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60" windowWidth="18820" windowHeight="7060" tabRatio="724"/>
  </bookViews>
  <sheets>
    <sheet name="Sobre" sheetId="2" r:id="rId1"/>
    <sheet name="Referências" sheetId="1" r:id="rId2"/>
    <sheet name="parametros" sheetId="11" r:id="rId3"/>
    <sheet name="SIR Model" sheetId="7" r:id="rId4"/>
    <sheet name="dados-SP" sheetId="5" r:id="rId5"/>
    <sheet name="comparativo" sheetId="12" r:id="rId6"/>
    <sheet name="rank Densidade" sheetId="14" r:id="rId7"/>
    <sheet name="Prox Passos" sheetId="15" r:id="rId8"/>
  </sheets>
  <definedNames>
    <definedName name="coef_transmissao">#REF!</definedName>
    <definedName name="coeficiente_lockdown">'SIR Model'!$J$20</definedName>
    <definedName name="coeficiente_transmissao">'SIR Model'!$D$20</definedName>
    <definedName name="data_lockdown">'SIR Model'!$G$17</definedName>
    <definedName name="delta_infected">#REF!</definedName>
    <definedName name="delta_time">'SIR Model'!$M$13</definedName>
    <definedName name="densidade">'SIR Model'!$D$15</definedName>
    <definedName name="dias_lockdown">'SIR Model'!$I$12</definedName>
    <definedName name="Infected">#REF!</definedName>
    <definedName name="infection_rate">'SIR Model'!$M$9</definedName>
    <definedName name="init_infected">'SIR Model'!$M$12</definedName>
    <definedName name="interaction_rate">'SIR Model'!$M$11</definedName>
    <definedName name="model_total">'SIR Model'!$M$8</definedName>
    <definedName name="perc_grupo_risco">'SIR Model'!$D$13</definedName>
    <definedName name="perc_hospitalizado">parametros!$D$25</definedName>
    <definedName name="perc_internação">parametros!$D$25</definedName>
    <definedName name="percentual_internados">parametros!$D$28</definedName>
    <definedName name="pop_total">#REF!</definedName>
    <definedName name="populacao_total">'SIR Model'!$D$9</definedName>
    <definedName name="qde_leitos">'SIR Model'!$D$18</definedName>
    <definedName name="recovery_rate">'SIR Model'!$M$14</definedName>
    <definedName name="susceptible">#REF!</definedName>
    <definedName name="susceptiveis">'SIR Model'!$D$10</definedName>
    <definedName name="t_remocao">#REF!</definedName>
    <definedName name="taxa_de_contato">parametros!$D$12</definedName>
    <definedName name="taxa_letalidade">parametros!$D$31</definedName>
    <definedName name="taxa_remocao">parametros!$D$21</definedName>
    <definedName name="total">#REF!</definedName>
  </definedNames>
  <calcPr calcId="145621"/>
</workbook>
</file>

<file path=xl/calcChain.xml><?xml version="1.0" encoding="utf-8"?>
<calcChain xmlns="http://schemas.openxmlformats.org/spreadsheetml/2006/main">
  <c r="U10" i="5" l="1"/>
  <c r="M11" i="12"/>
  <c r="M12" i="12"/>
  <c r="M13" i="12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36" i="12" s="1"/>
  <c r="E63" i="11"/>
  <c r="E64" i="11"/>
  <c r="E65" i="11"/>
  <c r="E62" i="11"/>
  <c r="D63" i="11"/>
  <c r="D64" i="11"/>
  <c r="D65" i="11"/>
  <c r="D62" i="11"/>
  <c r="C63" i="11"/>
  <c r="C64" i="11"/>
  <c r="C65" i="11"/>
  <c r="C62" i="11"/>
  <c r="C52" i="11"/>
  <c r="C91" i="11" s="1"/>
  <c r="O36" i="12" l="1"/>
  <c r="M37" i="12"/>
  <c r="A27" i="7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D21" i="11"/>
  <c r="L12" i="5"/>
  <c r="U12" i="5" s="1"/>
  <c r="L13" i="5"/>
  <c r="U13" i="5" s="1"/>
  <c r="L14" i="5"/>
  <c r="U14" i="5" s="1"/>
  <c r="L15" i="5"/>
  <c r="U15" i="5" s="1"/>
  <c r="L16" i="5"/>
  <c r="U16" i="5" s="1"/>
  <c r="L17" i="5"/>
  <c r="U17" i="5" s="1"/>
  <c r="L18" i="5"/>
  <c r="U18" i="5" s="1"/>
  <c r="L19" i="5"/>
  <c r="U19" i="5" s="1"/>
  <c r="L20" i="5"/>
  <c r="U20" i="5" s="1"/>
  <c r="L21" i="5"/>
  <c r="U21" i="5" s="1"/>
  <c r="L22" i="5"/>
  <c r="U22" i="5" s="1"/>
  <c r="L23" i="5"/>
  <c r="U23" i="5" s="1"/>
  <c r="L24" i="5"/>
  <c r="U24" i="5" s="1"/>
  <c r="L25" i="5"/>
  <c r="U25" i="5" s="1"/>
  <c r="L26" i="5"/>
  <c r="U26" i="5" s="1"/>
  <c r="L27" i="5"/>
  <c r="U27" i="5" s="1"/>
  <c r="L28" i="5"/>
  <c r="U28" i="5" s="1"/>
  <c r="L29" i="5"/>
  <c r="U29" i="5" s="1"/>
  <c r="L30" i="5"/>
  <c r="U30" i="5" s="1"/>
  <c r="L31" i="5"/>
  <c r="U31" i="5" s="1"/>
  <c r="L32" i="5"/>
  <c r="U32" i="5" s="1"/>
  <c r="L33" i="5"/>
  <c r="U33" i="5" s="1"/>
  <c r="L34" i="5"/>
  <c r="U34" i="5" s="1"/>
  <c r="L35" i="5"/>
  <c r="U35" i="5" s="1"/>
  <c r="L36" i="5"/>
  <c r="U36" i="5" s="1"/>
  <c r="L37" i="5"/>
  <c r="U37" i="5" s="1"/>
  <c r="L38" i="5"/>
  <c r="U38" i="5" s="1"/>
  <c r="L39" i="5"/>
  <c r="U39" i="5" s="1"/>
  <c r="L40" i="5"/>
  <c r="U40" i="5" s="1"/>
  <c r="L41" i="5"/>
  <c r="U41" i="5" s="1"/>
  <c r="L42" i="5"/>
  <c r="U42" i="5" s="1"/>
  <c r="L43" i="5"/>
  <c r="U43" i="5" s="1"/>
  <c r="L44" i="5"/>
  <c r="U44" i="5" s="1"/>
  <c r="L45" i="5"/>
  <c r="U45" i="5" s="1"/>
  <c r="L46" i="5"/>
  <c r="U46" i="5" s="1"/>
  <c r="L47" i="5"/>
  <c r="U47" i="5" s="1"/>
  <c r="L48" i="5"/>
  <c r="U48" i="5" s="1"/>
  <c r="L49" i="5"/>
  <c r="U49" i="5" s="1"/>
  <c r="L50" i="5"/>
  <c r="U50" i="5" s="1"/>
  <c r="L51" i="5"/>
  <c r="U51" i="5" s="1"/>
  <c r="L52" i="5"/>
  <c r="U52" i="5" s="1"/>
  <c r="L53" i="5"/>
  <c r="U53" i="5" s="1"/>
  <c r="L54" i="5"/>
  <c r="U54" i="5" s="1"/>
  <c r="L55" i="5"/>
  <c r="U55" i="5" s="1"/>
  <c r="L56" i="5"/>
  <c r="U56" i="5" s="1"/>
  <c r="L57" i="5"/>
  <c r="U57" i="5" s="1"/>
  <c r="L58" i="5"/>
  <c r="U58" i="5" s="1"/>
  <c r="L59" i="5"/>
  <c r="U59" i="5" s="1"/>
  <c r="L60" i="5"/>
  <c r="U60" i="5" s="1"/>
  <c r="L61" i="5"/>
  <c r="U61" i="5" s="1"/>
  <c r="L62" i="5"/>
  <c r="U62" i="5" s="1"/>
  <c r="L63" i="5"/>
  <c r="U63" i="5" s="1"/>
  <c r="L64" i="5"/>
  <c r="U64" i="5" s="1"/>
  <c r="L65" i="5"/>
  <c r="U65" i="5" s="1"/>
  <c r="L66" i="5"/>
  <c r="U66" i="5" s="1"/>
  <c r="L67" i="5"/>
  <c r="U67" i="5" s="1"/>
  <c r="L68" i="5"/>
  <c r="U68" i="5" s="1"/>
  <c r="L69" i="5"/>
  <c r="U69" i="5" s="1"/>
  <c r="L70" i="5"/>
  <c r="U70" i="5" s="1"/>
  <c r="L71" i="5"/>
  <c r="U71" i="5" s="1"/>
  <c r="L72" i="5"/>
  <c r="U72" i="5" s="1"/>
  <c r="L73" i="5"/>
  <c r="U73" i="5" s="1"/>
  <c r="L74" i="5"/>
  <c r="U74" i="5" s="1"/>
  <c r="L75" i="5"/>
  <c r="L76" i="5"/>
  <c r="U76" i="5" s="1"/>
  <c r="L77" i="5"/>
  <c r="U77" i="5" s="1"/>
  <c r="L78" i="5"/>
  <c r="U78" i="5" s="1"/>
  <c r="L79" i="5"/>
  <c r="U79" i="5" s="1"/>
  <c r="L80" i="5"/>
  <c r="U80" i="5" s="1"/>
  <c r="L81" i="5"/>
  <c r="U81" i="5" s="1"/>
  <c r="L82" i="5"/>
  <c r="U82" i="5" s="1"/>
  <c r="L83" i="5"/>
  <c r="U83" i="5" s="1"/>
  <c r="L84" i="5"/>
  <c r="U84" i="5" s="1"/>
  <c r="L85" i="5"/>
  <c r="U85" i="5" s="1"/>
  <c r="L86" i="5"/>
  <c r="U86" i="5" s="1"/>
  <c r="L87" i="5"/>
  <c r="U87" i="5" s="1"/>
  <c r="L88" i="5"/>
  <c r="U88" i="5" s="1"/>
  <c r="L89" i="5"/>
  <c r="U89" i="5" s="1"/>
  <c r="L90" i="5"/>
  <c r="U90" i="5" s="1"/>
  <c r="L91" i="5"/>
  <c r="U91" i="5" s="1"/>
  <c r="L92" i="5"/>
  <c r="U92" i="5" s="1"/>
  <c r="L93" i="5"/>
  <c r="U93" i="5" s="1"/>
  <c r="L94" i="5"/>
  <c r="U94" i="5" s="1"/>
  <c r="L95" i="5"/>
  <c r="U95" i="5" s="1"/>
  <c r="L96" i="5"/>
  <c r="U96" i="5" s="1"/>
  <c r="L97" i="5"/>
  <c r="U97" i="5" s="1"/>
  <c r="L98" i="5"/>
  <c r="U98" i="5" s="1"/>
  <c r="L99" i="5"/>
  <c r="U99" i="5" s="1"/>
  <c r="L100" i="5"/>
  <c r="U100" i="5" s="1"/>
  <c r="L101" i="5"/>
  <c r="U101" i="5" s="1"/>
  <c r="L102" i="5"/>
  <c r="U102" i="5" s="1"/>
  <c r="L103" i="5"/>
  <c r="U103" i="5" s="1"/>
  <c r="L104" i="5"/>
  <c r="U104" i="5" s="1"/>
  <c r="L105" i="5"/>
  <c r="U105" i="5" s="1"/>
  <c r="L106" i="5"/>
  <c r="U106" i="5" s="1"/>
  <c r="L107" i="5"/>
  <c r="U107" i="5" s="1"/>
  <c r="L108" i="5"/>
  <c r="U108" i="5" s="1"/>
  <c r="L109" i="5"/>
  <c r="U109" i="5" s="1"/>
  <c r="L110" i="5"/>
  <c r="U110" i="5" s="1"/>
  <c r="L111" i="5"/>
  <c r="U111" i="5" s="1"/>
  <c r="L112" i="5"/>
  <c r="U112" i="5" s="1"/>
  <c r="L113" i="5"/>
  <c r="U113" i="5" s="1"/>
  <c r="L114" i="5"/>
  <c r="U114" i="5" s="1"/>
  <c r="L115" i="5"/>
  <c r="U115" i="5" s="1"/>
  <c r="L116" i="5"/>
  <c r="U116" i="5" s="1"/>
  <c r="L117" i="5"/>
  <c r="U117" i="5" s="1"/>
  <c r="L118" i="5"/>
  <c r="U118" i="5" s="1"/>
  <c r="L119" i="5"/>
  <c r="U119" i="5" s="1"/>
  <c r="L120" i="5"/>
  <c r="U120" i="5" s="1"/>
  <c r="L121" i="5"/>
  <c r="U121" i="5" s="1"/>
  <c r="L122" i="5"/>
  <c r="U122" i="5" s="1"/>
  <c r="L123" i="5"/>
  <c r="U123" i="5" s="1"/>
  <c r="L124" i="5"/>
  <c r="U124" i="5" s="1"/>
  <c r="L125" i="5"/>
  <c r="U125" i="5" s="1"/>
  <c r="L126" i="5"/>
  <c r="U126" i="5" s="1"/>
  <c r="L127" i="5"/>
  <c r="U127" i="5" s="1"/>
  <c r="L128" i="5"/>
  <c r="U128" i="5" s="1"/>
  <c r="L129" i="5"/>
  <c r="U129" i="5" s="1"/>
  <c r="L130" i="5"/>
  <c r="U130" i="5" s="1"/>
  <c r="L131" i="5"/>
  <c r="U131" i="5" s="1"/>
  <c r="L132" i="5"/>
  <c r="U132" i="5" s="1"/>
  <c r="L133" i="5"/>
  <c r="U133" i="5" s="1"/>
  <c r="L134" i="5"/>
  <c r="U134" i="5" s="1"/>
  <c r="L135" i="5"/>
  <c r="U135" i="5" s="1"/>
  <c r="L136" i="5"/>
  <c r="U136" i="5" s="1"/>
  <c r="L137" i="5"/>
  <c r="L138" i="5"/>
  <c r="U138" i="5" s="1"/>
  <c r="L139" i="5"/>
  <c r="L140" i="5"/>
  <c r="U140" i="5" s="1"/>
  <c r="L141" i="5"/>
  <c r="U141" i="5" s="1"/>
  <c r="L142" i="5"/>
  <c r="U142" i="5" s="1"/>
  <c r="L143" i="5"/>
  <c r="U143" i="5" s="1"/>
  <c r="L144" i="5"/>
  <c r="U144" i="5" s="1"/>
  <c r="L145" i="5"/>
  <c r="U145" i="5" s="1"/>
  <c r="L146" i="5"/>
  <c r="U146" i="5" s="1"/>
  <c r="L147" i="5"/>
  <c r="U147" i="5" s="1"/>
  <c r="L148" i="5"/>
  <c r="U148" i="5" s="1"/>
  <c r="L149" i="5"/>
  <c r="U149" i="5" s="1"/>
  <c r="L150" i="5"/>
  <c r="U150" i="5" s="1"/>
  <c r="L151" i="5"/>
  <c r="U151" i="5" s="1"/>
  <c r="L152" i="5"/>
  <c r="U152" i="5" s="1"/>
  <c r="L153" i="5"/>
  <c r="U153" i="5" s="1"/>
  <c r="L154" i="5"/>
  <c r="U154" i="5" s="1"/>
  <c r="L155" i="5"/>
  <c r="U155" i="5" s="1"/>
  <c r="L156" i="5"/>
  <c r="U156" i="5" s="1"/>
  <c r="L157" i="5"/>
  <c r="U157" i="5" s="1"/>
  <c r="L158" i="5"/>
  <c r="U158" i="5" s="1"/>
  <c r="L159" i="5"/>
  <c r="U159" i="5" s="1"/>
  <c r="L160" i="5"/>
  <c r="U160" i="5" s="1"/>
  <c r="L161" i="5"/>
  <c r="U161" i="5" s="1"/>
  <c r="L162" i="5"/>
  <c r="U162" i="5" s="1"/>
  <c r="L163" i="5"/>
  <c r="U163" i="5" s="1"/>
  <c r="L164" i="5"/>
  <c r="U164" i="5" s="1"/>
  <c r="L165" i="5"/>
  <c r="U165" i="5" s="1"/>
  <c r="L166" i="5"/>
  <c r="U166" i="5" s="1"/>
  <c r="L167" i="5"/>
  <c r="U167" i="5" s="1"/>
  <c r="L168" i="5"/>
  <c r="U168" i="5" s="1"/>
  <c r="L169" i="5"/>
  <c r="U169" i="5" s="1"/>
  <c r="L170" i="5"/>
  <c r="U170" i="5" s="1"/>
  <c r="L171" i="5"/>
  <c r="U171" i="5" s="1"/>
  <c r="L172" i="5"/>
  <c r="U172" i="5" s="1"/>
  <c r="L173" i="5"/>
  <c r="U173" i="5" s="1"/>
  <c r="L174" i="5"/>
  <c r="U174" i="5" s="1"/>
  <c r="L175" i="5"/>
  <c r="U175" i="5" s="1"/>
  <c r="L176" i="5"/>
  <c r="U176" i="5" s="1"/>
  <c r="L177" i="5"/>
  <c r="U177" i="5" s="1"/>
  <c r="L178" i="5"/>
  <c r="U178" i="5" s="1"/>
  <c r="L179" i="5"/>
  <c r="U179" i="5" s="1"/>
  <c r="L180" i="5"/>
  <c r="U180" i="5" s="1"/>
  <c r="L181" i="5"/>
  <c r="U181" i="5" s="1"/>
  <c r="L182" i="5"/>
  <c r="U182" i="5" s="1"/>
  <c r="L183" i="5"/>
  <c r="U183" i="5" s="1"/>
  <c r="L184" i="5"/>
  <c r="U184" i="5" s="1"/>
  <c r="L185" i="5"/>
  <c r="L186" i="5"/>
  <c r="U186" i="5" s="1"/>
  <c r="L187" i="5"/>
  <c r="U187" i="5" s="1"/>
  <c r="L188" i="5"/>
  <c r="U188" i="5" s="1"/>
  <c r="L189" i="5"/>
  <c r="U189" i="5" s="1"/>
  <c r="L190" i="5"/>
  <c r="U190" i="5" s="1"/>
  <c r="L191" i="5"/>
  <c r="U191" i="5" s="1"/>
  <c r="L192" i="5"/>
  <c r="U192" i="5" s="1"/>
  <c r="L193" i="5"/>
  <c r="U193" i="5" s="1"/>
  <c r="L194" i="5"/>
  <c r="U194" i="5" s="1"/>
  <c r="L195" i="5"/>
  <c r="U195" i="5" s="1"/>
  <c r="L196" i="5"/>
  <c r="U196" i="5" s="1"/>
  <c r="L197" i="5"/>
  <c r="U197" i="5" s="1"/>
  <c r="L198" i="5"/>
  <c r="U198" i="5" s="1"/>
  <c r="L199" i="5"/>
  <c r="U199" i="5" s="1"/>
  <c r="L200" i="5"/>
  <c r="U200" i="5" s="1"/>
  <c r="L201" i="5"/>
  <c r="U201" i="5" s="1"/>
  <c r="L202" i="5"/>
  <c r="U202" i="5" s="1"/>
  <c r="L203" i="5"/>
  <c r="L204" i="5"/>
  <c r="U204" i="5" s="1"/>
  <c r="L205" i="5"/>
  <c r="U205" i="5" s="1"/>
  <c r="L206" i="5"/>
  <c r="U206" i="5" s="1"/>
  <c r="L207" i="5"/>
  <c r="U207" i="5" s="1"/>
  <c r="L208" i="5"/>
  <c r="U208" i="5" s="1"/>
  <c r="L209" i="5"/>
  <c r="U209" i="5" s="1"/>
  <c r="L210" i="5"/>
  <c r="U210" i="5" s="1"/>
  <c r="L211" i="5"/>
  <c r="U211" i="5" s="1"/>
  <c r="L212" i="5"/>
  <c r="U212" i="5" s="1"/>
  <c r="L213" i="5"/>
  <c r="U213" i="5" s="1"/>
  <c r="L214" i="5"/>
  <c r="U214" i="5" s="1"/>
  <c r="L215" i="5"/>
  <c r="U215" i="5" s="1"/>
  <c r="L216" i="5"/>
  <c r="U216" i="5" s="1"/>
  <c r="L217" i="5"/>
  <c r="U217" i="5" s="1"/>
  <c r="L218" i="5"/>
  <c r="U218" i="5" s="1"/>
  <c r="L219" i="5"/>
  <c r="U219" i="5" s="1"/>
  <c r="L220" i="5"/>
  <c r="U220" i="5" s="1"/>
  <c r="L221" i="5"/>
  <c r="U221" i="5" s="1"/>
  <c r="L222" i="5"/>
  <c r="U222" i="5" s="1"/>
  <c r="L223" i="5"/>
  <c r="U223" i="5" s="1"/>
  <c r="L224" i="5"/>
  <c r="U224" i="5" s="1"/>
  <c r="L225" i="5"/>
  <c r="U225" i="5" s="1"/>
  <c r="L226" i="5"/>
  <c r="U226" i="5" s="1"/>
  <c r="L227" i="5"/>
  <c r="U227" i="5" s="1"/>
  <c r="L228" i="5"/>
  <c r="U228" i="5" s="1"/>
  <c r="L229" i="5"/>
  <c r="U229" i="5" s="1"/>
  <c r="L230" i="5"/>
  <c r="U230" i="5" s="1"/>
  <c r="L231" i="5"/>
  <c r="U231" i="5" s="1"/>
  <c r="L232" i="5"/>
  <c r="U232" i="5" s="1"/>
  <c r="L233" i="5"/>
  <c r="U233" i="5" s="1"/>
  <c r="L234" i="5"/>
  <c r="U234" i="5" s="1"/>
  <c r="L235" i="5"/>
  <c r="U235" i="5" s="1"/>
  <c r="L236" i="5"/>
  <c r="U236" i="5" s="1"/>
  <c r="L237" i="5"/>
  <c r="U237" i="5" s="1"/>
  <c r="L238" i="5"/>
  <c r="U238" i="5" s="1"/>
  <c r="L239" i="5"/>
  <c r="U239" i="5" s="1"/>
  <c r="L240" i="5"/>
  <c r="U240" i="5" s="1"/>
  <c r="L241" i="5"/>
  <c r="U241" i="5" s="1"/>
  <c r="L242" i="5"/>
  <c r="U242" i="5" s="1"/>
  <c r="L243" i="5"/>
  <c r="U243" i="5" s="1"/>
  <c r="L244" i="5"/>
  <c r="U244" i="5" s="1"/>
  <c r="L245" i="5"/>
  <c r="U245" i="5" s="1"/>
  <c r="L246" i="5"/>
  <c r="U246" i="5" s="1"/>
  <c r="L247" i="5"/>
  <c r="U247" i="5" s="1"/>
  <c r="L248" i="5"/>
  <c r="U248" i="5" s="1"/>
  <c r="L249" i="5"/>
  <c r="L250" i="5"/>
  <c r="U250" i="5" s="1"/>
  <c r="L251" i="5"/>
  <c r="U251" i="5" s="1"/>
  <c r="L252" i="5"/>
  <c r="U252" i="5" s="1"/>
  <c r="L253" i="5"/>
  <c r="U253" i="5" s="1"/>
  <c r="L254" i="5"/>
  <c r="U254" i="5" s="1"/>
  <c r="L255" i="5"/>
  <c r="U255" i="5" s="1"/>
  <c r="L256" i="5"/>
  <c r="U256" i="5" s="1"/>
  <c r="L257" i="5"/>
  <c r="U257" i="5" s="1"/>
  <c r="L258" i="5"/>
  <c r="U258" i="5" s="1"/>
  <c r="L259" i="5"/>
  <c r="U259" i="5" s="1"/>
  <c r="L260" i="5"/>
  <c r="U260" i="5" s="1"/>
  <c r="L261" i="5"/>
  <c r="U261" i="5" s="1"/>
  <c r="L262" i="5"/>
  <c r="U262" i="5" s="1"/>
  <c r="L263" i="5"/>
  <c r="U263" i="5" s="1"/>
  <c r="L264" i="5"/>
  <c r="U264" i="5" s="1"/>
  <c r="L265" i="5"/>
  <c r="U265" i="5" s="1"/>
  <c r="L266" i="5"/>
  <c r="U266" i="5" s="1"/>
  <c r="L267" i="5"/>
  <c r="L268" i="5"/>
  <c r="U268" i="5" s="1"/>
  <c r="L269" i="5"/>
  <c r="U269" i="5" s="1"/>
  <c r="L270" i="5"/>
  <c r="L271" i="5"/>
  <c r="U271" i="5" s="1"/>
  <c r="L272" i="5"/>
  <c r="U272" i="5" s="1"/>
  <c r="L273" i="5"/>
  <c r="U273" i="5" s="1"/>
  <c r="L274" i="5"/>
  <c r="U274" i="5" s="1"/>
  <c r="L275" i="5"/>
  <c r="U275" i="5" s="1"/>
  <c r="L276" i="5"/>
  <c r="U276" i="5" s="1"/>
  <c r="L277" i="5"/>
  <c r="U277" i="5" s="1"/>
  <c r="L278" i="5"/>
  <c r="U278" i="5" s="1"/>
  <c r="L279" i="5"/>
  <c r="U279" i="5" s="1"/>
  <c r="L280" i="5"/>
  <c r="U280" i="5" s="1"/>
  <c r="L281" i="5"/>
  <c r="U281" i="5" s="1"/>
  <c r="L282" i="5"/>
  <c r="U282" i="5" s="1"/>
  <c r="L283" i="5"/>
  <c r="U283" i="5" s="1"/>
  <c r="L284" i="5"/>
  <c r="U284" i="5" s="1"/>
  <c r="L285" i="5"/>
  <c r="U285" i="5" s="1"/>
  <c r="L286" i="5"/>
  <c r="U286" i="5" s="1"/>
  <c r="L287" i="5"/>
  <c r="U287" i="5" s="1"/>
  <c r="L288" i="5"/>
  <c r="U288" i="5" s="1"/>
  <c r="L289" i="5"/>
  <c r="U289" i="5" s="1"/>
  <c r="L290" i="5"/>
  <c r="U290" i="5" s="1"/>
  <c r="L291" i="5"/>
  <c r="U291" i="5" s="1"/>
  <c r="L292" i="5"/>
  <c r="U292" i="5" s="1"/>
  <c r="L293" i="5"/>
  <c r="U293" i="5" s="1"/>
  <c r="L294" i="5"/>
  <c r="U294" i="5" s="1"/>
  <c r="L295" i="5"/>
  <c r="U295" i="5" s="1"/>
  <c r="L296" i="5"/>
  <c r="U296" i="5" s="1"/>
  <c r="L297" i="5"/>
  <c r="U297" i="5" s="1"/>
  <c r="L298" i="5"/>
  <c r="U298" i="5" s="1"/>
  <c r="L299" i="5"/>
  <c r="U299" i="5" s="1"/>
  <c r="L300" i="5"/>
  <c r="U300" i="5" s="1"/>
  <c r="L301" i="5"/>
  <c r="U301" i="5" s="1"/>
  <c r="L302" i="5"/>
  <c r="U302" i="5" s="1"/>
  <c r="L303" i="5"/>
  <c r="U303" i="5" s="1"/>
  <c r="L304" i="5"/>
  <c r="U304" i="5" s="1"/>
  <c r="L305" i="5"/>
  <c r="U305" i="5" s="1"/>
  <c r="L306" i="5"/>
  <c r="U306" i="5" s="1"/>
  <c r="L307" i="5"/>
  <c r="U307" i="5" s="1"/>
  <c r="L308" i="5"/>
  <c r="U308" i="5" s="1"/>
  <c r="L309" i="5"/>
  <c r="U309" i="5" s="1"/>
  <c r="L310" i="5"/>
  <c r="U310" i="5" s="1"/>
  <c r="L311" i="5"/>
  <c r="U311" i="5" s="1"/>
  <c r="L312" i="5"/>
  <c r="U312" i="5" s="1"/>
  <c r="L313" i="5"/>
  <c r="U313" i="5" s="1"/>
  <c r="L314" i="5"/>
  <c r="U314" i="5" s="1"/>
  <c r="L315" i="5"/>
  <c r="U315" i="5" s="1"/>
  <c r="L316" i="5"/>
  <c r="U316" i="5" s="1"/>
  <c r="L317" i="5"/>
  <c r="U317" i="5" s="1"/>
  <c r="L318" i="5"/>
  <c r="U318" i="5" s="1"/>
  <c r="L319" i="5"/>
  <c r="U319" i="5" s="1"/>
  <c r="L320" i="5"/>
  <c r="U320" i="5" s="1"/>
  <c r="L321" i="5"/>
  <c r="U321" i="5" s="1"/>
  <c r="L322" i="5"/>
  <c r="U322" i="5" s="1"/>
  <c r="L323" i="5"/>
  <c r="U323" i="5" s="1"/>
  <c r="L324" i="5"/>
  <c r="U324" i="5" s="1"/>
  <c r="L325" i="5"/>
  <c r="U325" i="5" s="1"/>
  <c r="L326" i="5"/>
  <c r="U326" i="5" s="1"/>
  <c r="L327" i="5"/>
  <c r="U327" i="5" s="1"/>
  <c r="L328" i="5"/>
  <c r="U328" i="5" s="1"/>
  <c r="L329" i="5"/>
  <c r="U329" i="5" s="1"/>
  <c r="L330" i="5"/>
  <c r="U330" i="5" s="1"/>
  <c r="L331" i="5"/>
  <c r="L332" i="5"/>
  <c r="U332" i="5" s="1"/>
  <c r="L333" i="5"/>
  <c r="U333" i="5" s="1"/>
  <c r="L334" i="5"/>
  <c r="U334" i="5" s="1"/>
  <c r="L335" i="5"/>
  <c r="U335" i="5" s="1"/>
  <c r="L336" i="5"/>
  <c r="U336" i="5" s="1"/>
  <c r="L337" i="5"/>
  <c r="U337" i="5" s="1"/>
  <c r="L338" i="5"/>
  <c r="U338" i="5" s="1"/>
  <c r="L339" i="5"/>
  <c r="U339" i="5" s="1"/>
  <c r="L340" i="5"/>
  <c r="U340" i="5" s="1"/>
  <c r="L341" i="5"/>
  <c r="U341" i="5" s="1"/>
  <c r="L342" i="5"/>
  <c r="U342" i="5" s="1"/>
  <c r="L343" i="5"/>
  <c r="U343" i="5" s="1"/>
  <c r="L344" i="5"/>
  <c r="U344" i="5" s="1"/>
  <c r="L345" i="5"/>
  <c r="U345" i="5" s="1"/>
  <c r="L346" i="5"/>
  <c r="U346" i="5" s="1"/>
  <c r="L347" i="5"/>
  <c r="U347" i="5" s="1"/>
  <c r="L348" i="5"/>
  <c r="U348" i="5" s="1"/>
  <c r="L349" i="5"/>
  <c r="U349" i="5" s="1"/>
  <c r="L350" i="5"/>
  <c r="U350" i="5" s="1"/>
  <c r="L351" i="5"/>
  <c r="U351" i="5" s="1"/>
  <c r="L352" i="5"/>
  <c r="U352" i="5" s="1"/>
  <c r="L353" i="5"/>
  <c r="U353" i="5" s="1"/>
  <c r="L354" i="5"/>
  <c r="L355" i="5"/>
  <c r="U355" i="5" s="1"/>
  <c r="L356" i="5"/>
  <c r="U356" i="5" s="1"/>
  <c r="L357" i="5"/>
  <c r="U357" i="5" s="1"/>
  <c r="L358" i="5"/>
  <c r="L359" i="5"/>
  <c r="U359" i="5" s="1"/>
  <c r="L360" i="5"/>
  <c r="U360" i="5" s="1"/>
  <c r="L361" i="5"/>
  <c r="U361" i="5" s="1"/>
  <c r="L362" i="5"/>
  <c r="L363" i="5"/>
  <c r="U363" i="5" s="1"/>
  <c r="L364" i="5"/>
  <c r="U364" i="5" s="1"/>
  <c r="L365" i="5"/>
  <c r="U365" i="5" s="1"/>
  <c r="L366" i="5"/>
  <c r="L367" i="5"/>
  <c r="U367" i="5" s="1"/>
  <c r="L368" i="5"/>
  <c r="U368" i="5" s="1"/>
  <c r="L369" i="5"/>
  <c r="U369" i="5" s="1"/>
  <c r="L370" i="5"/>
  <c r="L371" i="5"/>
  <c r="U371" i="5" s="1"/>
  <c r="L372" i="5"/>
  <c r="U372" i="5" s="1"/>
  <c r="L373" i="5"/>
  <c r="U373" i="5" s="1"/>
  <c r="L374" i="5"/>
  <c r="L375" i="5"/>
  <c r="U375" i="5" s="1"/>
  <c r="L376" i="5"/>
  <c r="U376" i="5" s="1"/>
  <c r="L377" i="5"/>
  <c r="U377" i="5" s="1"/>
  <c r="L378" i="5"/>
  <c r="L379" i="5"/>
  <c r="U379" i="5" s="1"/>
  <c r="L380" i="5"/>
  <c r="U380" i="5" s="1"/>
  <c r="L381" i="5"/>
  <c r="U381" i="5" s="1"/>
  <c r="L382" i="5"/>
  <c r="L383" i="5"/>
  <c r="U383" i="5" s="1"/>
  <c r="L384" i="5"/>
  <c r="U384" i="5" s="1"/>
  <c r="L385" i="5"/>
  <c r="U385" i="5" s="1"/>
  <c r="L386" i="5"/>
  <c r="L387" i="5"/>
  <c r="U387" i="5" s="1"/>
  <c r="L388" i="5"/>
  <c r="U388" i="5" s="1"/>
  <c r="L389" i="5"/>
  <c r="U389" i="5" s="1"/>
  <c r="L390" i="5"/>
  <c r="L391" i="5"/>
  <c r="U391" i="5" s="1"/>
  <c r="L392" i="5"/>
  <c r="U392" i="5" s="1"/>
  <c r="L393" i="5"/>
  <c r="U393" i="5" s="1"/>
  <c r="L394" i="5"/>
  <c r="L395" i="5"/>
  <c r="U395" i="5" s="1"/>
  <c r="L396" i="5"/>
  <c r="U396" i="5" s="1"/>
  <c r="L397" i="5"/>
  <c r="U397" i="5" s="1"/>
  <c r="L398" i="5"/>
  <c r="L399" i="5"/>
  <c r="U399" i="5" s="1"/>
  <c r="L400" i="5"/>
  <c r="U400" i="5" s="1"/>
  <c r="L401" i="5"/>
  <c r="U401" i="5" s="1"/>
  <c r="L402" i="5"/>
  <c r="L403" i="5"/>
  <c r="U403" i="5" s="1"/>
  <c r="L404" i="5"/>
  <c r="U404" i="5" s="1"/>
  <c r="L405" i="5"/>
  <c r="U405" i="5" s="1"/>
  <c r="L406" i="5"/>
  <c r="L407" i="5"/>
  <c r="U407" i="5" s="1"/>
  <c r="L408" i="5"/>
  <c r="U408" i="5" s="1"/>
  <c r="L409" i="5"/>
  <c r="U409" i="5" s="1"/>
  <c r="L410" i="5"/>
  <c r="L411" i="5"/>
  <c r="U411" i="5" s="1"/>
  <c r="L412" i="5"/>
  <c r="U412" i="5" s="1"/>
  <c r="L413" i="5"/>
  <c r="U413" i="5" s="1"/>
  <c r="L414" i="5"/>
  <c r="L415" i="5"/>
  <c r="U415" i="5" s="1"/>
  <c r="L416" i="5"/>
  <c r="U416" i="5" s="1"/>
  <c r="L417" i="5"/>
  <c r="U417" i="5" s="1"/>
  <c r="L418" i="5"/>
  <c r="L419" i="5"/>
  <c r="U419" i="5" s="1"/>
  <c r="L420" i="5"/>
  <c r="U420" i="5" s="1"/>
  <c r="L421" i="5"/>
  <c r="U421" i="5" s="1"/>
  <c r="L422" i="5"/>
  <c r="L423" i="5"/>
  <c r="U423" i="5" s="1"/>
  <c r="L424" i="5"/>
  <c r="U424" i="5" s="1"/>
  <c r="L425" i="5"/>
  <c r="U425" i="5" s="1"/>
  <c r="L426" i="5"/>
  <c r="L427" i="5"/>
  <c r="U427" i="5" s="1"/>
  <c r="L428" i="5"/>
  <c r="U428" i="5" s="1"/>
  <c r="L429" i="5"/>
  <c r="U429" i="5" s="1"/>
  <c r="L430" i="5"/>
  <c r="L431" i="5"/>
  <c r="U431" i="5" s="1"/>
  <c r="L432" i="5"/>
  <c r="U432" i="5" s="1"/>
  <c r="L433" i="5"/>
  <c r="U433" i="5" s="1"/>
  <c r="L434" i="5"/>
  <c r="L435" i="5"/>
  <c r="U435" i="5" s="1"/>
  <c r="L436" i="5"/>
  <c r="U436" i="5" s="1"/>
  <c r="L437" i="5"/>
  <c r="U437" i="5" s="1"/>
  <c r="L438" i="5"/>
  <c r="L439" i="5"/>
  <c r="U439" i="5" s="1"/>
  <c r="L440" i="5"/>
  <c r="U440" i="5" s="1"/>
  <c r="L441" i="5"/>
  <c r="U441" i="5" s="1"/>
  <c r="L442" i="5"/>
  <c r="L443" i="5"/>
  <c r="U443" i="5" s="1"/>
  <c r="L444" i="5"/>
  <c r="U444" i="5" s="1"/>
  <c r="L445" i="5"/>
  <c r="U445" i="5" s="1"/>
  <c r="L446" i="5"/>
  <c r="L447" i="5"/>
  <c r="U447" i="5" s="1"/>
  <c r="L448" i="5"/>
  <c r="U448" i="5" s="1"/>
  <c r="L449" i="5"/>
  <c r="U449" i="5" s="1"/>
  <c r="L450" i="5"/>
  <c r="L451" i="5"/>
  <c r="U451" i="5" s="1"/>
  <c r="L452" i="5"/>
  <c r="U452" i="5" s="1"/>
  <c r="L453" i="5"/>
  <c r="U453" i="5" s="1"/>
  <c r="L454" i="5"/>
  <c r="L455" i="5"/>
  <c r="U455" i="5" s="1"/>
  <c r="L456" i="5"/>
  <c r="U456" i="5" s="1"/>
  <c r="L457" i="5"/>
  <c r="U457" i="5" s="1"/>
  <c r="L458" i="5"/>
  <c r="L459" i="5"/>
  <c r="U459" i="5" s="1"/>
  <c r="L460" i="5"/>
  <c r="U460" i="5" s="1"/>
  <c r="L461" i="5"/>
  <c r="L462" i="5"/>
  <c r="L463" i="5"/>
  <c r="U463" i="5" s="1"/>
  <c r="L464" i="5"/>
  <c r="U464" i="5" s="1"/>
  <c r="L465" i="5"/>
  <c r="U465" i="5" s="1"/>
  <c r="L466" i="5"/>
  <c r="L467" i="5"/>
  <c r="U467" i="5" s="1"/>
  <c r="L468" i="5"/>
  <c r="U468" i="5" s="1"/>
  <c r="L469" i="5"/>
  <c r="U469" i="5" s="1"/>
  <c r="L470" i="5"/>
  <c r="L471" i="5"/>
  <c r="U471" i="5" s="1"/>
  <c r="L472" i="5"/>
  <c r="L473" i="5"/>
  <c r="U473" i="5" s="1"/>
  <c r="L474" i="5"/>
  <c r="L475" i="5"/>
  <c r="U475" i="5" s="1"/>
  <c r="L476" i="5"/>
  <c r="L477" i="5"/>
  <c r="U477" i="5" s="1"/>
  <c r="L478" i="5"/>
  <c r="L479" i="5"/>
  <c r="U479" i="5" s="1"/>
  <c r="L480" i="5"/>
  <c r="L481" i="5"/>
  <c r="U481" i="5" s="1"/>
  <c r="L482" i="5"/>
  <c r="L483" i="5"/>
  <c r="U483" i="5" s="1"/>
  <c r="L484" i="5"/>
  <c r="L485" i="5"/>
  <c r="U485" i="5" s="1"/>
  <c r="L486" i="5"/>
  <c r="L487" i="5"/>
  <c r="U487" i="5" s="1"/>
  <c r="L488" i="5"/>
  <c r="L489" i="5"/>
  <c r="U489" i="5" s="1"/>
  <c r="L490" i="5"/>
  <c r="L491" i="5"/>
  <c r="U491" i="5" s="1"/>
  <c r="L492" i="5"/>
  <c r="L493" i="5"/>
  <c r="L494" i="5"/>
  <c r="L495" i="5"/>
  <c r="U495" i="5" s="1"/>
  <c r="L496" i="5"/>
  <c r="L497" i="5"/>
  <c r="U497" i="5" s="1"/>
  <c r="L498" i="5"/>
  <c r="L499" i="5"/>
  <c r="U499" i="5" s="1"/>
  <c r="L500" i="5"/>
  <c r="L501" i="5"/>
  <c r="U501" i="5" s="1"/>
  <c r="L502" i="5"/>
  <c r="L503" i="5"/>
  <c r="U503" i="5" s="1"/>
  <c r="L504" i="5"/>
  <c r="L505" i="5"/>
  <c r="U505" i="5" s="1"/>
  <c r="L506" i="5"/>
  <c r="L507" i="5"/>
  <c r="U507" i="5" s="1"/>
  <c r="L508" i="5"/>
  <c r="L509" i="5"/>
  <c r="U509" i="5" s="1"/>
  <c r="L510" i="5"/>
  <c r="L511" i="5"/>
  <c r="U511" i="5" s="1"/>
  <c r="L512" i="5"/>
  <c r="L513" i="5"/>
  <c r="U513" i="5" s="1"/>
  <c r="L514" i="5"/>
  <c r="L515" i="5"/>
  <c r="U515" i="5" s="1"/>
  <c r="L516" i="5"/>
  <c r="L517" i="5"/>
  <c r="U517" i="5" s="1"/>
  <c r="L518" i="5"/>
  <c r="L519" i="5"/>
  <c r="U519" i="5" s="1"/>
  <c r="L520" i="5"/>
  <c r="L521" i="5"/>
  <c r="U521" i="5" s="1"/>
  <c r="L522" i="5"/>
  <c r="L523" i="5"/>
  <c r="U523" i="5" s="1"/>
  <c r="L524" i="5"/>
  <c r="L525" i="5"/>
  <c r="L526" i="5"/>
  <c r="L527" i="5"/>
  <c r="U527" i="5" s="1"/>
  <c r="L528" i="5"/>
  <c r="L529" i="5"/>
  <c r="U529" i="5" s="1"/>
  <c r="L530" i="5"/>
  <c r="L531" i="5"/>
  <c r="U531" i="5" s="1"/>
  <c r="L532" i="5"/>
  <c r="L533" i="5"/>
  <c r="U533" i="5" s="1"/>
  <c r="L534" i="5"/>
  <c r="L535" i="5"/>
  <c r="U535" i="5" s="1"/>
  <c r="L536" i="5"/>
  <c r="L537" i="5"/>
  <c r="U537" i="5" s="1"/>
  <c r="L538" i="5"/>
  <c r="L539" i="5"/>
  <c r="U539" i="5" s="1"/>
  <c r="L540" i="5"/>
  <c r="L541" i="5"/>
  <c r="U541" i="5" s="1"/>
  <c r="L542" i="5"/>
  <c r="L543" i="5"/>
  <c r="U543" i="5" s="1"/>
  <c r="L544" i="5"/>
  <c r="L545" i="5"/>
  <c r="U545" i="5" s="1"/>
  <c r="L546" i="5"/>
  <c r="L547" i="5"/>
  <c r="U547" i="5" s="1"/>
  <c r="L548" i="5"/>
  <c r="L549" i="5"/>
  <c r="U549" i="5" s="1"/>
  <c r="L550" i="5"/>
  <c r="L551" i="5"/>
  <c r="U551" i="5" s="1"/>
  <c r="L552" i="5"/>
  <c r="L553" i="5"/>
  <c r="U553" i="5" s="1"/>
  <c r="L554" i="5"/>
  <c r="L555" i="5"/>
  <c r="U555" i="5" s="1"/>
  <c r="L556" i="5"/>
  <c r="L557" i="5"/>
  <c r="L558" i="5"/>
  <c r="L559" i="5"/>
  <c r="U559" i="5" s="1"/>
  <c r="L560" i="5"/>
  <c r="L561" i="5"/>
  <c r="U561" i="5" s="1"/>
  <c r="L562" i="5"/>
  <c r="L563" i="5"/>
  <c r="U563" i="5" s="1"/>
  <c r="L564" i="5"/>
  <c r="L565" i="5"/>
  <c r="U565" i="5" s="1"/>
  <c r="L566" i="5"/>
  <c r="L567" i="5"/>
  <c r="U567" i="5" s="1"/>
  <c r="L568" i="5"/>
  <c r="L569" i="5"/>
  <c r="U569" i="5" s="1"/>
  <c r="L570" i="5"/>
  <c r="L571" i="5"/>
  <c r="U571" i="5" s="1"/>
  <c r="L572" i="5"/>
  <c r="L10" i="5"/>
  <c r="L573" i="5"/>
  <c r="L574" i="5"/>
  <c r="U574" i="5" s="1"/>
  <c r="L575" i="5"/>
  <c r="L576" i="5"/>
  <c r="U576" i="5" s="1"/>
  <c r="L577" i="5"/>
  <c r="L578" i="5"/>
  <c r="U578" i="5" s="1"/>
  <c r="L579" i="5"/>
  <c r="L580" i="5"/>
  <c r="U580" i="5" s="1"/>
  <c r="L581" i="5"/>
  <c r="L582" i="5"/>
  <c r="U582" i="5" s="1"/>
  <c r="L583" i="5"/>
  <c r="L584" i="5"/>
  <c r="U584" i="5" s="1"/>
  <c r="L585" i="5"/>
  <c r="L586" i="5"/>
  <c r="U586" i="5" s="1"/>
  <c r="L587" i="5"/>
  <c r="L588" i="5"/>
  <c r="L589" i="5"/>
  <c r="L590" i="5"/>
  <c r="U590" i="5" s="1"/>
  <c r="L591" i="5"/>
  <c r="L592" i="5"/>
  <c r="U592" i="5" s="1"/>
  <c r="L593" i="5"/>
  <c r="L594" i="5"/>
  <c r="U594" i="5" s="1"/>
  <c r="L595" i="5"/>
  <c r="L596" i="5"/>
  <c r="U596" i="5" s="1"/>
  <c r="L597" i="5"/>
  <c r="L598" i="5"/>
  <c r="U598" i="5" s="1"/>
  <c r="L599" i="5"/>
  <c r="L600" i="5"/>
  <c r="U600" i="5" s="1"/>
  <c r="L601" i="5"/>
  <c r="L602" i="5"/>
  <c r="U602" i="5" s="1"/>
  <c r="L603" i="5"/>
  <c r="L604" i="5"/>
  <c r="U604" i="5" s="1"/>
  <c r="L605" i="5"/>
  <c r="L606" i="5"/>
  <c r="U606" i="5" s="1"/>
  <c r="L607" i="5"/>
  <c r="L608" i="5"/>
  <c r="U608" i="5" s="1"/>
  <c r="L609" i="5"/>
  <c r="L610" i="5"/>
  <c r="U610" i="5" s="1"/>
  <c r="L611" i="5"/>
  <c r="L612" i="5"/>
  <c r="L613" i="5"/>
  <c r="L614" i="5"/>
  <c r="U614" i="5" s="1"/>
  <c r="L615" i="5"/>
  <c r="L616" i="5"/>
  <c r="L617" i="5"/>
  <c r="L618" i="5"/>
  <c r="U618" i="5" s="1"/>
  <c r="L619" i="5"/>
  <c r="L620" i="5"/>
  <c r="L621" i="5"/>
  <c r="L622" i="5"/>
  <c r="U622" i="5" s="1"/>
  <c r="L623" i="5"/>
  <c r="L624" i="5"/>
  <c r="L625" i="5"/>
  <c r="L626" i="5"/>
  <c r="U626" i="5" s="1"/>
  <c r="L627" i="5"/>
  <c r="L628" i="5"/>
  <c r="L629" i="5"/>
  <c r="U629" i="5" s="1"/>
  <c r="L630" i="5"/>
  <c r="U630" i="5" s="1"/>
  <c r="L631" i="5"/>
  <c r="L632" i="5"/>
  <c r="L633" i="5"/>
  <c r="U633" i="5" s="1"/>
  <c r="L634" i="5"/>
  <c r="U634" i="5" s="1"/>
  <c r="L635" i="5"/>
  <c r="L636" i="5"/>
  <c r="L637" i="5"/>
  <c r="U637" i="5" s="1"/>
  <c r="L638" i="5"/>
  <c r="U638" i="5" s="1"/>
  <c r="L639" i="5"/>
  <c r="L640" i="5"/>
  <c r="L641" i="5"/>
  <c r="U641" i="5" s="1"/>
  <c r="L642" i="5"/>
  <c r="U642" i="5" s="1"/>
  <c r="L643" i="5"/>
  <c r="U643" i="5" s="1"/>
  <c r="L644" i="5"/>
  <c r="L645" i="5"/>
  <c r="U645" i="5" s="1"/>
  <c r="L646" i="5"/>
  <c r="U646" i="5" s="1"/>
  <c r="L647" i="5"/>
  <c r="U647" i="5" s="1"/>
  <c r="L648" i="5"/>
  <c r="L649" i="5"/>
  <c r="U649" i="5" s="1"/>
  <c r="L650" i="5"/>
  <c r="U650" i="5" s="1"/>
  <c r="L651" i="5"/>
  <c r="U651" i="5" s="1"/>
  <c r="L652" i="5"/>
  <c r="L653" i="5"/>
  <c r="U653" i="5" s="1"/>
  <c r="L654" i="5"/>
  <c r="U654" i="5" s="1"/>
  <c r="L11" i="5"/>
  <c r="U11" i="5" s="1"/>
  <c r="F13" i="11"/>
  <c r="E53" i="11"/>
  <c r="E92" i="11" s="1"/>
  <c r="E54" i="11"/>
  <c r="E93" i="11" s="1"/>
  <c r="E55" i="11"/>
  <c r="E94" i="11" s="1"/>
  <c r="E52" i="11"/>
  <c r="E91" i="11" s="1"/>
  <c r="D53" i="11"/>
  <c r="D92" i="11" s="1"/>
  <c r="D54" i="11"/>
  <c r="D93" i="11" s="1"/>
  <c r="D55" i="11"/>
  <c r="D94" i="11" s="1"/>
  <c r="D52" i="11"/>
  <c r="D91" i="11" s="1"/>
  <c r="C53" i="11"/>
  <c r="C92" i="11" s="1"/>
  <c r="C54" i="11"/>
  <c r="C93" i="11" s="1"/>
  <c r="C55" i="11"/>
  <c r="C94" i="11" s="1"/>
  <c r="G40" i="11"/>
  <c r="H40" i="11"/>
  <c r="I40" i="11"/>
  <c r="J40" i="11"/>
  <c r="K40" i="11"/>
  <c r="L40" i="11"/>
  <c r="M40" i="11"/>
  <c r="H41" i="11"/>
  <c r="I41" i="11"/>
  <c r="J41" i="11"/>
  <c r="K41" i="11"/>
  <c r="L41" i="11"/>
  <c r="M41" i="11"/>
  <c r="H42" i="11"/>
  <c r="I42" i="11"/>
  <c r="J42" i="11"/>
  <c r="K42" i="11"/>
  <c r="L42" i="11"/>
  <c r="M42" i="11"/>
  <c r="H43" i="11"/>
  <c r="I43" i="11"/>
  <c r="J43" i="11"/>
  <c r="K43" i="11"/>
  <c r="L43" i="11"/>
  <c r="M43" i="11"/>
  <c r="G41" i="11"/>
  <c r="G42" i="11"/>
  <c r="G43" i="11"/>
  <c r="O644" i="5" l="1"/>
  <c r="U644" i="5"/>
  <c r="O628" i="5"/>
  <c r="U628" i="5"/>
  <c r="O616" i="5"/>
  <c r="U616" i="5"/>
  <c r="T557" i="5"/>
  <c r="U557" i="5"/>
  <c r="O635" i="5"/>
  <c r="U635" i="5"/>
  <c r="O627" i="5"/>
  <c r="U627" i="5"/>
  <c r="O615" i="5"/>
  <c r="U615" i="5"/>
  <c r="O603" i="5"/>
  <c r="U603" i="5"/>
  <c r="O595" i="5"/>
  <c r="U595" i="5"/>
  <c r="O583" i="5"/>
  <c r="U583" i="5"/>
  <c r="T583" i="5"/>
  <c r="O579" i="5"/>
  <c r="U579" i="5"/>
  <c r="O568" i="5"/>
  <c r="T568" i="5"/>
  <c r="U568" i="5"/>
  <c r="O556" i="5"/>
  <c r="U556" i="5"/>
  <c r="O548" i="5"/>
  <c r="U548" i="5"/>
  <c r="O532" i="5"/>
  <c r="U532" i="5"/>
  <c r="O524" i="5"/>
  <c r="U524" i="5"/>
  <c r="O508" i="5"/>
  <c r="U508" i="5"/>
  <c r="O504" i="5"/>
  <c r="T504" i="5"/>
  <c r="U504" i="5"/>
  <c r="O492" i="5"/>
  <c r="U492" i="5"/>
  <c r="O476" i="5"/>
  <c r="U476" i="5"/>
  <c r="O331" i="5"/>
  <c r="U331" i="5"/>
  <c r="O267" i="5"/>
  <c r="U267" i="5"/>
  <c r="T267" i="5"/>
  <c r="O203" i="5"/>
  <c r="T203" i="5"/>
  <c r="U203" i="5"/>
  <c r="O139" i="5"/>
  <c r="U139" i="5"/>
  <c r="O75" i="5"/>
  <c r="U75" i="5"/>
  <c r="O640" i="5"/>
  <c r="U640" i="5"/>
  <c r="O624" i="5"/>
  <c r="U624" i="5"/>
  <c r="O612" i="5"/>
  <c r="U612" i="5"/>
  <c r="T525" i="5"/>
  <c r="U525" i="5"/>
  <c r="O631" i="5"/>
  <c r="U631" i="5"/>
  <c r="O619" i="5"/>
  <c r="U619" i="5"/>
  <c r="O611" i="5"/>
  <c r="U611" i="5"/>
  <c r="O599" i="5"/>
  <c r="U599" i="5"/>
  <c r="T599" i="5"/>
  <c r="O587" i="5"/>
  <c r="U587" i="5"/>
  <c r="O575" i="5"/>
  <c r="U575" i="5"/>
  <c r="T575" i="5"/>
  <c r="O564" i="5"/>
  <c r="U564" i="5"/>
  <c r="O552" i="5"/>
  <c r="U552" i="5"/>
  <c r="T552" i="5"/>
  <c r="O540" i="5"/>
  <c r="U540" i="5"/>
  <c r="O536" i="5"/>
  <c r="T536" i="5"/>
  <c r="U536" i="5"/>
  <c r="O520" i="5"/>
  <c r="U520" i="5"/>
  <c r="T520" i="5"/>
  <c r="O512" i="5"/>
  <c r="U512" i="5"/>
  <c r="T512" i="5"/>
  <c r="O500" i="5"/>
  <c r="U500" i="5"/>
  <c r="O488" i="5"/>
  <c r="U488" i="5"/>
  <c r="T488" i="5"/>
  <c r="O480" i="5"/>
  <c r="U480" i="5"/>
  <c r="T480" i="5"/>
  <c r="O625" i="5"/>
  <c r="U625" i="5"/>
  <c r="O621" i="5"/>
  <c r="U621" i="5"/>
  <c r="O617" i="5"/>
  <c r="U617" i="5"/>
  <c r="O613" i="5"/>
  <c r="U613" i="5"/>
  <c r="O609" i="5"/>
  <c r="U609" i="5"/>
  <c r="O605" i="5"/>
  <c r="U605" i="5"/>
  <c r="O601" i="5"/>
  <c r="U601" i="5"/>
  <c r="O597" i="5"/>
  <c r="U597" i="5"/>
  <c r="O593" i="5"/>
  <c r="U593" i="5"/>
  <c r="O589" i="5"/>
  <c r="U589" i="5"/>
  <c r="O585" i="5"/>
  <c r="U585" i="5"/>
  <c r="O581" i="5"/>
  <c r="U581" i="5"/>
  <c r="O577" i="5"/>
  <c r="U577" i="5"/>
  <c r="O573" i="5"/>
  <c r="U573" i="5"/>
  <c r="O570" i="5"/>
  <c r="U570" i="5"/>
  <c r="O566" i="5"/>
  <c r="U566" i="5"/>
  <c r="O562" i="5"/>
  <c r="U562" i="5"/>
  <c r="O558" i="5"/>
  <c r="U558" i="5"/>
  <c r="O554" i="5"/>
  <c r="U554" i="5"/>
  <c r="O550" i="5"/>
  <c r="U550" i="5"/>
  <c r="O546" i="5"/>
  <c r="U546" i="5"/>
  <c r="O542" i="5"/>
  <c r="U542" i="5"/>
  <c r="O538" i="5"/>
  <c r="U538" i="5"/>
  <c r="O534" i="5"/>
  <c r="U534" i="5"/>
  <c r="O530" i="5"/>
  <c r="U530" i="5"/>
  <c r="O526" i="5"/>
  <c r="U526" i="5"/>
  <c r="O522" i="5"/>
  <c r="U522" i="5"/>
  <c r="O518" i="5"/>
  <c r="U518" i="5"/>
  <c r="O514" i="5"/>
  <c r="U514" i="5"/>
  <c r="O510" i="5"/>
  <c r="U510" i="5"/>
  <c r="O506" i="5"/>
  <c r="U506" i="5"/>
  <c r="O502" i="5"/>
  <c r="U502" i="5"/>
  <c r="O498" i="5"/>
  <c r="U498" i="5"/>
  <c r="O494" i="5"/>
  <c r="U494" i="5"/>
  <c r="O490" i="5"/>
  <c r="U490" i="5"/>
  <c r="O486" i="5"/>
  <c r="U486" i="5"/>
  <c r="O482" i="5"/>
  <c r="U482" i="5"/>
  <c r="O478" i="5"/>
  <c r="U478" i="5"/>
  <c r="O474" i="5"/>
  <c r="U474" i="5"/>
  <c r="O470" i="5"/>
  <c r="U470" i="5"/>
  <c r="O466" i="5"/>
  <c r="U466" i="5"/>
  <c r="O462" i="5"/>
  <c r="U462" i="5"/>
  <c r="O458" i="5"/>
  <c r="U458" i="5"/>
  <c r="T458" i="5"/>
  <c r="O454" i="5"/>
  <c r="U454" i="5"/>
  <c r="O450" i="5"/>
  <c r="U450" i="5"/>
  <c r="O446" i="5"/>
  <c r="U446" i="5"/>
  <c r="O442" i="5"/>
  <c r="U442" i="5"/>
  <c r="T442" i="5"/>
  <c r="O438" i="5"/>
  <c r="U438" i="5"/>
  <c r="O434" i="5"/>
  <c r="U434" i="5"/>
  <c r="O430" i="5"/>
  <c r="U430" i="5"/>
  <c r="O426" i="5"/>
  <c r="U426" i="5"/>
  <c r="T426" i="5"/>
  <c r="O422" i="5"/>
  <c r="U422" i="5"/>
  <c r="O418" i="5"/>
  <c r="U418" i="5"/>
  <c r="T414" i="5"/>
  <c r="U414" i="5"/>
  <c r="O414" i="5"/>
  <c r="O410" i="5"/>
  <c r="U410" i="5"/>
  <c r="T410" i="5"/>
  <c r="O406" i="5"/>
  <c r="U406" i="5"/>
  <c r="O402" i="5"/>
  <c r="U402" i="5"/>
  <c r="O398" i="5"/>
  <c r="U398" i="5"/>
  <c r="O394" i="5"/>
  <c r="U394" i="5"/>
  <c r="T394" i="5"/>
  <c r="O390" i="5"/>
  <c r="U390" i="5"/>
  <c r="O386" i="5"/>
  <c r="U386" i="5"/>
  <c r="O382" i="5"/>
  <c r="U382" i="5"/>
  <c r="O378" i="5"/>
  <c r="U378" i="5"/>
  <c r="T378" i="5"/>
  <c r="O374" i="5"/>
  <c r="U374" i="5"/>
  <c r="O370" i="5"/>
  <c r="U370" i="5"/>
  <c r="O366" i="5"/>
  <c r="U366" i="5"/>
  <c r="O362" i="5"/>
  <c r="U362" i="5"/>
  <c r="T362" i="5"/>
  <c r="O358" i="5"/>
  <c r="U358" i="5"/>
  <c r="T354" i="5"/>
  <c r="U354" i="5"/>
  <c r="T270" i="5"/>
  <c r="U270" i="5"/>
  <c r="T652" i="5"/>
  <c r="U652" i="5"/>
  <c r="O636" i="5"/>
  <c r="U636" i="5"/>
  <c r="T620" i="5"/>
  <c r="U620" i="5"/>
  <c r="T493" i="5"/>
  <c r="U493" i="5"/>
  <c r="T461" i="5"/>
  <c r="U461" i="5"/>
  <c r="T249" i="5"/>
  <c r="U249" i="5"/>
  <c r="T185" i="5"/>
  <c r="U185" i="5"/>
  <c r="O185" i="5"/>
  <c r="U137" i="5"/>
  <c r="D18" i="7" s="1"/>
  <c r="I26" i="7" s="1"/>
  <c r="D9" i="7"/>
  <c r="D10" i="7" s="1"/>
  <c r="D26" i="7" s="1"/>
  <c r="O648" i="5"/>
  <c r="U648" i="5"/>
  <c r="O632" i="5"/>
  <c r="U632" i="5"/>
  <c r="T588" i="5"/>
  <c r="U588" i="5"/>
  <c r="O639" i="5"/>
  <c r="U639" i="5"/>
  <c r="O623" i="5"/>
  <c r="U623" i="5"/>
  <c r="O607" i="5"/>
  <c r="U607" i="5"/>
  <c r="T607" i="5"/>
  <c r="O591" i="5"/>
  <c r="T591" i="5"/>
  <c r="U591" i="5"/>
  <c r="O572" i="5"/>
  <c r="U572" i="5"/>
  <c r="O560" i="5"/>
  <c r="T560" i="5"/>
  <c r="U560" i="5"/>
  <c r="O544" i="5"/>
  <c r="U544" i="5"/>
  <c r="T544" i="5"/>
  <c r="O528" i="5"/>
  <c r="T528" i="5"/>
  <c r="U528" i="5"/>
  <c r="O516" i="5"/>
  <c r="U516" i="5"/>
  <c r="O496" i="5"/>
  <c r="T496" i="5"/>
  <c r="U496" i="5"/>
  <c r="O484" i="5"/>
  <c r="U484" i="5"/>
  <c r="O472" i="5"/>
  <c r="T472" i="5"/>
  <c r="U472" i="5"/>
  <c r="O37" i="12"/>
  <c r="M38" i="12"/>
  <c r="F27" i="7"/>
  <c r="O608" i="5"/>
  <c r="T608" i="5"/>
  <c r="T604" i="5"/>
  <c r="O604" i="5"/>
  <c r="T600" i="5"/>
  <c r="O600" i="5"/>
  <c r="O596" i="5"/>
  <c r="T596" i="5"/>
  <c r="O592" i="5"/>
  <c r="T592" i="5"/>
  <c r="T584" i="5"/>
  <c r="O584" i="5"/>
  <c r="O576" i="5"/>
  <c r="T576" i="5"/>
  <c r="T569" i="5"/>
  <c r="O569" i="5"/>
  <c r="O561" i="5"/>
  <c r="T561" i="5"/>
  <c r="O549" i="5"/>
  <c r="T549" i="5"/>
  <c r="T537" i="5"/>
  <c r="O537" i="5"/>
  <c r="O533" i="5"/>
  <c r="T533" i="5"/>
  <c r="T521" i="5"/>
  <c r="O521" i="5"/>
  <c r="T509" i="5"/>
  <c r="O509" i="5"/>
  <c r="O501" i="5"/>
  <c r="T501" i="5"/>
  <c r="T489" i="5"/>
  <c r="O489" i="5"/>
  <c r="O485" i="5"/>
  <c r="T485" i="5"/>
  <c r="O481" i="5"/>
  <c r="T481" i="5"/>
  <c r="T473" i="5"/>
  <c r="O473" i="5"/>
  <c r="O465" i="5"/>
  <c r="T465" i="5"/>
  <c r="T457" i="5"/>
  <c r="O457" i="5"/>
  <c r="O453" i="5"/>
  <c r="T453" i="5"/>
  <c r="O449" i="5"/>
  <c r="T449" i="5"/>
  <c r="T445" i="5"/>
  <c r="O445" i="5"/>
  <c r="T441" i="5"/>
  <c r="O441" i="5"/>
  <c r="O437" i="5"/>
  <c r="T437" i="5"/>
  <c r="O588" i="5"/>
  <c r="O461" i="5"/>
  <c r="T648" i="5"/>
  <c r="T632" i="5"/>
  <c r="T616" i="5"/>
  <c r="O11" i="5"/>
  <c r="T11" i="5"/>
  <c r="O651" i="5"/>
  <c r="T651" i="5"/>
  <c r="O647" i="5"/>
  <c r="T647" i="5"/>
  <c r="O643" i="5"/>
  <c r="T643" i="5"/>
  <c r="O557" i="5"/>
  <c r="T644" i="5"/>
  <c r="T628" i="5"/>
  <c r="T612" i="5"/>
  <c r="T10" i="5"/>
  <c r="O10" i="5"/>
  <c r="T553" i="5"/>
  <c r="O553" i="5"/>
  <c r="T541" i="5"/>
  <c r="O541" i="5"/>
  <c r="O529" i="5"/>
  <c r="T529" i="5"/>
  <c r="O517" i="5"/>
  <c r="T517" i="5"/>
  <c r="T505" i="5"/>
  <c r="O505" i="5"/>
  <c r="O497" i="5"/>
  <c r="T497" i="5"/>
  <c r="O469" i="5"/>
  <c r="T469" i="5"/>
  <c r="O650" i="5"/>
  <c r="T650" i="5"/>
  <c r="O638" i="5"/>
  <c r="T638" i="5"/>
  <c r="O626" i="5"/>
  <c r="T626" i="5"/>
  <c r="O614" i="5"/>
  <c r="T614" i="5"/>
  <c r="O606" i="5"/>
  <c r="T606" i="5"/>
  <c r="O594" i="5"/>
  <c r="T594" i="5"/>
  <c r="O586" i="5"/>
  <c r="T586" i="5"/>
  <c r="O578" i="5"/>
  <c r="T578" i="5"/>
  <c r="O571" i="5"/>
  <c r="T571" i="5"/>
  <c r="O563" i="5"/>
  <c r="T563" i="5"/>
  <c r="O555" i="5"/>
  <c r="T555" i="5"/>
  <c r="O547" i="5"/>
  <c r="T547" i="5"/>
  <c r="O539" i="5"/>
  <c r="T539" i="5"/>
  <c r="O531" i="5"/>
  <c r="T531" i="5"/>
  <c r="O523" i="5"/>
  <c r="T523" i="5"/>
  <c r="O515" i="5"/>
  <c r="T515" i="5"/>
  <c r="O507" i="5"/>
  <c r="T507" i="5"/>
  <c r="O499" i="5"/>
  <c r="T499" i="5"/>
  <c r="O491" i="5"/>
  <c r="T491" i="5"/>
  <c r="O483" i="5"/>
  <c r="T483" i="5"/>
  <c r="O475" i="5"/>
  <c r="T475" i="5"/>
  <c r="O467" i="5"/>
  <c r="T467" i="5"/>
  <c r="O455" i="5"/>
  <c r="T455" i="5"/>
  <c r="O447" i="5"/>
  <c r="T447" i="5"/>
  <c r="O439" i="5"/>
  <c r="T439" i="5"/>
  <c r="O431" i="5"/>
  <c r="T431" i="5"/>
  <c r="O423" i="5"/>
  <c r="T423" i="5"/>
  <c r="O415" i="5"/>
  <c r="T415" i="5"/>
  <c r="O407" i="5"/>
  <c r="T407" i="5"/>
  <c r="O399" i="5"/>
  <c r="T399" i="5"/>
  <c r="O391" i="5"/>
  <c r="T391" i="5"/>
  <c r="O383" i="5"/>
  <c r="T383" i="5"/>
  <c r="O379" i="5"/>
  <c r="T379" i="5"/>
  <c r="O371" i="5"/>
  <c r="T371" i="5"/>
  <c r="O359" i="5"/>
  <c r="T359" i="5"/>
  <c r="O351" i="5"/>
  <c r="T351" i="5"/>
  <c r="O343" i="5"/>
  <c r="T343" i="5"/>
  <c r="O307" i="5"/>
  <c r="T307" i="5"/>
  <c r="O299" i="5"/>
  <c r="T299" i="5"/>
  <c r="O291" i="5"/>
  <c r="T291" i="5"/>
  <c r="O283" i="5"/>
  <c r="T283" i="5"/>
  <c r="O275" i="5"/>
  <c r="T275" i="5"/>
  <c r="O271" i="5"/>
  <c r="T271" i="5"/>
  <c r="O263" i="5"/>
  <c r="T263" i="5"/>
  <c r="O255" i="5"/>
  <c r="T255" i="5"/>
  <c r="O247" i="5"/>
  <c r="T247" i="5"/>
  <c r="O239" i="5"/>
  <c r="T239" i="5"/>
  <c r="O235" i="5"/>
  <c r="T235" i="5"/>
  <c r="O231" i="5"/>
  <c r="T231" i="5"/>
  <c r="O227" i="5"/>
  <c r="T227" i="5"/>
  <c r="O223" i="5"/>
  <c r="T223" i="5"/>
  <c r="O219" i="5"/>
  <c r="T219" i="5"/>
  <c r="O211" i="5"/>
  <c r="T211" i="5"/>
  <c r="O207" i="5"/>
  <c r="T207" i="5"/>
  <c r="O199" i="5"/>
  <c r="T199" i="5"/>
  <c r="O195" i="5"/>
  <c r="T195" i="5"/>
  <c r="O191" i="5"/>
  <c r="T191" i="5"/>
  <c r="O187" i="5"/>
  <c r="T187" i="5"/>
  <c r="O183" i="5"/>
  <c r="T183" i="5"/>
  <c r="O179" i="5"/>
  <c r="T179" i="5"/>
  <c r="O175" i="5"/>
  <c r="T175" i="5"/>
  <c r="O171" i="5"/>
  <c r="T171" i="5"/>
  <c r="O167" i="5"/>
  <c r="T167" i="5"/>
  <c r="O163" i="5"/>
  <c r="T163" i="5"/>
  <c r="O159" i="5"/>
  <c r="T159" i="5"/>
  <c r="O155" i="5"/>
  <c r="T155" i="5"/>
  <c r="O151" i="5"/>
  <c r="T151" i="5"/>
  <c r="O147" i="5"/>
  <c r="T147" i="5"/>
  <c r="O143" i="5"/>
  <c r="T143" i="5"/>
  <c r="O135" i="5"/>
  <c r="T135" i="5"/>
  <c r="O131" i="5"/>
  <c r="T131" i="5"/>
  <c r="O127" i="5"/>
  <c r="T127" i="5"/>
  <c r="O123" i="5"/>
  <c r="T123" i="5"/>
  <c r="O119" i="5"/>
  <c r="T119" i="5"/>
  <c r="O115" i="5"/>
  <c r="T115" i="5"/>
  <c r="O111" i="5"/>
  <c r="T111" i="5"/>
  <c r="O107" i="5"/>
  <c r="T107" i="5"/>
  <c r="O103" i="5"/>
  <c r="T103" i="5"/>
  <c r="O99" i="5"/>
  <c r="T99" i="5"/>
  <c r="O95" i="5"/>
  <c r="T95" i="5"/>
  <c r="O91" i="5"/>
  <c r="T91" i="5"/>
  <c r="O87" i="5"/>
  <c r="T87" i="5"/>
  <c r="O83" i="5"/>
  <c r="T83" i="5"/>
  <c r="O79" i="5"/>
  <c r="T79" i="5"/>
  <c r="O71" i="5"/>
  <c r="T71" i="5"/>
  <c r="O67" i="5"/>
  <c r="T67" i="5"/>
  <c r="O63" i="5"/>
  <c r="T63" i="5"/>
  <c r="O59" i="5"/>
  <c r="T59" i="5"/>
  <c r="O55" i="5"/>
  <c r="T55" i="5"/>
  <c r="O51" i="5"/>
  <c r="T51" i="5"/>
  <c r="O47" i="5"/>
  <c r="T47" i="5"/>
  <c r="O43" i="5"/>
  <c r="T43" i="5"/>
  <c r="O39" i="5"/>
  <c r="T39" i="5"/>
  <c r="O35" i="5"/>
  <c r="T35" i="5"/>
  <c r="O31" i="5"/>
  <c r="T31" i="5"/>
  <c r="O27" i="5"/>
  <c r="T27" i="5"/>
  <c r="O23" i="5"/>
  <c r="T23" i="5"/>
  <c r="O19" i="5"/>
  <c r="T19" i="5"/>
  <c r="O15" i="5"/>
  <c r="T15" i="5"/>
  <c r="O652" i="5"/>
  <c r="O525" i="5"/>
  <c r="T640" i="5"/>
  <c r="T624" i="5"/>
  <c r="T139" i="5"/>
  <c r="O580" i="5"/>
  <c r="T580" i="5"/>
  <c r="O565" i="5"/>
  <c r="T565" i="5"/>
  <c r="O545" i="5"/>
  <c r="T545" i="5"/>
  <c r="O513" i="5"/>
  <c r="T513" i="5"/>
  <c r="T477" i="5"/>
  <c r="O477" i="5"/>
  <c r="O654" i="5"/>
  <c r="T654" i="5"/>
  <c r="O646" i="5"/>
  <c r="T646" i="5"/>
  <c r="O642" i="5"/>
  <c r="T642" i="5"/>
  <c r="O634" i="5"/>
  <c r="T634" i="5"/>
  <c r="O630" i="5"/>
  <c r="T630" i="5"/>
  <c r="O622" i="5"/>
  <c r="T622" i="5"/>
  <c r="O618" i="5"/>
  <c r="T618" i="5"/>
  <c r="O610" i="5"/>
  <c r="T610" i="5"/>
  <c r="O602" i="5"/>
  <c r="T602" i="5"/>
  <c r="O598" i="5"/>
  <c r="T598" i="5"/>
  <c r="O590" i="5"/>
  <c r="T590" i="5"/>
  <c r="O582" i="5"/>
  <c r="T582" i="5"/>
  <c r="O574" i="5"/>
  <c r="T574" i="5"/>
  <c r="O567" i="5"/>
  <c r="T567" i="5"/>
  <c r="O559" i="5"/>
  <c r="T559" i="5"/>
  <c r="O551" i="5"/>
  <c r="T551" i="5"/>
  <c r="O543" i="5"/>
  <c r="T543" i="5"/>
  <c r="O535" i="5"/>
  <c r="T535" i="5"/>
  <c r="O527" i="5"/>
  <c r="T527" i="5"/>
  <c r="O519" i="5"/>
  <c r="T519" i="5"/>
  <c r="O511" i="5"/>
  <c r="T511" i="5"/>
  <c r="O503" i="5"/>
  <c r="T503" i="5"/>
  <c r="O495" i="5"/>
  <c r="T495" i="5"/>
  <c r="O487" i="5"/>
  <c r="T487" i="5"/>
  <c r="O479" i="5"/>
  <c r="T479" i="5"/>
  <c r="O471" i="5"/>
  <c r="T471" i="5"/>
  <c r="O463" i="5"/>
  <c r="T463" i="5"/>
  <c r="O459" i="5"/>
  <c r="T459" i="5"/>
  <c r="O451" i="5"/>
  <c r="T451" i="5"/>
  <c r="O443" i="5"/>
  <c r="T443" i="5"/>
  <c r="O435" i="5"/>
  <c r="T435" i="5"/>
  <c r="O427" i="5"/>
  <c r="T427" i="5"/>
  <c r="O419" i="5"/>
  <c r="T419" i="5"/>
  <c r="O411" i="5"/>
  <c r="T411" i="5"/>
  <c r="O403" i="5"/>
  <c r="T403" i="5"/>
  <c r="O395" i="5"/>
  <c r="T395" i="5"/>
  <c r="O387" i="5"/>
  <c r="T387" i="5"/>
  <c r="O375" i="5"/>
  <c r="T375" i="5"/>
  <c r="O367" i="5"/>
  <c r="T367" i="5"/>
  <c r="O363" i="5"/>
  <c r="T363" i="5"/>
  <c r="O355" i="5"/>
  <c r="T355" i="5"/>
  <c r="O347" i="5"/>
  <c r="T347" i="5"/>
  <c r="O339" i="5"/>
  <c r="T339" i="5"/>
  <c r="O335" i="5"/>
  <c r="T335" i="5"/>
  <c r="O327" i="5"/>
  <c r="T327" i="5"/>
  <c r="O323" i="5"/>
  <c r="T323" i="5"/>
  <c r="O319" i="5"/>
  <c r="T319" i="5"/>
  <c r="O315" i="5"/>
  <c r="T315" i="5"/>
  <c r="O311" i="5"/>
  <c r="T311" i="5"/>
  <c r="O303" i="5"/>
  <c r="T303" i="5"/>
  <c r="O295" i="5"/>
  <c r="T295" i="5"/>
  <c r="O287" i="5"/>
  <c r="T287" i="5"/>
  <c r="O279" i="5"/>
  <c r="T279" i="5"/>
  <c r="O259" i="5"/>
  <c r="T259" i="5"/>
  <c r="O251" i="5"/>
  <c r="T251" i="5"/>
  <c r="O243" i="5"/>
  <c r="T243" i="5"/>
  <c r="O215" i="5"/>
  <c r="T215" i="5"/>
  <c r="O653" i="5"/>
  <c r="T653" i="5"/>
  <c r="O649" i="5"/>
  <c r="T649" i="5"/>
  <c r="O645" i="5"/>
  <c r="T645" i="5"/>
  <c r="O641" i="5"/>
  <c r="T641" i="5"/>
  <c r="O637" i="5"/>
  <c r="T637" i="5"/>
  <c r="O633" i="5"/>
  <c r="T633" i="5"/>
  <c r="O629" i="5"/>
  <c r="T629" i="5"/>
  <c r="O620" i="5"/>
  <c r="O493" i="5"/>
  <c r="T636" i="5"/>
  <c r="T331" i="5"/>
  <c r="T75" i="5"/>
  <c r="O350" i="5"/>
  <c r="T350" i="5"/>
  <c r="O346" i="5"/>
  <c r="T346" i="5"/>
  <c r="O342" i="5"/>
  <c r="T342" i="5"/>
  <c r="O338" i="5"/>
  <c r="T338" i="5"/>
  <c r="O334" i="5"/>
  <c r="T334" i="5"/>
  <c r="O330" i="5"/>
  <c r="T330" i="5"/>
  <c r="O326" i="5"/>
  <c r="T326" i="5"/>
  <c r="O322" i="5"/>
  <c r="T322" i="5"/>
  <c r="O318" i="5"/>
  <c r="T318" i="5"/>
  <c r="O314" i="5"/>
  <c r="T314" i="5"/>
  <c r="O310" i="5"/>
  <c r="T310" i="5"/>
  <c r="O306" i="5"/>
  <c r="T306" i="5"/>
  <c r="O302" i="5"/>
  <c r="T302" i="5"/>
  <c r="O298" i="5"/>
  <c r="T298" i="5"/>
  <c r="O294" i="5"/>
  <c r="T294" i="5"/>
  <c r="O290" i="5"/>
  <c r="T290" i="5"/>
  <c r="O286" i="5"/>
  <c r="T286" i="5"/>
  <c r="O282" i="5"/>
  <c r="T282" i="5"/>
  <c r="O278" i="5"/>
  <c r="T278" i="5"/>
  <c r="O274" i="5"/>
  <c r="T274" i="5"/>
  <c r="O266" i="5"/>
  <c r="T266" i="5"/>
  <c r="O262" i="5"/>
  <c r="T262" i="5"/>
  <c r="O258" i="5"/>
  <c r="T258" i="5"/>
  <c r="O254" i="5"/>
  <c r="T254" i="5"/>
  <c r="O250" i="5"/>
  <c r="T250" i="5"/>
  <c r="O246" i="5"/>
  <c r="T246" i="5"/>
  <c r="O242" i="5"/>
  <c r="T242" i="5"/>
  <c r="O238" i="5"/>
  <c r="T238" i="5"/>
  <c r="O234" i="5"/>
  <c r="T234" i="5"/>
  <c r="O230" i="5"/>
  <c r="T230" i="5"/>
  <c r="O226" i="5"/>
  <c r="T226" i="5"/>
  <c r="O222" i="5"/>
  <c r="T222" i="5"/>
  <c r="O218" i="5"/>
  <c r="T218" i="5"/>
  <c r="O214" i="5"/>
  <c r="T214" i="5"/>
  <c r="O210" i="5"/>
  <c r="T210" i="5"/>
  <c r="O206" i="5"/>
  <c r="T206" i="5"/>
  <c r="O202" i="5"/>
  <c r="T202" i="5"/>
  <c r="O198" i="5"/>
  <c r="T198" i="5"/>
  <c r="O194" i="5"/>
  <c r="T194" i="5"/>
  <c r="O190" i="5"/>
  <c r="T190" i="5"/>
  <c r="O186" i="5"/>
  <c r="T186" i="5"/>
  <c r="O182" i="5"/>
  <c r="T182" i="5"/>
  <c r="O178" i="5"/>
  <c r="T178" i="5"/>
  <c r="O174" i="5"/>
  <c r="T174" i="5"/>
  <c r="O170" i="5"/>
  <c r="T170" i="5"/>
  <c r="O166" i="5"/>
  <c r="T166" i="5"/>
  <c r="O162" i="5"/>
  <c r="T162" i="5"/>
  <c r="O158" i="5"/>
  <c r="T158" i="5"/>
  <c r="O154" i="5"/>
  <c r="T154" i="5"/>
  <c r="O150" i="5"/>
  <c r="T150" i="5"/>
  <c r="O146" i="5"/>
  <c r="T146" i="5"/>
  <c r="O142" i="5"/>
  <c r="T142" i="5"/>
  <c r="O138" i="5"/>
  <c r="T138" i="5"/>
  <c r="O134" i="5"/>
  <c r="T134" i="5"/>
  <c r="O130" i="5"/>
  <c r="T130" i="5"/>
  <c r="O126" i="5"/>
  <c r="T126" i="5"/>
  <c r="O122" i="5"/>
  <c r="T122" i="5"/>
  <c r="O118" i="5"/>
  <c r="T118" i="5"/>
  <c r="O114" i="5"/>
  <c r="T114" i="5"/>
  <c r="O110" i="5"/>
  <c r="T110" i="5"/>
  <c r="O106" i="5"/>
  <c r="T106" i="5"/>
  <c r="O102" i="5"/>
  <c r="T102" i="5"/>
  <c r="O98" i="5"/>
  <c r="T98" i="5"/>
  <c r="O94" i="5"/>
  <c r="T94" i="5"/>
  <c r="O90" i="5"/>
  <c r="T90" i="5"/>
  <c r="O86" i="5"/>
  <c r="T86" i="5"/>
  <c r="O82" i="5"/>
  <c r="T82" i="5"/>
  <c r="O78" i="5"/>
  <c r="T78" i="5"/>
  <c r="O74" i="5"/>
  <c r="T74" i="5"/>
  <c r="O70" i="5"/>
  <c r="T70" i="5"/>
  <c r="O66" i="5"/>
  <c r="T66" i="5"/>
  <c r="O62" i="5"/>
  <c r="T62" i="5"/>
  <c r="O58" i="5"/>
  <c r="T58" i="5"/>
  <c r="O54" i="5"/>
  <c r="T54" i="5"/>
  <c r="O50" i="5"/>
  <c r="T50" i="5"/>
  <c r="O46" i="5"/>
  <c r="T46" i="5"/>
  <c r="O42" i="5"/>
  <c r="T42" i="5"/>
  <c r="O38" i="5"/>
  <c r="T38" i="5"/>
  <c r="O34" i="5"/>
  <c r="T34" i="5"/>
  <c r="O30" i="5"/>
  <c r="T30" i="5"/>
  <c r="O26" i="5"/>
  <c r="T26" i="5"/>
  <c r="O22" i="5"/>
  <c r="T22" i="5"/>
  <c r="O18" i="5"/>
  <c r="T18" i="5"/>
  <c r="O14" i="5"/>
  <c r="T14" i="5"/>
  <c r="O354" i="5"/>
  <c r="T639" i="5"/>
  <c r="T635" i="5"/>
  <c r="T631" i="5"/>
  <c r="T627" i="5"/>
  <c r="T623" i="5"/>
  <c r="T619" i="5"/>
  <c r="T615" i="5"/>
  <c r="T611" i="5"/>
  <c r="T605" i="5"/>
  <c r="T597" i="5"/>
  <c r="T589" i="5"/>
  <c r="T581" i="5"/>
  <c r="T573" i="5"/>
  <c r="T566" i="5"/>
  <c r="T558" i="5"/>
  <c r="T550" i="5"/>
  <c r="T542" i="5"/>
  <c r="T534" i="5"/>
  <c r="T526" i="5"/>
  <c r="T518" i="5"/>
  <c r="T510" i="5"/>
  <c r="T502" i="5"/>
  <c r="T494" i="5"/>
  <c r="T486" i="5"/>
  <c r="T478" i="5"/>
  <c r="T470" i="5"/>
  <c r="T454" i="5"/>
  <c r="T438" i="5"/>
  <c r="T422" i="5"/>
  <c r="T406" i="5"/>
  <c r="T390" i="5"/>
  <c r="T374" i="5"/>
  <c r="T358" i="5"/>
  <c r="O433" i="5"/>
  <c r="T433" i="5"/>
  <c r="O429" i="5"/>
  <c r="T429" i="5"/>
  <c r="O425" i="5"/>
  <c r="T425" i="5"/>
  <c r="O421" i="5"/>
  <c r="T421" i="5"/>
  <c r="O417" i="5"/>
  <c r="T417" i="5"/>
  <c r="O413" i="5"/>
  <c r="T413" i="5"/>
  <c r="O409" i="5"/>
  <c r="T409" i="5"/>
  <c r="O405" i="5"/>
  <c r="T405" i="5"/>
  <c r="O401" i="5"/>
  <c r="T401" i="5"/>
  <c r="O397" i="5"/>
  <c r="T397" i="5"/>
  <c r="O393" i="5"/>
  <c r="T393" i="5"/>
  <c r="O389" i="5"/>
  <c r="T389" i="5"/>
  <c r="O385" i="5"/>
  <c r="T385" i="5"/>
  <c r="O381" i="5"/>
  <c r="T381" i="5"/>
  <c r="O377" i="5"/>
  <c r="T377" i="5"/>
  <c r="O373" i="5"/>
  <c r="T373" i="5"/>
  <c r="O369" i="5"/>
  <c r="T369" i="5"/>
  <c r="O365" i="5"/>
  <c r="T365" i="5"/>
  <c r="O361" i="5"/>
  <c r="T361" i="5"/>
  <c r="O357" i="5"/>
  <c r="T357" i="5"/>
  <c r="O353" i="5"/>
  <c r="T353" i="5"/>
  <c r="O349" i="5"/>
  <c r="T349" i="5"/>
  <c r="O345" i="5"/>
  <c r="T345" i="5"/>
  <c r="O341" i="5"/>
  <c r="T341" i="5"/>
  <c r="O337" i="5"/>
  <c r="T337" i="5"/>
  <c r="O333" i="5"/>
  <c r="T333" i="5"/>
  <c r="O329" i="5"/>
  <c r="T329" i="5"/>
  <c r="O325" i="5"/>
  <c r="T325" i="5"/>
  <c r="O321" i="5"/>
  <c r="T321" i="5"/>
  <c r="O317" i="5"/>
  <c r="T317" i="5"/>
  <c r="O313" i="5"/>
  <c r="T313" i="5"/>
  <c r="O309" i="5"/>
  <c r="T309" i="5"/>
  <c r="O305" i="5"/>
  <c r="T305" i="5"/>
  <c r="O301" i="5"/>
  <c r="T301" i="5"/>
  <c r="O297" i="5"/>
  <c r="T297" i="5"/>
  <c r="O293" i="5"/>
  <c r="T293" i="5"/>
  <c r="O289" i="5"/>
  <c r="T289" i="5"/>
  <c r="O285" i="5"/>
  <c r="T285" i="5"/>
  <c r="O281" i="5"/>
  <c r="T281" i="5"/>
  <c r="O277" i="5"/>
  <c r="T277" i="5"/>
  <c r="O273" i="5"/>
  <c r="T273" i="5"/>
  <c r="O269" i="5"/>
  <c r="T269" i="5"/>
  <c r="O265" i="5"/>
  <c r="T265" i="5"/>
  <c r="O261" i="5"/>
  <c r="T261" i="5"/>
  <c r="O257" i="5"/>
  <c r="T257" i="5"/>
  <c r="O253" i="5"/>
  <c r="T253" i="5"/>
  <c r="O245" i="5"/>
  <c r="T245" i="5"/>
  <c r="O241" i="5"/>
  <c r="T241" i="5"/>
  <c r="O237" i="5"/>
  <c r="T237" i="5"/>
  <c r="O233" i="5"/>
  <c r="T233" i="5"/>
  <c r="O229" i="5"/>
  <c r="T229" i="5"/>
  <c r="O225" i="5"/>
  <c r="T225" i="5"/>
  <c r="O221" i="5"/>
  <c r="T221" i="5"/>
  <c r="O217" i="5"/>
  <c r="T217" i="5"/>
  <c r="O213" i="5"/>
  <c r="T213" i="5"/>
  <c r="O209" i="5"/>
  <c r="T209" i="5"/>
  <c r="O205" i="5"/>
  <c r="T205" i="5"/>
  <c r="O201" i="5"/>
  <c r="T201" i="5"/>
  <c r="O197" i="5"/>
  <c r="T197" i="5"/>
  <c r="O193" i="5"/>
  <c r="T193" i="5"/>
  <c r="O189" i="5"/>
  <c r="T189" i="5"/>
  <c r="O181" i="5"/>
  <c r="T181" i="5"/>
  <c r="O177" i="5"/>
  <c r="T177" i="5"/>
  <c r="O173" i="5"/>
  <c r="T173" i="5"/>
  <c r="O169" i="5"/>
  <c r="T169" i="5"/>
  <c r="O165" i="5"/>
  <c r="T165" i="5"/>
  <c r="O161" i="5"/>
  <c r="T161" i="5"/>
  <c r="O157" i="5"/>
  <c r="T157" i="5"/>
  <c r="O153" i="5"/>
  <c r="T153" i="5"/>
  <c r="O149" i="5"/>
  <c r="T149" i="5"/>
  <c r="O145" i="5"/>
  <c r="T145" i="5"/>
  <c r="O141" i="5"/>
  <c r="T141" i="5"/>
  <c r="O137" i="5"/>
  <c r="D15" i="7" s="1"/>
  <c r="D20" i="7" s="1"/>
  <c r="D21" i="7" s="1"/>
  <c r="T137" i="5"/>
  <c r="D11" i="7" s="1"/>
  <c r="D12" i="7" s="1"/>
  <c r="D13" i="7" s="1"/>
  <c r="G26" i="7" s="1"/>
  <c r="H26" i="7" s="1"/>
  <c r="O133" i="5"/>
  <c r="T133" i="5"/>
  <c r="O129" i="5"/>
  <c r="T129" i="5"/>
  <c r="O125" i="5"/>
  <c r="T125" i="5"/>
  <c r="O121" i="5"/>
  <c r="T121" i="5"/>
  <c r="O117" i="5"/>
  <c r="T117" i="5"/>
  <c r="O113" i="5"/>
  <c r="T113" i="5"/>
  <c r="O109" i="5"/>
  <c r="T109" i="5"/>
  <c r="O105" i="5"/>
  <c r="T105" i="5"/>
  <c r="O101" i="5"/>
  <c r="T101" i="5"/>
  <c r="O97" i="5"/>
  <c r="T97" i="5"/>
  <c r="O93" i="5"/>
  <c r="T93" i="5"/>
  <c r="O89" i="5"/>
  <c r="T89" i="5"/>
  <c r="O85" i="5"/>
  <c r="T85" i="5"/>
  <c r="O81" i="5"/>
  <c r="T81" i="5"/>
  <c r="O77" i="5"/>
  <c r="T77" i="5"/>
  <c r="O73" i="5"/>
  <c r="T73" i="5"/>
  <c r="O69" i="5"/>
  <c r="T69" i="5"/>
  <c r="O65" i="5"/>
  <c r="T65" i="5"/>
  <c r="O61" i="5"/>
  <c r="T61" i="5"/>
  <c r="O57" i="5"/>
  <c r="T57" i="5"/>
  <c r="O53" i="5"/>
  <c r="T53" i="5"/>
  <c r="O49" i="5"/>
  <c r="T49" i="5"/>
  <c r="O45" i="5"/>
  <c r="T45" i="5"/>
  <c r="O41" i="5"/>
  <c r="T41" i="5"/>
  <c r="O37" i="5"/>
  <c r="T37" i="5"/>
  <c r="O33" i="5"/>
  <c r="T33" i="5"/>
  <c r="O29" i="5"/>
  <c r="T29" i="5"/>
  <c r="O25" i="5"/>
  <c r="T25" i="5"/>
  <c r="O21" i="5"/>
  <c r="T21" i="5"/>
  <c r="O17" i="5"/>
  <c r="T17" i="5"/>
  <c r="O13" i="5"/>
  <c r="T13" i="5"/>
  <c r="O270" i="5"/>
  <c r="T609" i="5"/>
  <c r="T603" i="5"/>
  <c r="T595" i="5"/>
  <c r="T587" i="5"/>
  <c r="T579" i="5"/>
  <c r="T572" i="5"/>
  <c r="T564" i="5"/>
  <c r="T556" i="5"/>
  <c r="T548" i="5"/>
  <c r="T540" i="5"/>
  <c r="T532" i="5"/>
  <c r="T524" i="5"/>
  <c r="T516" i="5"/>
  <c r="T508" i="5"/>
  <c r="T500" i="5"/>
  <c r="T492" i="5"/>
  <c r="T484" i="5"/>
  <c r="T476" i="5"/>
  <c r="T466" i="5"/>
  <c r="T450" i="5"/>
  <c r="T434" i="5"/>
  <c r="T418" i="5"/>
  <c r="T402" i="5"/>
  <c r="T386" i="5"/>
  <c r="T370" i="5"/>
  <c r="O468" i="5"/>
  <c r="T468" i="5"/>
  <c r="O464" i="5"/>
  <c r="T464" i="5"/>
  <c r="O460" i="5"/>
  <c r="T460" i="5"/>
  <c r="O456" i="5"/>
  <c r="T456" i="5"/>
  <c r="O452" i="5"/>
  <c r="T452" i="5"/>
  <c r="O448" i="5"/>
  <c r="T448" i="5"/>
  <c r="O444" i="5"/>
  <c r="T444" i="5"/>
  <c r="O440" i="5"/>
  <c r="T440" i="5"/>
  <c r="O436" i="5"/>
  <c r="T436" i="5"/>
  <c r="O432" i="5"/>
  <c r="T432" i="5"/>
  <c r="O428" i="5"/>
  <c r="T428" i="5"/>
  <c r="O424" i="5"/>
  <c r="T424" i="5"/>
  <c r="O420" i="5"/>
  <c r="T420" i="5"/>
  <c r="O416" i="5"/>
  <c r="T416" i="5"/>
  <c r="O412" i="5"/>
  <c r="T412" i="5"/>
  <c r="O408" i="5"/>
  <c r="T408" i="5"/>
  <c r="O404" i="5"/>
  <c r="T404" i="5"/>
  <c r="O400" i="5"/>
  <c r="T400" i="5"/>
  <c r="O396" i="5"/>
  <c r="T396" i="5"/>
  <c r="O392" i="5"/>
  <c r="T392" i="5"/>
  <c r="O388" i="5"/>
  <c r="T388" i="5"/>
  <c r="O384" i="5"/>
  <c r="T384" i="5"/>
  <c r="O380" i="5"/>
  <c r="T380" i="5"/>
  <c r="O376" i="5"/>
  <c r="T376" i="5"/>
  <c r="O372" i="5"/>
  <c r="T372" i="5"/>
  <c r="O368" i="5"/>
  <c r="T368" i="5"/>
  <c r="O364" i="5"/>
  <c r="T364" i="5"/>
  <c r="O360" i="5"/>
  <c r="T360" i="5"/>
  <c r="O356" i="5"/>
  <c r="T356" i="5"/>
  <c r="O352" i="5"/>
  <c r="T352" i="5"/>
  <c r="O348" i="5"/>
  <c r="T348" i="5"/>
  <c r="O344" i="5"/>
  <c r="T344" i="5"/>
  <c r="O340" i="5"/>
  <c r="T340" i="5"/>
  <c r="O336" i="5"/>
  <c r="T336" i="5"/>
  <c r="O332" i="5"/>
  <c r="T332" i="5"/>
  <c r="O328" i="5"/>
  <c r="T328" i="5"/>
  <c r="O324" i="5"/>
  <c r="T324" i="5"/>
  <c r="O320" i="5"/>
  <c r="T320" i="5"/>
  <c r="O316" i="5"/>
  <c r="T316" i="5"/>
  <c r="O312" i="5"/>
  <c r="T312" i="5"/>
  <c r="O308" i="5"/>
  <c r="T308" i="5"/>
  <c r="O304" i="5"/>
  <c r="T304" i="5"/>
  <c r="O300" i="5"/>
  <c r="T300" i="5"/>
  <c r="O296" i="5"/>
  <c r="T296" i="5"/>
  <c r="O292" i="5"/>
  <c r="T292" i="5"/>
  <c r="O288" i="5"/>
  <c r="T288" i="5"/>
  <c r="O284" i="5"/>
  <c r="T284" i="5"/>
  <c r="O280" i="5"/>
  <c r="T280" i="5"/>
  <c r="O276" i="5"/>
  <c r="T276" i="5"/>
  <c r="O272" i="5"/>
  <c r="T272" i="5"/>
  <c r="O268" i="5"/>
  <c r="T268" i="5"/>
  <c r="O264" i="5"/>
  <c r="T264" i="5"/>
  <c r="O260" i="5"/>
  <c r="T260" i="5"/>
  <c r="O256" i="5"/>
  <c r="T256" i="5"/>
  <c r="O252" i="5"/>
  <c r="T252" i="5"/>
  <c r="O248" i="5"/>
  <c r="T248" i="5"/>
  <c r="O244" i="5"/>
  <c r="T244" i="5"/>
  <c r="O240" i="5"/>
  <c r="T240" i="5"/>
  <c r="O236" i="5"/>
  <c r="T236" i="5"/>
  <c r="O232" i="5"/>
  <c r="T232" i="5"/>
  <c r="O228" i="5"/>
  <c r="T228" i="5"/>
  <c r="O224" i="5"/>
  <c r="T224" i="5"/>
  <c r="O220" i="5"/>
  <c r="T220" i="5"/>
  <c r="O216" i="5"/>
  <c r="T216" i="5"/>
  <c r="O212" i="5"/>
  <c r="T212" i="5"/>
  <c r="O208" i="5"/>
  <c r="T208" i="5"/>
  <c r="O204" i="5"/>
  <c r="T204" i="5"/>
  <c r="O200" i="5"/>
  <c r="T200" i="5"/>
  <c r="O196" i="5"/>
  <c r="T196" i="5"/>
  <c r="O192" i="5"/>
  <c r="T192" i="5"/>
  <c r="O188" i="5"/>
  <c r="T188" i="5"/>
  <c r="O184" i="5"/>
  <c r="T184" i="5"/>
  <c r="O180" i="5"/>
  <c r="T180" i="5"/>
  <c r="O176" i="5"/>
  <c r="T176" i="5"/>
  <c r="O172" i="5"/>
  <c r="T172" i="5"/>
  <c r="O168" i="5"/>
  <c r="T168" i="5"/>
  <c r="O164" i="5"/>
  <c r="T164" i="5"/>
  <c r="O160" i="5"/>
  <c r="T160" i="5"/>
  <c r="O156" i="5"/>
  <c r="T156" i="5"/>
  <c r="O152" i="5"/>
  <c r="T152" i="5"/>
  <c r="O148" i="5"/>
  <c r="T148" i="5"/>
  <c r="O144" i="5"/>
  <c r="T144" i="5"/>
  <c r="O140" i="5"/>
  <c r="T140" i="5"/>
  <c r="O136" i="5"/>
  <c r="T136" i="5"/>
  <c r="O132" i="5"/>
  <c r="T132" i="5"/>
  <c r="O128" i="5"/>
  <c r="T128" i="5"/>
  <c r="O124" i="5"/>
  <c r="T124" i="5"/>
  <c r="O120" i="5"/>
  <c r="T120" i="5"/>
  <c r="O116" i="5"/>
  <c r="T116" i="5"/>
  <c r="O112" i="5"/>
  <c r="T112" i="5"/>
  <c r="O108" i="5"/>
  <c r="T108" i="5"/>
  <c r="O104" i="5"/>
  <c r="T104" i="5"/>
  <c r="O100" i="5"/>
  <c r="T100" i="5"/>
  <c r="O96" i="5"/>
  <c r="T96" i="5"/>
  <c r="O92" i="5"/>
  <c r="T92" i="5"/>
  <c r="O88" i="5"/>
  <c r="T88" i="5"/>
  <c r="O84" i="5"/>
  <c r="T84" i="5"/>
  <c r="O80" i="5"/>
  <c r="T80" i="5"/>
  <c r="O76" i="5"/>
  <c r="T76" i="5"/>
  <c r="O72" i="5"/>
  <c r="T72" i="5"/>
  <c r="O68" i="5"/>
  <c r="T68" i="5"/>
  <c r="O64" i="5"/>
  <c r="T64" i="5"/>
  <c r="O60" i="5"/>
  <c r="T60" i="5"/>
  <c r="O56" i="5"/>
  <c r="T56" i="5"/>
  <c r="O52" i="5"/>
  <c r="T52" i="5"/>
  <c r="O48" i="5"/>
  <c r="T48" i="5"/>
  <c r="O44" i="5"/>
  <c r="T44" i="5"/>
  <c r="O40" i="5"/>
  <c r="T40" i="5"/>
  <c r="O36" i="5"/>
  <c r="T36" i="5"/>
  <c r="O32" i="5"/>
  <c r="T32" i="5"/>
  <c r="O28" i="5"/>
  <c r="T28" i="5"/>
  <c r="O24" i="5"/>
  <c r="T24" i="5"/>
  <c r="O20" i="5"/>
  <c r="T20" i="5"/>
  <c r="O16" i="5"/>
  <c r="T16" i="5"/>
  <c r="O12" i="5"/>
  <c r="T12" i="5"/>
  <c r="O249" i="5"/>
  <c r="T625" i="5"/>
  <c r="T621" i="5"/>
  <c r="T617" i="5"/>
  <c r="T613" i="5"/>
  <c r="T601" i="5"/>
  <c r="T593" i="5"/>
  <c r="T585" i="5"/>
  <c r="T577" i="5"/>
  <c r="T570" i="5"/>
  <c r="T562" i="5"/>
  <c r="T554" i="5"/>
  <c r="T546" i="5"/>
  <c r="T538" i="5"/>
  <c r="T530" i="5"/>
  <c r="T522" i="5"/>
  <c r="T514" i="5"/>
  <c r="T506" i="5"/>
  <c r="T498" i="5"/>
  <c r="T490" i="5"/>
  <c r="T482" i="5"/>
  <c r="T474" i="5"/>
  <c r="T462" i="5"/>
  <c r="T446" i="5"/>
  <c r="T430" i="5"/>
  <c r="T398" i="5"/>
  <c r="T382" i="5"/>
  <c r="T366" i="5"/>
  <c r="J20" i="7" l="1"/>
  <c r="J21" i="7" s="1"/>
  <c r="C26" i="7"/>
  <c r="M39" i="12"/>
  <c r="O38" i="12"/>
  <c r="B27" i="7"/>
  <c r="C27" i="7" s="1"/>
  <c r="E27" i="7" s="1"/>
  <c r="M40" i="12" l="1"/>
  <c r="M41" i="12" s="1"/>
  <c r="M42" i="12" s="1"/>
  <c r="M43" i="12" s="1"/>
  <c r="O39" i="12"/>
  <c r="F28" i="7"/>
  <c r="G27" i="7"/>
  <c r="H27" i="7" s="1"/>
  <c r="J37" i="7"/>
  <c r="B28" i="7"/>
  <c r="C28" i="7" s="1"/>
  <c r="I27" i="7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I73" i="7" s="1"/>
  <c r="I74" i="7" s="1"/>
  <c r="I75" i="7" s="1"/>
  <c r="I76" i="7" s="1"/>
  <c r="I77" i="7" s="1"/>
  <c r="I78" i="7" s="1"/>
  <c r="I79" i="7" s="1"/>
  <c r="I80" i="7" s="1"/>
  <c r="I81" i="7" s="1"/>
  <c r="I82" i="7" s="1"/>
  <c r="I83" i="7" s="1"/>
  <c r="I84" i="7" s="1"/>
  <c r="I85" i="7" s="1"/>
  <c r="I86" i="7" s="1"/>
  <c r="I87" i="7" s="1"/>
  <c r="I88" i="7" s="1"/>
  <c r="I89" i="7" s="1"/>
  <c r="I90" i="7" s="1"/>
  <c r="I91" i="7" s="1"/>
  <c r="I92" i="7" s="1"/>
  <c r="I93" i="7" s="1"/>
  <c r="I94" i="7" s="1"/>
  <c r="I95" i="7" s="1"/>
  <c r="I96" i="7" s="1"/>
  <c r="I97" i="7" s="1"/>
  <c r="I98" i="7" s="1"/>
  <c r="I99" i="7" s="1"/>
  <c r="I100" i="7" s="1"/>
  <c r="I101" i="7" s="1"/>
  <c r="I102" i="7" s="1"/>
  <c r="I103" i="7" s="1"/>
  <c r="I104" i="7" s="1"/>
  <c r="I105" i="7" s="1"/>
  <c r="I106" i="7" s="1"/>
  <c r="I107" i="7" s="1"/>
  <c r="I108" i="7" s="1"/>
  <c r="I109" i="7" s="1"/>
  <c r="I110" i="7" s="1"/>
  <c r="I111" i="7" s="1"/>
  <c r="I112" i="7" s="1"/>
  <c r="I113" i="7" s="1"/>
  <c r="I114" i="7" s="1"/>
  <c r="I115" i="7" s="1"/>
  <c r="I116" i="7" s="1"/>
  <c r="I117" i="7" s="1"/>
  <c r="I118" i="7" s="1"/>
  <c r="I119" i="7" s="1"/>
  <c r="I120" i="7" s="1"/>
  <c r="I121" i="7" s="1"/>
  <c r="I122" i="7" s="1"/>
  <c r="I123" i="7" s="1"/>
  <c r="I124" i="7" s="1"/>
  <c r="I125" i="7" s="1"/>
  <c r="I126" i="7" s="1"/>
  <c r="I127" i="7" s="1"/>
  <c r="I128" i="7" s="1"/>
  <c r="I129" i="7" s="1"/>
  <c r="I130" i="7" s="1"/>
  <c r="I131" i="7" s="1"/>
  <c r="I132" i="7" s="1"/>
  <c r="I133" i="7" s="1"/>
  <c r="I134" i="7" s="1"/>
  <c r="I135" i="7" s="1"/>
  <c r="I136" i="7" s="1"/>
  <c r="I137" i="7" s="1"/>
  <c r="I138" i="7" s="1"/>
  <c r="I139" i="7" s="1"/>
  <c r="I140" i="7" s="1"/>
  <c r="I141" i="7" s="1"/>
  <c r="I142" i="7" s="1"/>
  <c r="I143" i="7" s="1"/>
  <c r="I144" i="7" s="1"/>
  <c r="I145" i="7" s="1"/>
  <c r="I146" i="7" s="1"/>
  <c r="M44" i="12" l="1"/>
  <c r="O43" i="12"/>
  <c r="B29" i="7"/>
  <c r="C29" i="7" s="1"/>
  <c r="O44" i="12" l="1"/>
  <c r="M45" i="12"/>
  <c r="B30" i="7"/>
  <c r="C30" i="7" s="1"/>
  <c r="D27" i="7"/>
  <c r="J38" i="7" l="1"/>
  <c r="E28" i="7"/>
  <c r="O45" i="12"/>
  <c r="M46" i="12"/>
  <c r="B31" i="7"/>
  <c r="C31" i="7" s="1"/>
  <c r="M47" i="12" l="1"/>
  <c r="O46" i="12"/>
  <c r="F29" i="7"/>
  <c r="G28" i="7"/>
  <c r="H28" i="7" s="1"/>
  <c r="D28" i="7"/>
  <c r="E29" i="7" s="1"/>
  <c r="B32" i="7"/>
  <c r="C32" i="7" s="1"/>
  <c r="O47" i="12" l="1"/>
  <c r="M48" i="12"/>
  <c r="G29" i="7"/>
  <c r="H29" i="7" s="1"/>
  <c r="J39" i="7"/>
  <c r="B33" i="7"/>
  <c r="C33" i="7" s="1"/>
  <c r="O48" i="12" l="1"/>
  <c r="M49" i="12"/>
  <c r="D29" i="7"/>
  <c r="E30" i="7" s="1"/>
  <c r="F30" i="7"/>
  <c r="B34" i="7"/>
  <c r="C34" i="7" s="1"/>
  <c r="M50" i="12" l="1"/>
  <c r="O49" i="12"/>
  <c r="G30" i="7"/>
  <c r="H30" i="7" s="1"/>
  <c r="J40" i="7"/>
  <c r="B35" i="7"/>
  <c r="C35" i="7" s="1"/>
  <c r="M51" i="12" l="1"/>
  <c r="O50" i="12"/>
  <c r="D30" i="7"/>
  <c r="E31" i="7" s="1"/>
  <c r="F31" i="7"/>
  <c r="B36" i="7"/>
  <c r="C36" i="7" s="1"/>
  <c r="O51" i="12" l="1"/>
  <c r="M52" i="12"/>
  <c r="G31" i="7"/>
  <c r="H31" i="7" s="1"/>
  <c r="J41" i="7"/>
  <c r="B37" i="7"/>
  <c r="C37" i="7" s="1"/>
  <c r="O52" i="12" l="1"/>
  <c r="M53" i="12"/>
  <c r="F32" i="7"/>
  <c r="D31" i="7"/>
  <c r="E32" i="7" s="1"/>
  <c r="B38" i="7"/>
  <c r="C38" i="7" s="1"/>
  <c r="M54" i="12" l="1"/>
  <c r="O53" i="12"/>
  <c r="G32" i="7"/>
  <c r="H32" i="7" s="1"/>
  <c r="J42" i="7"/>
  <c r="B39" i="7"/>
  <c r="C39" i="7" s="1"/>
  <c r="M55" i="12" l="1"/>
  <c r="O55" i="12" s="1"/>
  <c r="O54" i="12"/>
  <c r="F33" i="7"/>
  <c r="D32" i="7"/>
  <c r="E33" i="7" s="1"/>
  <c r="B40" i="7"/>
  <c r="C40" i="7" s="1"/>
  <c r="J43" i="7" l="1"/>
  <c r="B41" i="7"/>
  <c r="C41" i="7" s="1"/>
  <c r="G33" i="7" l="1"/>
  <c r="H33" i="7" s="1"/>
  <c r="D33" i="7"/>
  <c r="E34" i="7" s="1"/>
  <c r="F34" i="7"/>
  <c r="B42" i="7"/>
  <c r="C42" i="7" s="1"/>
  <c r="J44" i="7" l="1"/>
  <c r="B43" i="7"/>
  <c r="C43" i="7" s="1"/>
  <c r="G34" i="7" l="1"/>
  <c r="H34" i="7" s="1"/>
  <c r="D34" i="7"/>
  <c r="E35" i="7" s="1"/>
  <c r="F35" i="7"/>
  <c r="B44" i="7"/>
  <c r="C44" i="7" s="1"/>
  <c r="J45" i="7" l="1"/>
  <c r="B45" i="7"/>
  <c r="C45" i="7" s="1"/>
  <c r="G35" i="7" l="1"/>
  <c r="H35" i="7" s="1"/>
  <c r="F36" i="7"/>
  <c r="D35" i="7"/>
  <c r="E36" i="7" s="1"/>
  <c r="B46" i="7"/>
  <c r="C46" i="7" s="1"/>
  <c r="J46" i="7" l="1"/>
  <c r="B47" i="7"/>
  <c r="C47" i="7" s="1"/>
  <c r="G36" i="7" l="1"/>
  <c r="H36" i="7" s="1"/>
  <c r="D36" i="7"/>
  <c r="E37" i="7" s="1"/>
  <c r="F37" i="7"/>
  <c r="B48" i="7"/>
  <c r="C48" i="7" s="1"/>
  <c r="J47" i="7" l="1"/>
  <c r="B49" i="7"/>
  <c r="C49" i="7" s="1"/>
  <c r="G37" i="7" l="1"/>
  <c r="H37" i="7" s="1"/>
  <c r="D37" i="7"/>
  <c r="E38" i="7" s="1"/>
  <c r="F38" i="7"/>
  <c r="B50" i="7"/>
  <c r="C50" i="7" s="1"/>
  <c r="J48" i="7" l="1"/>
  <c r="B51" i="7"/>
  <c r="C51" i="7" s="1"/>
  <c r="G38" i="7" l="1"/>
  <c r="H38" i="7" s="1"/>
  <c r="D38" i="7"/>
  <c r="E39" i="7" s="1"/>
  <c r="F39" i="7"/>
  <c r="B52" i="7"/>
  <c r="C52" i="7" s="1"/>
  <c r="J49" i="7" l="1"/>
  <c r="B53" i="7"/>
  <c r="C53" i="7" s="1"/>
  <c r="G39" i="7" l="1"/>
  <c r="H39" i="7" s="1"/>
  <c r="D39" i="7"/>
  <c r="E40" i="7" s="1"/>
  <c r="F40" i="7"/>
  <c r="B54" i="7"/>
  <c r="C54" i="7" s="1"/>
  <c r="J50" i="7" l="1"/>
  <c r="B55" i="7"/>
  <c r="C55" i="7" s="1"/>
  <c r="G40" i="7" l="1"/>
  <c r="H40" i="7" s="1"/>
  <c r="D40" i="7"/>
  <c r="E41" i="7" s="1"/>
  <c r="F41" i="7"/>
  <c r="B56" i="7"/>
  <c r="C56" i="7" s="1"/>
  <c r="J51" i="7" l="1"/>
  <c r="B57" i="7"/>
  <c r="C57" i="7" s="1"/>
  <c r="G41" i="7" l="1"/>
  <c r="H41" i="7" s="1"/>
  <c r="D41" i="7"/>
  <c r="E42" i="7" s="1"/>
  <c r="F42" i="7"/>
  <c r="B58" i="7"/>
  <c r="C58" i="7" s="1"/>
  <c r="J52" i="7" l="1"/>
  <c r="B59" i="7"/>
  <c r="C59" i="7" s="1"/>
  <c r="G42" i="7" l="1"/>
  <c r="H42" i="7" s="1"/>
  <c r="D42" i="7"/>
  <c r="E43" i="7" s="1"/>
  <c r="F43" i="7"/>
  <c r="B60" i="7"/>
  <c r="C60" i="7" s="1"/>
  <c r="F44" i="7" l="1"/>
  <c r="J53" i="7"/>
  <c r="B61" i="7"/>
  <c r="C61" i="7" s="1"/>
  <c r="G43" i="7" l="1"/>
  <c r="H43" i="7" s="1"/>
  <c r="D43" i="7"/>
  <c r="E44" i="7" s="1"/>
  <c r="B62" i="7"/>
  <c r="C62" i="7" s="1"/>
  <c r="J54" i="7" l="1"/>
  <c r="B63" i="7"/>
  <c r="C63" i="7" s="1"/>
  <c r="G44" i="7" l="1"/>
  <c r="H44" i="7" s="1"/>
  <c r="D44" i="7"/>
  <c r="E45" i="7" s="1"/>
  <c r="F45" i="7"/>
  <c r="B64" i="7"/>
  <c r="C64" i="7" s="1"/>
  <c r="J55" i="7" l="1"/>
  <c r="B65" i="7"/>
  <c r="C65" i="7" s="1"/>
  <c r="G45" i="7" l="1"/>
  <c r="H45" i="7" s="1"/>
  <c r="D45" i="7"/>
  <c r="E46" i="7" s="1"/>
  <c r="F46" i="7"/>
  <c r="B66" i="7"/>
  <c r="C66" i="7" s="1"/>
  <c r="F47" i="7" l="1"/>
  <c r="J56" i="7"/>
  <c r="B67" i="7"/>
  <c r="C67" i="7" s="1"/>
  <c r="G46" i="7" l="1"/>
  <c r="H46" i="7" s="1"/>
  <c r="D46" i="7"/>
  <c r="E47" i="7" s="1"/>
  <c r="B68" i="7"/>
  <c r="C68" i="7" s="1"/>
  <c r="J57" i="7" l="1"/>
  <c r="B69" i="7"/>
  <c r="C69" i="7" s="1"/>
  <c r="G47" i="7" l="1"/>
  <c r="H47" i="7" s="1"/>
  <c r="D47" i="7"/>
  <c r="E48" i="7" s="1"/>
  <c r="F48" i="7"/>
  <c r="B70" i="7"/>
  <c r="C70" i="7" s="1"/>
  <c r="F49" i="7" l="1"/>
  <c r="J58" i="7"/>
  <c r="B71" i="7"/>
  <c r="C71" i="7" s="1"/>
  <c r="G48" i="7" l="1"/>
  <c r="H48" i="7" s="1"/>
  <c r="D48" i="7"/>
  <c r="E49" i="7" s="1"/>
  <c r="B72" i="7"/>
  <c r="C72" i="7" s="1"/>
  <c r="J59" i="7" l="1"/>
  <c r="B73" i="7"/>
  <c r="C73" i="7" s="1"/>
  <c r="G49" i="7" l="1"/>
  <c r="H49" i="7" s="1"/>
  <c r="D49" i="7"/>
  <c r="E50" i="7" s="1"/>
  <c r="F50" i="7"/>
  <c r="B74" i="7"/>
  <c r="C74" i="7" s="1"/>
  <c r="J60" i="7" l="1"/>
  <c r="B75" i="7"/>
  <c r="C75" i="7" s="1"/>
  <c r="G50" i="7" l="1"/>
  <c r="H50" i="7" s="1"/>
  <c r="D50" i="7"/>
  <c r="E51" i="7" s="1"/>
  <c r="F51" i="7"/>
  <c r="B76" i="7"/>
  <c r="C76" i="7" s="1"/>
  <c r="J61" i="7" l="1"/>
  <c r="B77" i="7"/>
  <c r="C77" i="7" s="1"/>
  <c r="G51" i="7" l="1"/>
  <c r="H51" i="7" s="1"/>
  <c r="D51" i="7"/>
  <c r="E52" i="7" s="1"/>
  <c r="F52" i="7"/>
  <c r="B78" i="7"/>
  <c r="C78" i="7" s="1"/>
  <c r="J62" i="7" l="1"/>
  <c r="B79" i="7"/>
  <c r="C79" i="7" s="1"/>
  <c r="G52" i="7" l="1"/>
  <c r="H52" i="7" s="1"/>
  <c r="D52" i="7"/>
  <c r="E53" i="7" s="1"/>
  <c r="F53" i="7"/>
  <c r="B80" i="7"/>
  <c r="C80" i="7" s="1"/>
  <c r="F54" i="7" l="1"/>
  <c r="J63" i="7"/>
  <c r="B81" i="7"/>
  <c r="C81" i="7" s="1"/>
  <c r="G53" i="7" l="1"/>
  <c r="H53" i="7" s="1"/>
  <c r="D53" i="7"/>
  <c r="E54" i="7" s="1"/>
  <c r="B82" i="7"/>
  <c r="C82" i="7" s="1"/>
  <c r="J64" i="7" l="1"/>
  <c r="B83" i="7"/>
  <c r="C83" i="7" s="1"/>
  <c r="G54" i="7" l="1"/>
  <c r="H54" i="7" s="1"/>
  <c r="D54" i="7"/>
  <c r="E55" i="7" s="1"/>
  <c r="F55" i="7"/>
  <c r="B84" i="7"/>
  <c r="C84" i="7" s="1"/>
  <c r="F56" i="7" l="1"/>
  <c r="J65" i="7"/>
  <c r="B85" i="7"/>
  <c r="C85" i="7" s="1"/>
  <c r="G55" i="7" l="1"/>
  <c r="H55" i="7" s="1"/>
  <c r="D55" i="7"/>
  <c r="E56" i="7" s="1"/>
  <c r="B86" i="7"/>
  <c r="C86" i="7" s="1"/>
  <c r="J66" i="7" l="1"/>
  <c r="B87" i="7"/>
  <c r="C87" i="7" s="1"/>
  <c r="G56" i="7" l="1"/>
  <c r="H56" i="7" s="1"/>
  <c r="D56" i="7"/>
  <c r="E57" i="7" s="1"/>
  <c r="F57" i="7"/>
  <c r="B88" i="7"/>
  <c r="C88" i="7" s="1"/>
  <c r="J67" i="7" l="1"/>
  <c r="B89" i="7"/>
  <c r="C89" i="7" s="1"/>
  <c r="G57" i="7" l="1"/>
  <c r="H57" i="7" s="1"/>
  <c r="D57" i="7"/>
  <c r="E58" i="7" s="1"/>
  <c r="F58" i="7"/>
  <c r="B90" i="7"/>
  <c r="C90" i="7" s="1"/>
  <c r="J68" i="7" l="1"/>
  <c r="B91" i="7"/>
  <c r="C91" i="7" s="1"/>
  <c r="G58" i="7" l="1"/>
  <c r="H58" i="7" s="1"/>
  <c r="D58" i="7"/>
  <c r="E59" i="7" s="1"/>
  <c r="F59" i="7"/>
  <c r="B92" i="7"/>
  <c r="C92" i="7" s="1"/>
  <c r="J69" i="7" l="1"/>
  <c r="B93" i="7"/>
  <c r="C93" i="7" s="1"/>
  <c r="G59" i="7" l="1"/>
  <c r="H59" i="7" s="1"/>
  <c r="D59" i="7"/>
  <c r="E60" i="7" s="1"/>
  <c r="F60" i="7"/>
  <c r="B94" i="7"/>
  <c r="C94" i="7" s="1"/>
  <c r="J70" i="7" l="1"/>
  <c r="B95" i="7"/>
  <c r="C95" i="7" s="1"/>
  <c r="G60" i="7" l="1"/>
  <c r="H60" i="7" s="1"/>
  <c r="D60" i="7"/>
  <c r="E61" i="7" s="1"/>
  <c r="F61" i="7"/>
  <c r="B96" i="7"/>
  <c r="C96" i="7" s="1"/>
  <c r="J71" i="7" l="1"/>
  <c r="B97" i="7"/>
  <c r="C97" i="7" s="1"/>
  <c r="G61" i="7" l="1"/>
  <c r="H61" i="7" s="1"/>
  <c r="D61" i="7"/>
  <c r="E62" i="7" s="1"/>
  <c r="F62" i="7"/>
  <c r="B98" i="7"/>
  <c r="C98" i="7" s="1"/>
  <c r="J72" i="7" l="1"/>
  <c r="B99" i="7"/>
  <c r="C99" i="7" s="1"/>
  <c r="G62" i="7" l="1"/>
  <c r="H62" i="7" s="1"/>
  <c r="D62" i="7"/>
  <c r="E63" i="7" s="1"/>
  <c r="F63" i="7"/>
  <c r="B100" i="7"/>
  <c r="C100" i="7" s="1"/>
  <c r="J73" i="7" l="1"/>
  <c r="B101" i="7"/>
  <c r="C101" i="7" s="1"/>
  <c r="G63" i="7" l="1"/>
  <c r="H63" i="7" s="1"/>
  <c r="D63" i="7"/>
  <c r="E64" i="7" s="1"/>
  <c r="F64" i="7"/>
  <c r="B102" i="7"/>
  <c r="C102" i="7" s="1"/>
  <c r="J74" i="7" l="1"/>
  <c r="B103" i="7"/>
  <c r="C103" i="7" s="1"/>
  <c r="G64" i="7" l="1"/>
  <c r="H64" i="7" s="1"/>
  <c r="D64" i="7"/>
  <c r="E65" i="7" s="1"/>
  <c r="F65" i="7"/>
  <c r="B104" i="7"/>
  <c r="C104" i="7" s="1"/>
  <c r="J75" i="7" l="1"/>
  <c r="B105" i="7"/>
  <c r="C105" i="7" s="1"/>
  <c r="G65" i="7" l="1"/>
  <c r="H65" i="7" s="1"/>
  <c r="D65" i="7"/>
  <c r="E66" i="7" s="1"/>
  <c r="F66" i="7"/>
  <c r="B106" i="7"/>
  <c r="C106" i="7" s="1"/>
  <c r="J76" i="7" l="1"/>
  <c r="B107" i="7"/>
  <c r="C107" i="7" s="1"/>
  <c r="G66" i="7" l="1"/>
  <c r="H66" i="7" s="1"/>
  <c r="D66" i="7"/>
  <c r="E67" i="7" s="1"/>
  <c r="F67" i="7"/>
  <c r="B108" i="7"/>
  <c r="C108" i="7" s="1"/>
  <c r="J77" i="7" l="1"/>
  <c r="B109" i="7"/>
  <c r="C109" i="7" s="1"/>
  <c r="G67" i="7" l="1"/>
  <c r="H67" i="7" s="1"/>
  <c r="D67" i="7"/>
  <c r="E68" i="7" s="1"/>
  <c r="F68" i="7"/>
  <c r="B110" i="7"/>
  <c r="C110" i="7" s="1"/>
  <c r="J78" i="7" l="1"/>
  <c r="B111" i="7"/>
  <c r="C111" i="7" s="1"/>
  <c r="G68" i="7" l="1"/>
  <c r="H68" i="7" s="1"/>
  <c r="D68" i="7"/>
  <c r="E69" i="7" s="1"/>
  <c r="F69" i="7"/>
  <c r="B112" i="7"/>
  <c r="C112" i="7" s="1"/>
  <c r="J79" i="7" l="1"/>
  <c r="B113" i="7"/>
  <c r="C113" i="7" s="1"/>
  <c r="G69" i="7" l="1"/>
  <c r="H69" i="7" s="1"/>
  <c r="D69" i="7"/>
  <c r="E70" i="7" s="1"/>
  <c r="F70" i="7"/>
  <c r="B114" i="7"/>
  <c r="C114" i="7" s="1"/>
  <c r="J80" i="7" l="1"/>
  <c r="B115" i="7"/>
  <c r="C115" i="7" s="1"/>
  <c r="G70" i="7" l="1"/>
  <c r="H70" i="7" s="1"/>
  <c r="D70" i="7"/>
  <c r="E71" i="7" s="1"/>
  <c r="F71" i="7"/>
  <c r="B116" i="7"/>
  <c r="C116" i="7" s="1"/>
  <c r="J81" i="7" l="1"/>
  <c r="B117" i="7"/>
  <c r="C117" i="7" s="1"/>
  <c r="G71" i="7" l="1"/>
  <c r="H71" i="7" s="1"/>
  <c r="D71" i="7"/>
  <c r="E72" i="7" s="1"/>
  <c r="F72" i="7"/>
  <c r="B118" i="7"/>
  <c r="C118" i="7" s="1"/>
  <c r="J82" i="7" l="1"/>
  <c r="B119" i="7"/>
  <c r="C119" i="7" s="1"/>
  <c r="G72" i="7" l="1"/>
  <c r="H72" i="7" s="1"/>
  <c r="D72" i="7"/>
  <c r="E73" i="7" s="1"/>
  <c r="F73" i="7"/>
  <c r="B120" i="7"/>
  <c r="C120" i="7" s="1"/>
  <c r="J83" i="7" l="1"/>
  <c r="B121" i="7"/>
  <c r="C121" i="7" s="1"/>
  <c r="G73" i="7" l="1"/>
  <c r="H73" i="7" s="1"/>
  <c r="D73" i="7"/>
  <c r="E74" i="7" s="1"/>
  <c r="F74" i="7"/>
  <c r="B122" i="7"/>
  <c r="C122" i="7" s="1"/>
  <c r="J84" i="7" l="1"/>
  <c r="B123" i="7"/>
  <c r="C123" i="7" s="1"/>
  <c r="G74" i="7" l="1"/>
  <c r="H74" i="7" s="1"/>
  <c r="D74" i="7"/>
  <c r="E75" i="7" s="1"/>
  <c r="F75" i="7"/>
  <c r="B124" i="7"/>
  <c r="C124" i="7" s="1"/>
  <c r="F76" i="7" l="1"/>
  <c r="J85" i="7"/>
  <c r="B125" i="7"/>
  <c r="C125" i="7" s="1"/>
  <c r="G75" i="7" l="1"/>
  <c r="H75" i="7" s="1"/>
  <c r="D75" i="7"/>
  <c r="E76" i="7" s="1"/>
  <c r="B126" i="7"/>
  <c r="C126" i="7" s="1"/>
  <c r="J86" i="7" l="1"/>
  <c r="B127" i="7"/>
  <c r="C127" i="7" s="1"/>
  <c r="G76" i="7" l="1"/>
  <c r="H76" i="7" s="1"/>
  <c r="D76" i="7"/>
  <c r="E77" i="7" s="1"/>
  <c r="F77" i="7"/>
  <c r="B128" i="7"/>
  <c r="C128" i="7" s="1"/>
  <c r="J87" i="7" l="1"/>
  <c r="B129" i="7"/>
  <c r="C129" i="7" s="1"/>
  <c r="G77" i="7" l="1"/>
  <c r="H77" i="7" s="1"/>
  <c r="D77" i="7"/>
  <c r="E78" i="7" s="1"/>
  <c r="F78" i="7"/>
  <c r="B130" i="7"/>
  <c r="C130" i="7" s="1"/>
  <c r="J88" i="7" l="1"/>
  <c r="B131" i="7"/>
  <c r="C131" i="7" s="1"/>
  <c r="G78" i="7" l="1"/>
  <c r="H78" i="7" s="1"/>
  <c r="D78" i="7"/>
  <c r="E79" i="7" s="1"/>
  <c r="F79" i="7"/>
  <c r="B132" i="7"/>
  <c r="C132" i="7" s="1"/>
  <c r="J89" i="7" l="1"/>
  <c r="B133" i="7"/>
  <c r="C133" i="7" s="1"/>
  <c r="G79" i="7" l="1"/>
  <c r="H79" i="7" s="1"/>
  <c r="D79" i="7"/>
  <c r="E80" i="7" s="1"/>
  <c r="F80" i="7"/>
  <c r="B134" i="7"/>
  <c r="C134" i="7" s="1"/>
  <c r="J90" i="7" l="1"/>
  <c r="B135" i="7"/>
  <c r="C135" i="7" s="1"/>
  <c r="G80" i="7" l="1"/>
  <c r="H80" i="7" s="1"/>
  <c r="D80" i="7"/>
  <c r="E81" i="7" s="1"/>
  <c r="F81" i="7"/>
  <c r="B136" i="7"/>
  <c r="C136" i="7" s="1"/>
  <c r="J91" i="7" l="1"/>
  <c r="B137" i="7"/>
  <c r="C137" i="7" s="1"/>
  <c r="G81" i="7" l="1"/>
  <c r="H81" i="7" s="1"/>
  <c r="D81" i="7"/>
  <c r="E82" i="7" s="1"/>
  <c r="F82" i="7"/>
  <c r="B138" i="7"/>
  <c r="C138" i="7" s="1"/>
  <c r="J92" i="7" l="1"/>
  <c r="B139" i="7"/>
  <c r="C139" i="7" s="1"/>
  <c r="G82" i="7" l="1"/>
  <c r="H82" i="7" s="1"/>
  <c r="D82" i="7"/>
  <c r="E83" i="7" s="1"/>
  <c r="F83" i="7"/>
  <c r="B140" i="7"/>
  <c r="C140" i="7" s="1"/>
  <c r="J93" i="7" l="1"/>
  <c r="B141" i="7"/>
  <c r="C141" i="7" s="1"/>
  <c r="G83" i="7" l="1"/>
  <c r="H83" i="7" s="1"/>
  <c r="D83" i="7"/>
  <c r="E84" i="7" s="1"/>
  <c r="F84" i="7"/>
  <c r="B142" i="7"/>
  <c r="C142" i="7" s="1"/>
  <c r="J94" i="7" l="1"/>
  <c r="B143" i="7"/>
  <c r="C143" i="7" s="1"/>
  <c r="G84" i="7" l="1"/>
  <c r="H84" i="7" s="1"/>
  <c r="D84" i="7"/>
  <c r="E85" i="7" s="1"/>
  <c r="F85" i="7"/>
  <c r="B144" i="7"/>
  <c r="C144" i="7" s="1"/>
  <c r="J95" i="7" l="1"/>
  <c r="B145" i="7"/>
  <c r="C145" i="7" s="1"/>
  <c r="G85" i="7" l="1"/>
  <c r="H85" i="7" s="1"/>
  <c r="D85" i="7"/>
  <c r="E86" i="7" s="1"/>
  <c r="F86" i="7"/>
  <c r="B146" i="7"/>
  <c r="C146" i="7" s="1"/>
  <c r="J96" i="7" l="1"/>
  <c r="G86" i="7" l="1"/>
  <c r="H86" i="7" s="1"/>
  <c r="D86" i="7"/>
  <c r="E87" i="7" s="1"/>
  <c r="F87" i="7"/>
  <c r="J97" i="7" l="1"/>
  <c r="G87" i="7" l="1"/>
  <c r="H87" i="7" s="1"/>
  <c r="D87" i="7"/>
  <c r="E88" i="7" s="1"/>
  <c r="F88" i="7"/>
  <c r="J98" i="7" l="1"/>
  <c r="G88" i="7" l="1"/>
  <c r="H88" i="7" s="1"/>
  <c r="D88" i="7"/>
  <c r="E89" i="7" s="1"/>
  <c r="F89" i="7"/>
  <c r="J99" i="7" l="1"/>
  <c r="G89" i="7" l="1"/>
  <c r="H89" i="7" s="1"/>
  <c r="D89" i="7"/>
  <c r="E90" i="7" s="1"/>
  <c r="F90" i="7"/>
  <c r="J100" i="7" l="1"/>
  <c r="G90" i="7" l="1"/>
  <c r="H90" i="7" s="1"/>
  <c r="D90" i="7"/>
  <c r="E91" i="7" s="1"/>
  <c r="F91" i="7"/>
  <c r="J101" i="7" l="1"/>
  <c r="G91" i="7" l="1"/>
  <c r="H91" i="7" s="1"/>
  <c r="D91" i="7"/>
  <c r="E92" i="7" s="1"/>
  <c r="F92" i="7"/>
  <c r="J102" i="7" l="1"/>
  <c r="G92" i="7" l="1"/>
  <c r="H92" i="7" s="1"/>
  <c r="D92" i="7"/>
  <c r="E93" i="7" s="1"/>
  <c r="F93" i="7"/>
  <c r="J103" i="7" l="1"/>
  <c r="G93" i="7" l="1"/>
  <c r="H93" i="7" s="1"/>
  <c r="D93" i="7"/>
  <c r="E94" i="7" s="1"/>
  <c r="F94" i="7"/>
  <c r="J104" i="7" l="1"/>
  <c r="G94" i="7" l="1"/>
  <c r="H94" i="7" s="1"/>
  <c r="D94" i="7"/>
  <c r="E95" i="7" s="1"/>
  <c r="F95" i="7"/>
  <c r="J105" i="7" l="1"/>
  <c r="G95" i="7" l="1"/>
  <c r="H95" i="7" s="1"/>
  <c r="D95" i="7"/>
  <c r="E96" i="7" s="1"/>
  <c r="F96" i="7"/>
  <c r="J106" i="7" l="1"/>
  <c r="G96" i="7" l="1"/>
  <c r="H96" i="7" s="1"/>
  <c r="D96" i="7"/>
  <c r="E97" i="7" s="1"/>
  <c r="F97" i="7"/>
  <c r="J107" i="7" l="1"/>
  <c r="G97" i="7" l="1"/>
  <c r="H97" i="7" s="1"/>
  <c r="D97" i="7"/>
  <c r="E98" i="7" s="1"/>
  <c r="F98" i="7"/>
  <c r="J108" i="7" l="1"/>
  <c r="G98" i="7" l="1"/>
  <c r="H98" i="7" s="1"/>
  <c r="D98" i="7"/>
  <c r="E99" i="7" s="1"/>
  <c r="F99" i="7"/>
  <c r="J109" i="7" l="1"/>
  <c r="G99" i="7" l="1"/>
  <c r="H99" i="7" s="1"/>
  <c r="D99" i="7"/>
  <c r="E100" i="7" s="1"/>
  <c r="F100" i="7"/>
  <c r="J110" i="7" l="1"/>
  <c r="G100" i="7" l="1"/>
  <c r="H100" i="7" s="1"/>
  <c r="D100" i="7"/>
  <c r="E101" i="7" s="1"/>
  <c r="F101" i="7"/>
  <c r="J111" i="7" l="1"/>
  <c r="G101" i="7" l="1"/>
  <c r="H101" i="7" s="1"/>
  <c r="D101" i="7"/>
  <c r="E102" i="7" s="1"/>
  <c r="F102" i="7"/>
  <c r="J112" i="7" l="1"/>
  <c r="G102" i="7" l="1"/>
  <c r="H102" i="7" s="1"/>
  <c r="D102" i="7"/>
  <c r="E103" i="7" s="1"/>
  <c r="F103" i="7"/>
  <c r="J113" i="7" l="1"/>
  <c r="G103" i="7" l="1"/>
  <c r="H103" i="7" s="1"/>
  <c r="D103" i="7"/>
  <c r="E104" i="7" s="1"/>
  <c r="F104" i="7"/>
  <c r="J114" i="7" l="1"/>
  <c r="G104" i="7" l="1"/>
  <c r="H104" i="7" s="1"/>
  <c r="D104" i="7"/>
  <c r="E105" i="7" s="1"/>
  <c r="F105" i="7"/>
  <c r="J115" i="7" l="1"/>
  <c r="G105" i="7" l="1"/>
  <c r="H105" i="7" s="1"/>
  <c r="D105" i="7"/>
  <c r="E106" i="7" s="1"/>
  <c r="F106" i="7"/>
  <c r="J116" i="7" l="1"/>
  <c r="G106" i="7" l="1"/>
  <c r="H106" i="7" s="1"/>
  <c r="D106" i="7"/>
  <c r="E107" i="7" s="1"/>
  <c r="F107" i="7"/>
  <c r="J117" i="7" l="1"/>
  <c r="G107" i="7" l="1"/>
  <c r="H107" i="7" s="1"/>
  <c r="D107" i="7"/>
  <c r="E108" i="7" s="1"/>
  <c r="F108" i="7"/>
  <c r="J118" i="7" l="1"/>
  <c r="G108" i="7" l="1"/>
  <c r="H108" i="7" s="1"/>
  <c r="D108" i="7"/>
  <c r="E109" i="7" s="1"/>
  <c r="F109" i="7"/>
  <c r="J119" i="7" l="1"/>
  <c r="G109" i="7" l="1"/>
  <c r="H109" i="7" s="1"/>
  <c r="D109" i="7"/>
  <c r="E110" i="7" s="1"/>
  <c r="F110" i="7"/>
  <c r="J120" i="7" l="1"/>
  <c r="G110" i="7" l="1"/>
  <c r="H110" i="7" s="1"/>
  <c r="D110" i="7"/>
  <c r="E111" i="7" s="1"/>
  <c r="F111" i="7"/>
  <c r="J121" i="7" l="1"/>
  <c r="G111" i="7" l="1"/>
  <c r="H111" i="7" s="1"/>
  <c r="D111" i="7"/>
  <c r="E112" i="7" s="1"/>
  <c r="F112" i="7"/>
  <c r="J122" i="7" l="1"/>
  <c r="G112" i="7" l="1"/>
  <c r="H112" i="7" s="1"/>
  <c r="D112" i="7"/>
  <c r="E113" i="7" s="1"/>
  <c r="F113" i="7"/>
  <c r="J123" i="7" l="1"/>
  <c r="G113" i="7" l="1"/>
  <c r="H113" i="7" s="1"/>
  <c r="D113" i="7"/>
  <c r="E114" i="7" s="1"/>
  <c r="F114" i="7"/>
  <c r="J124" i="7" l="1"/>
  <c r="G114" i="7" l="1"/>
  <c r="H114" i="7" s="1"/>
  <c r="D114" i="7"/>
  <c r="E115" i="7" s="1"/>
  <c r="F115" i="7"/>
  <c r="F116" i="7" l="1"/>
  <c r="J125" i="7"/>
  <c r="G115" i="7" l="1"/>
  <c r="H115" i="7" s="1"/>
  <c r="D115" i="7"/>
  <c r="E116" i="7" s="1"/>
  <c r="J126" i="7" l="1"/>
  <c r="G116" i="7" l="1"/>
  <c r="H116" i="7" s="1"/>
  <c r="D116" i="7"/>
  <c r="E117" i="7" s="1"/>
  <c r="F117" i="7"/>
  <c r="J127" i="7" l="1"/>
  <c r="G117" i="7" l="1"/>
  <c r="H117" i="7" s="1"/>
  <c r="D117" i="7"/>
  <c r="E118" i="7" s="1"/>
  <c r="F118" i="7"/>
  <c r="J128" i="7" l="1"/>
  <c r="G118" i="7" l="1"/>
  <c r="H118" i="7" s="1"/>
  <c r="D118" i="7"/>
  <c r="E119" i="7" s="1"/>
  <c r="F119" i="7"/>
  <c r="J129" i="7" l="1"/>
  <c r="G119" i="7" l="1"/>
  <c r="H119" i="7" s="1"/>
  <c r="D119" i="7"/>
  <c r="E120" i="7" s="1"/>
  <c r="F120" i="7"/>
  <c r="J130" i="7" l="1"/>
  <c r="G120" i="7" l="1"/>
  <c r="H120" i="7" s="1"/>
  <c r="D120" i="7"/>
  <c r="E121" i="7" s="1"/>
  <c r="F121" i="7"/>
  <c r="J131" i="7" l="1"/>
  <c r="G121" i="7" l="1"/>
  <c r="H121" i="7" s="1"/>
  <c r="D121" i="7"/>
  <c r="E122" i="7" s="1"/>
  <c r="F122" i="7"/>
  <c r="J132" i="7" l="1"/>
  <c r="G122" i="7" l="1"/>
  <c r="H122" i="7" s="1"/>
  <c r="D122" i="7"/>
  <c r="E123" i="7" s="1"/>
  <c r="F123" i="7"/>
  <c r="J133" i="7" l="1"/>
  <c r="G123" i="7" l="1"/>
  <c r="H123" i="7" s="1"/>
  <c r="D123" i="7"/>
  <c r="E124" i="7" s="1"/>
  <c r="F124" i="7"/>
  <c r="J134" i="7" l="1"/>
  <c r="G124" i="7" l="1"/>
  <c r="H124" i="7" s="1"/>
  <c r="D124" i="7"/>
  <c r="E125" i="7" s="1"/>
  <c r="F125" i="7"/>
  <c r="J135" i="7" l="1"/>
  <c r="G125" i="7" l="1"/>
  <c r="H125" i="7" s="1"/>
  <c r="D125" i="7"/>
  <c r="E126" i="7" s="1"/>
  <c r="F126" i="7"/>
  <c r="J136" i="7" l="1"/>
  <c r="G126" i="7" l="1"/>
  <c r="H126" i="7" s="1"/>
  <c r="D126" i="7"/>
  <c r="E127" i="7" s="1"/>
  <c r="F127" i="7"/>
  <c r="J137" i="7" l="1"/>
  <c r="G127" i="7" l="1"/>
  <c r="H127" i="7" s="1"/>
  <c r="D127" i="7"/>
  <c r="E128" i="7" s="1"/>
  <c r="F128" i="7"/>
  <c r="J138" i="7" l="1"/>
  <c r="G128" i="7" l="1"/>
  <c r="H128" i="7" s="1"/>
  <c r="D128" i="7"/>
  <c r="E129" i="7" s="1"/>
  <c r="F129" i="7"/>
  <c r="J139" i="7" l="1"/>
  <c r="G129" i="7" l="1"/>
  <c r="H129" i="7" s="1"/>
  <c r="D129" i="7"/>
  <c r="E130" i="7" s="1"/>
  <c r="F130" i="7"/>
  <c r="J140" i="7" l="1"/>
  <c r="G130" i="7" l="1"/>
  <c r="H130" i="7" s="1"/>
  <c r="D130" i="7"/>
  <c r="E131" i="7" s="1"/>
  <c r="F131" i="7"/>
  <c r="J141" i="7" l="1"/>
  <c r="G131" i="7" l="1"/>
  <c r="H131" i="7" s="1"/>
  <c r="D131" i="7"/>
  <c r="E132" i="7" s="1"/>
  <c r="F132" i="7"/>
  <c r="J142" i="7" l="1"/>
  <c r="G132" i="7" l="1"/>
  <c r="H132" i="7" s="1"/>
  <c r="D132" i="7"/>
  <c r="E133" i="7" s="1"/>
  <c r="F133" i="7"/>
  <c r="J143" i="7" l="1"/>
  <c r="G133" i="7" l="1"/>
  <c r="H133" i="7" s="1"/>
  <c r="D133" i="7"/>
  <c r="E134" i="7" s="1"/>
  <c r="F134" i="7"/>
  <c r="J144" i="7" l="1"/>
  <c r="G134" i="7" l="1"/>
  <c r="H134" i="7" s="1"/>
  <c r="D134" i="7"/>
  <c r="E135" i="7" s="1"/>
  <c r="F135" i="7"/>
  <c r="J145" i="7" l="1"/>
  <c r="G135" i="7" l="1"/>
  <c r="H135" i="7" s="1"/>
  <c r="D135" i="7"/>
  <c r="E136" i="7" s="1"/>
  <c r="F136" i="7"/>
  <c r="J146" i="7" l="1"/>
  <c r="G136" i="7" l="1"/>
  <c r="H136" i="7" s="1"/>
  <c r="D136" i="7"/>
  <c r="E137" i="7" s="1"/>
  <c r="F137" i="7"/>
  <c r="G137" i="7" l="1"/>
  <c r="H137" i="7" s="1"/>
  <c r="D137" i="7"/>
  <c r="E138" i="7" s="1"/>
  <c r="F138" i="7"/>
  <c r="G138" i="7" l="1"/>
  <c r="H138" i="7" s="1"/>
  <c r="D138" i="7"/>
  <c r="E139" i="7" s="1"/>
  <c r="F139" i="7"/>
  <c r="J23" i="7" l="1"/>
  <c r="G139" i="7" l="1"/>
  <c r="H139" i="7" s="1"/>
  <c r="D139" i="7"/>
  <c r="E140" i="7" s="1"/>
  <c r="F140" i="7"/>
  <c r="F141" i="7" l="1"/>
  <c r="G140" i="7"/>
  <c r="H140" i="7" s="1"/>
  <c r="D140" i="7"/>
  <c r="E141" i="7" s="1"/>
  <c r="G141" i="7" l="1"/>
  <c r="H141" i="7" s="1"/>
  <c r="D141" i="7"/>
  <c r="E142" i="7" s="1"/>
  <c r="F142" i="7"/>
  <c r="G142" i="7" l="1"/>
  <c r="H142" i="7" s="1"/>
  <c r="D142" i="7"/>
  <c r="E143" i="7" s="1"/>
  <c r="F143" i="7"/>
  <c r="F144" i="7" l="1"/>
  <c r="G143" i="7"/>
  <c r="H143" i="7" s="1"/>
  <c r="D143" i="7"/>
  <c r="E144" i="7" s="1"/>
  <c r="F145" i="7" l="1"/>
  <c r="G144" i="7"/>
  <c r="H144" i="7" s="1"/>
  <c r="D144" i="7"/>
  <c r="E145" i="7" l="1"/>
  <c r="G145" i="7" s="1"/>
  <c r="H145" i="7" s="1"/>
  <c r="D145" i="7" l="1"/>
  <c r="E146" i="7" s="1"/>
  <c r="F146" i="7"/>
  <c r="D146" i="7" l="1"/>
  <c r="G146" i="7"/>
  <c r="H146" i="7" s="1"/>
</calcChain>
</file>

<file path=xl/sharedStrings.xml><?xml version="1.0" encoding="utf-8"?>
<sst xmlns="http://schemas.openxmlformats.org/spreadsheetml/2006/main" count="4796" uniqueCount="1611">
  <si>
    <t>Página Oficial do Ministério da Saúde</t>
  </si>
  <si>
    <t>https://coronavirus.saude.gov.br/</t>
  </si>
  <si>
    <t>https://covid.saude.gov.br/</t>
  </si>
  <si>
    <t>Luis Assunção</t>
  </si>
  <si>
    <t>luis_p_assuncao@hotmail.com</t>
  </si>
  <si>
    <t>https://www.linkedin.com/in/luisassuncao</t>
  </si>
  <si>
    <t>Jamila Fonseca</t>
  </si>
  <si>
    <t>C_DRS</t>
  </si>
  <si>
    <t>DRS</t>
  </si>
  <si>
    <t>C_RS</t>
  </si>
  <si>
    <t>IBGE 6</t>
  </si>
  <si>
    <t>IBGE</t>
  </si>
  <si>
    <t>POPULAÇÃO IDOSA 2000</t>
  </si>
  <si>
    <t>POPULAÇÃO IDOSA 2010</t>
  </si>
  <si>
    <t>PROPORÇÃO IDOSOS 2000</t>
  </si>
  <si>
    <t>PROPORÇÃO IDOSOS 2010</t>
  </si>
  <si>
    <t>SP</t>
  </si>
  <si>
    <t>MARÍLIA</t>
  </si>
  <si>
    <t>35091</t>
  </si>
  <si>
    <t xml:space="preserve">ADAMANTINA </t>
  </si>
  <si>
    <t>350010</t>
  </si>
  <si>
    <t>Adamantina</t>
  </si>
  <si>
    <t>S. JOSÉ R. PRETO</t>
  </si>
  <si>
    <t>35156</t>
  </si>
  <si>
    <t>JOSÉ BONIFÁCIO</t>
  </si>
  <si>
    <t>350020</t>
  </si>
  <si>
    <t>Adolfo</t>
  </si>
  <si>
    <t xml:space="preserve">S. JOÃO B. VISTA </t>
  </si>
  <si>
    <t>35142</t>
  </si>
  <si>
    <t>MANTIQUEIRA</t>
  </si>
  <si>
    <t>350030</t>
  </si>
  <si>
    <t>Aguaí</t>
  </si>
  <si>
    <t>350040</t>
  </si>
  <si>
    <t>Águas da Prata</t>
  </si>
  <si>
    <t>CAMPINAS</t>
  </si>
  <si>
    <t>35072</t>
  </si>
  <si>
    <t>350050</t>
  </si>
  <si>
    <t>Águas de Lindóia</t>
  </si>
  <si>
    <t>BAURU</t>
  </si>
  <si>
    <t>35061</t>
  </si>
  <si>
    <t>350055</t>
  </si>
  <si>
    <t>Águas de Santa Bárbara</t>
  </si>
  <si>
    <t>PIRACICABA</t>
  </si>
  <si>
    <t>35103</t>
  </si>
  <si>
    <t>350060</t>
  </si>
  <si>
    <t>Águas de São Pedro</t>
  </si>
  <si>
    <t>35062</t>
  </si>
  <si>
    <t>350070</t>
  </si>
  <si>
    <t>Agudos</t>
  </si>
  <si>
    <t>SOROCABA</t>
  </si>
  <si>
    <t>35161</t>
  </si>
  <si>
    <t>ITAPETININGA</t>
  </si>
  <si>
    <t>350075</t>
  </si>
  <si>
    <t>Alambari</t>
  </si>
  <si>
    <t>PRESIDENTE PRUDENTE</t>
  </si>
  <si>
    <t>35112</t>
  </si>
  <si>
    <t>ALTA SOROCABANA</t>
  </si>
  <si>
    <t>350080</t>
  </si>
  <si>
    <t>Alfredo Marcondes</t>
  </si>
  <si>
    <t>BARRETOS</t>
  </si>
  <si>
    <t>35051</t>
  </si>
  <si>
    <t>NORTE-BARRETOS</t>
  </si>
  <si>
    <t>350090</t>
  </si>
  <si>
    <t>Altair</t>
  </si>
  <si>
    <t>RIBEIRÃO PRETO</t>
  </si>
  <si>
    <t>35133</t>
  </si>
  <si>
    <t>VALE DAS CACHOEIRAS</t>
  </si>
  <si>
    <t>350100</t>
  </si>
  <si>
    <t>Altinópolis</t>
  </si>
  <si>
    <t>ARAÇATUBA</t>
  </si>
  <si>
    <t>35023</t>
  </si>
  <si>
    <t>DOS CONSÓRCIOS DO DRS II</t>
  </si>
  <si>
    <t>350110</t>
  </si>
  <si>
    <t>Alto Alegre</t>
  </si>
  <si>
    <t>35163</t>
  </si>
  <si>
    <t>350115</t>
  </si>
  <si>
    <t>Alumínio</t>
  </si>
  <si>
    <t>35157</t>
  </si>
  <si>
    <t>VOTUPORANGA</t>
  </si>
  <si>
    <t>350120</t>
  </si>
  <si>
    <t>Álvares Florence</t>
  </si>
  <si>
    <t>350130</t>
  </si>
  <si>
    <t>Álvares Machado</t>
  </si>
  <si>
    <t>35093</t>
  </si>
  <si>
    <t>350140</t>
  </si>
  <si>
    <t>Álvaro de Carvalho</t>
  </si>
  <si>
    <t>350150</t>
  </si>
  <si>
    <t>Alvinlândia</t>
  </si>
  <si>
    <t>35074</t>
  </si>
  <si>
    <t>OESTE VII</t>
  </si>
  <si>
    <t>350160</t>
  </si>
  <si>
    <t>Americana</t>
  </si>
  <si>
    <t>ARARAQUARA</t>
  </si>
  <si>
    <t>35031</t>
  </si>
  <si>
    <t>CENTRAL DO DRS III</t>
  </si>
  <si>
    <t>350170</t>
  </si>
  <si>
    <t>Américo Brasiliense</t>
  </si>
  <si>
    <t>350180</t>
  </si>
  <si>
    <t>Américo de Campos</t>
  </si>
  <si>
    <t>350190</t>
  </si>
  <si>
    <t>Amparo</t>
  </si>
  <si>
    <t>35104</t>
  </si>
  <si>
    <t>RIO CLARO</t>
  </si>
  <si>
    <t>350200</t>
  </si>
  <si>
    <t>Analândia</t>
  </si>
  <si>
    <t>35022</t>
  </si>
  <si>
    <t>DOS LAGOS DO DRS II</t>
  </si>
  <si>
    <t>350210</t>
  </si>
  <si>
    <t>Andradina</t>
  </si>
  <si>
    <t>350220</t>
  </si>
  <si>
    <t>Angatuba</t>
  </si>
  <si>
    <t>35063</t>
  </si>
  <si>
    <t>POLO CUESTA</t>
  </si>
  <si>
    <t>350230</t>
  </si>
  <si>
    <t>Anhembi</t>
  </si>
  <si>
    <t>350240</t>
  </si>
  <si>
    <t>Anhumas</t>
  </si>
  <si>
    <t>TAUBATÉ</t>
  </si>
  <si>
    <t>35172</t>
  </si>
  <si>
    <t>CIRCUITO DA FÉ - VALE HISTÓRICO</t>
  </si>
  <si>
    <t>350250</t>
  </si>
  <si>
    <t>Aparecida</t>
  </si>
  <si>
    <t>35153</t>
  </si>
  <si>
    <t>JALES</t>
  </si>
  <si>
    <t>350260</t>
  </si>
  <si>
    <t>Aparecida d'Oeste</t>
  </si>
  <si>
    <t>35162</t>
  </si>
  <si>
    <t>ITAPEVA</t>
  </si>
  <si>
    <t>350270</t>
  </si>
  <si>
    <t>Apiaí</t>
  </si>
  <si>
    <t>350275</t>
  </si>
  <si>
    <t>Araçariguama</t>
  </si>
  <si>
    <t>35021</t>
  </si>
  <si>
    <t>CENTRAL DO DRS II</t>
  </si>
  <si>
    <t>350280</t>
  </si>
  <si>
    <t>Araçatuba</t>
  </si>
  <si>
    <t>350290</t>
  </si>
  <si>
    <t>Araçoiaba da Serra</t>
  </si>
  <si>
    <t>FRANCA</t>
  </si>
  <si>
    <t>35083</t>
  </si>
  <si>
    <t>ALTA MOGIANA</t>
  </si>
  <si>
    <t>350300</t>
  </si>
  <si>
    <t>Aramina</t>
  </si>
  <si>
    <t>350310</t>
  </si>
  <si>
    <t>Arandu</t>
  </si>
  <si>
    <t>350315</t>
  </si>
  <si>
    <t>Arapeí</t>
  </si>
  <si>
    <t>350320</t>
  </si>
  <si>
    <t>Araraquara</t>
  </si>
  <si>
    <t>35101</t>
  </si>
  <si>
    <t>ARARAS</t>
  </si>
  <si>
    <t>350330</t>
  </si>
  <si>
    <t>Araras</t>
  </si>
  <si>
    <t>35095</t>
  </si>
  <si>
    <t>TUPÃ</t>
  </si>
  <si>
    <t>350335</t>
  </si>
  <si>
    <t>Arco-Íris</t>
  </si>
  <si>
    <t>350340</t>
  </si>
  <si>
    <t>Arealva</t>
  </si>
  <si>
    <t>350350</t>
  </si>
  <si>
    <t>Areias</t>
  </si>
  <si>
    <t>350360</t>
  </si>
  <si>
    <t>Areiópolis</t>
  </si>
  <si>
    <t>35151</t>
  </si>
  <si>
    <t>CATANDUVA</t>
  </si>
  <si>
    <t>350370</t>
  </si>
  <si>
    <t>Ariranha</t>
  </si>
  <si>
    <t>350380</t>
  </si>
  <si>
    <t>Artur Nogueira</t>
  </si>
  <si>
    <t>GRANDE S. PAULO</t>
  </si>
  <si>
    <t>35011</t>
  </si>
  <si>
    <t>ALTO DO TIETÊ</t>
  </si>
  <si>
    <t>350390</t>
  </si>
  <si>
    <t>Arujá</t>
  </si>
  <si>
    <t>350395</t>
  </si>
  <si>
    <t>Aspásia</t>
  </si>
  <si>
    <t>35092</t>
  </si>
  <si>
    <t>ASSIS</t>
  </si>
  <si>
    <t>350400</t>
  </si>
  <si>
    <t>Assis</t>
  </si>
  <si>
    <t>35071</t>
  </si>
  <si>
    <t>BRAGANÇA</t>
  </si>
  <si>
    <t>350410</t>
  </si>
  <si>
    <t>Atibaia</t>
  </si>
  <si>
    <t>350420</t>
  </si>
  <si>
    <t>Auriflama</t>
  </si>
  <si>
    <t>350430</t>
  </si>
  <si>
    <t>Avaí</t>
  </si>
  <si>
    <t>350440</t>
  </si>
  <si>
    <t>Avanhandava</t>
  </si>
  <si>
    <t>350450</t>
  </si>
  <si>
    <t>Avaré</t>
  </si>
  <si>
    <t>35155</t>
  </si>
  <si>
    <t>SÃO JOSÉ DO RIO PRETO</t>
  </si>
  <si>
    <t>350460</t>
  </si>
  <si>
    <t>Bady Bassitt</t>
  </si>
  <si>
    <t>350470</t>
  </si>
  <si>
    <t>Balbinos</t>
  </si>
  <si>
    <t>350480</t>
  </si>
  <si>
    <t>Bálsamo</t>
  </si>
  <si>
    <t>350490</t>
  </si>
  <si>
    <t>Bananal</t>
  </si>
  <si>
    <t>350500</t>
  </si>
  <si>
    <t>Barão de Antonina</t>
  </si>
  <si>
    <t>350510</t>
  </si>
  <si>
    <t>Barbosa</t>
  </si>
  <si>
    <t>35064</t>
  </si>
  <si>
    <t>JAU</t>
  </si>
  <si>
    <t>350520</t>
  </si>
  <si>
    <t>Bariri</t>
  </si>
  <si>
    <t>350530</t>
  </si>
  <si>
    <t>Barra Bonita</t>
  </si>
  <si>
    <t>350535</t>
  </si>
  <si>
    <t>Barra do Chapéu</t>
  </si>
  <si>
    <t>REGISTRO</t>
  </si>
  <si>
    <t>35121</t>
  </si>
  <si>
    <t>VALE DO RIBEIRA</t>
  </si>
  <si>
    <t>350540</t>
  </si>
  <si>
    <t>Barra do Turvo</t>
  </si>
  <si>
    <t>350550</t>
  </si>
  <si>
    <t>Barretos</t>
  </si>
  <si>
    <t>35131</t>
  </si>
  <si>
    <t>HORIZONTE VERDE</t>
  </si>
  <si>
    <t>350560</t>
  </si>
  <si>
    <t>Barrinha</t>
  </si>
  <si>
    <t>35015</t>
  </si>
  <si>
    <t>ROTA DOS BANDEIRANTES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</si>
  <si>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</si>
  <si>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</si>
  <si>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</si>
  <si>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</si>
  <si>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</si>
  <si>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</si>
  <si>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</si>
  <si>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</si>
  <si>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35052</t>
  </si>
  <si>
    <t>SUL-BARRETOS</t>
  </si>
  <si>
    <t>350610</t>
  </si>
  <si>
    <t>Bebedouro</t>
  </si>
  <si>
    <t>350620</t>
  </si>
  <si>
    <t>Bento de Abreu</t>
  </si>
  <si>
    <t>35094</t>
  </si>
  <si>
    <t>OURINHOS</t>
  </si>
  <si>
    <t>350630</t>
  </si>
  <si>
    <t>Bernardino de Campos</t>
  </si>
  <si>
    <t>BAIXADA SANTISTA</t>
  </si>
  <si>
    <t>35041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</si>
  <si>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</si>
  <si>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</si>
  <si>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</si>
  <si>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</si>
  <si>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</si>
  <si>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</si>
  <si>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</si>
  <si>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</si>
  <si>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</si>
  <si>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Esperança do Sul</t>
  </si>
  <si>
    <t>350680</t>
  </si>
  <si>
    <t>Bocaina</t>
  </si>
  <si>
    <t>350690</t>
  </si>
  <si>
    <t>Bofete</t>
  </si>
  <si>
    <t>350700</t>
  </si>
  <si>
    <t>Boituva</t>
  </si>
  <si>
    <t>350710</t>
  </si>
  <si>
    <t>Bom Jesus dos Perdões</t>
  </si>
  <si>
    <t>350715</t>
  </si>
  <si>
    <t>Bom Sucesso de Itararé</t>
  </si>
  <si>
    <t>350720</t>
  </si>
  <si>
    <t>Borá</t>
  </si>
  <si>
    <t>350730</t>
  </si>
  <si>
    <t>Boracéia</t>
  </si>
  <si>
    <t>35032</t>
  </si>
  <si>
    <t>CENTRO OESTE DO DRS III</t>
  </si>
  <si>
    <t>350740</t>
  </si>
  <si>
    <t>Borborema</t>
  </si>
  <si>
    <t>350745</t>
  </si>
  <si>
    <t>Borebi</t>
  </si>
  <si>
    <t>350750</t>
  </si>
  <si>
    <t>Botucatu</t>
  </si>
  <si>
    <t>350760</t>
  </si>
  <si>
    <t>Bragança Paulista</t>
  </si>
  <si>
    <t>350770</t>
  </si>
  <si>
    <t>Braúna</t>
  </si>
  <si>
    <t>350775</t>
  </si>
  <si>
    <t>Brejo Alegre</t>
  </si>
  <si>
    <t>350780</t>
  </si>
  <si>
    <t>Brodósqui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</si>
  <si>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</si>
  <si>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</si>
  <si>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</si>
  <si>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</si>
  <si>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</si>
  <si>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</si>
  <si>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</si>
  <si>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</si>
  <si>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</si>
  <si>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Cabrália Paulista</t>
  </si>
  <si>
    <t>35073</t>
  </si>
  <si>
    <t>JUNDIAÍ</t>
  </si>
  <si>
    <t>350840</t>
  </si>
  <si>
    <t>Cabreúva</t>
  </si>
  <si>
    <t>35171</t>
  </si>
  <si>
    <t>ALTO VALE DO PARAÍBA</t>
  </si>
  <si>
    <t>350850</t>
  </si>
  <si>
    <t>Caçapava</t>
  </si>
  <si>
    <t>350860</t>
  </si>
  <si>
    <t>Cachoeira Paulista</t>
  </si>
  <si>
    <t>35143</t>
  </si>
  <si>
    <t>RIO PARDO</t>
  </si>
  <si>
    <t>350870</t>
  </si>
  <si>
    <t>Caconde</t>
  </si>
  <si>
    <t>35065</t>
  </si>
  <si>
    <t>LINS</t>
  </si>
  <si>
    <t>350880</t>
  </si>
  <si>
    <t>Cafelândia</t>
  </si>
  <si>
    <t>350890</t>
  </si>
  <si>
    <t>Caiabu</t>
  </si>
  <si>
    <t>35012</t>
  </si>
  <si>
    <t>FRANCO DA ROCHA</t>
  </si>
  <si>
    <t>350900</t>
  </si>
  <si>
    <t>Caieiras</t>
  </si>
  <si>
    <t>35114</t>
  </si>
  <si>
    <t>EXTREMO OESTE PAULISTA</t>
  </si>
  <si>
    <t>350910</t>
  </si>
  <si>
    <t>Caiuá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</si>
  <si>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</si>
  <si>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</si>
  <si>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</si>
  <si>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</si>
  <si>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</si>
  <si>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</si>
  <si>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</si>
  <si>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</si>
  <si>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</si>
  <si>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</si>
  <si>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</si>
  <si>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</si>
  <si>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</si>
  <si>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</si>
  <si>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35174</t>
  </si>
  <si>
    <t>V. PARAÍBA-REG. SERRANA</t>
  </si>
  <si>
    <t>350970</t>
  </si>
  <si>
    <t>Campos do Jordão</t>
  </si>
  <si>
    <t>350980</t>
  </si>
  <si>
    <t>Campos Novos Paulista</t>
  </si>
  <si>
    <t>350990</t>
  </si>
  <si>
    <t>Cananéia</t>
  </si>
  <si>
    <t>350995</t>
  </si>
  <si>
    <t>Canas</t>
  </si>
  <si>
    <t>351000</t>
  </si>
  <si>
    <t>Cândido Mota</t>
  </si>
  <si>
    <t>35033</t>
  </si>
  <si>
    <t>NORTE DO DRS III</t>
  </si>
  <si>
    <t>351010</t>
  </si>
  <si>
    <t>Cândido Rodrigues</t>
  </si>
  <si>
    <t>351015</t>
  </si>
  <si>
    <t>Canitar</t>
  </si>
  <si>
    <t>351020</t>
  </si>
  <si>
    <t>Capão Bonito</t>
  </si>
  <si>
    <t>351030</t>
  </si>
  <si>
    <t>Capela do Alto</t>
  </si>
  <si>
    <t>351040</t>
  </si>
  <si>
    <t>Capivari</t>
  </si>
  <si>
    <t>35173</t>
  </si>
  <si>
    <t>LITORAL NORTE</t>
  </si>
  <si>
    <t>351050</t>
  </si>
  <si>
    <t>Caraguatatuba</t>
  </si>
  <si>
    <t>351060</t>
  </si>
  <si>
    <t>Carapicuíba</t>
  </si>
  <si>
    <t>351070</t>
  </si>
  <si>
    <t>Cardoso</t>
  </si>
  <si>
    <t>351080</t>
  </si>
  <si>
    <t>Casa Branca</t>
  </si>
  <si>
    <t>351090</t>
  </si>
  <si>
    <t>Cássia dos Coqueiros</t>
  </si>
  <si>
    <t>351100</t>
  </si>
  <si>
    <t>Castilho</t>
  </si>
  <si>
    <t>351110</t>
  </si>
  <si>
    <t>Catanduva</t>
  </si>
  <si>
    <t>351120</t>
  </si>
  <si>
    <t>Catiguá</t>
  </si>
  <si>
    <t>351130</t>
  </si>
  <si>
    <t>Cedral</t>
  </si>
  <si>
    <t>351140</t>
  </si>
  <si>
    <t>Cerqueira César</t>
  </si>
  <si>
    <t>351150</t>
  </si>
  <si>
    <t>Cerquilho</t>
  </si>
  <si>
    <t>351160</t>
  </si>
  <si>
    <t>Cesário Lange</t>
  </si>
  <si>
    <t>351170</t>
  </si>
  <si>
    <t>Charqueada</t>
  </si>
  <si>
    <t>351190</t>
  </si>
  <si>
    <t>Clementina</t>
  </si>
  <si>
    <t>351200</t>
  </si>
  <si>
    <t>Colina</t>
  </si>
  <si>
    <t>351210</t>
  </si>
  <si>
    <t>Colômbia</t>
  </si>
  <si>
    <t>351220</t>
  </si>
  <si>
    <t>Conchal</t>
  </si>
  <si>
    <t>351230</t>
  </si>
  <si>
    <t>Conchas</t>
  </si>
  <si>
    <t>35102</t>
  </si>
  <si>
    <t>LIMEIRA</t>
  </si>
  <si>
    <t>351240</t>
  </si>
  <si>
    <t>Cordeirópolis</t>
  </si>
  <si>
    <t>351250</t>
  </si>
  <si>
    <t>Coroados</t>
  </si>
  <si>
    <t>351260</t>
  </si>
  <si>
    <t>Coronel Macedo</t>
  </si>
  <si>
    <t>351270</t>
  </si>
  <si>
    <t>Corumbataí</t>
  </si>
  <si>
    <t>351280</t>
  </si>
  <si>
    <t>Cosmópolis</t>
  </si>
  <si>
    <t>351290</t>
  </si>
  <si>
    <t>Cosmorama</t>
  </si>
  <si>
    <t>35014</t>
  </si>
  <si>
    <t>MANANCIAIS</t>
  </si>
  <si>
    <t>351300</t>
  </si>
  <si>
    <t>Cotia</t>
  </si>
  <si>
    <t>35132</t>
  </si>
  <si>
    <t>AQUÍFERO GUARANI</t>
  </si>
  <si>
    <t>351310</t>
  </si>
  <si>
    <t>Cravinhos</t>
  </si>
  <si>
    <t>35081</t>
  </si>
  <si>
    <t>TRÊS COLINAS</t>
  </si>
  <si>
    <t>351320</t>
  </si>
  <si>
    <t>Cristais Paulista</t>
  </si>
  <si>
    <t>351330</t>
  </si>
  <si>
    <t>Cruzália</t>
  </si>
  <si>
    <t>351340</t>
  </si>
  <si>
    <t>Cruzeiro</t>
  </si>
  <si>
    <t>351350</t>
  </si>
  <si>
    <t>Cubatão</t>
  </si>
  <si>
    <t>351360</t>
  </si>
  <si>
    <t>Cunha</t>
  </si>
  <si>
    <t>35034</t>
  </si>
  <si>
    <t>CORAÇÃO DO DRS III</t>
  </si>
  <si>
    <t>351370</t>
  </si>
  <si>
    <t>Descalvado</t>
  </si>
  <si>
    <t>35016</t>
  </si>
  <si>
    <t>GRANDE ABC</t>
  </si>
  <si>
    <t>351380</t>
  </si>
  <si>
    <t>Diadema</t>
  </si>
  <si>
    <t>351385</t>
  </si>
  <si>
    <t>Dirce Reis</t>
  </si>
  <si>
    <t>351390</t>
  </si>
  <si>
    <t>Divinolândia</t>
  </si>
  <si>
    <t>351400</t>
  </si>
  <si>
    <t>Dobrada</t>
  </si>
  <si>
    <t>351410</t>
  </si>
  <si>
    <t>Dois Córregos</t>
  </si>
  <si>
    <t>351420</t>
  </si>
  <si>
    <t>Dolcinópolis</t>
  </si>
  <si>
    <t>351430</t>
  </si>
  <si>
    <t>Dourado</t>
  </si>
  <si>
    <t>35111</t>
  </si>
  <si>
    <t>ALTA PAULISTA</t>
  </si>
  <si>
    <t>351440</t>
  </si>
  <si>
    <t>Dracena</t>
  </si>
  <si>
    <t>351450</t>
  </si>
  <si>
    <t>Duartina</t>
  </si>
  <si>
    <t>351460</t>
  </si>
  <si>
    <t>Dumont</t>
  </si>
  <si>
    <t>351470</t>
  </si>
  <si>
    <t>Echaporã</t>
  </si>
  <si>
    <t>351480</t>
  </si>
  <si>
    <t>Eldorado</t>
  </si>
  <si>
    <t>351490</t>
  </si>
  <si>
    <t>Elias Fausto</t>
  </si>
  <si>
    <t>351492</t>
  </si>
  <si>
    <t>Elisiário</t>
  </si>
  <si>
    <t>351495</t>
  </si>
  <si>
    <t>Embaúba</t>
  </si>
  <si>
    <t>351500</t>
  </si>
  <si>
    <t>Embu</t>
  </si>
  <si>
    <t>351510</t>
  </si>
  <si>
    <t>Embu-Guaçu</t>
  </si>
  <si>
    <t>351512</t>
  </si>
  <si>
    <t>Emilianópolis</t>
  </si>
  <si>
    <t>351515</t>
  </si>
  <si>
    <t>Engenheiro Coelho</t>
  </si>
  <si>
    <t>351518</t>
  </si>
  <si>
    <t>Espírito Santo do Pinhal</t>
  </si>
  <si>
    <t>351519</t>
  </si>
  <si>
    <t>Espírito Santo do Turvo</t>
  </si>
  <si>
    <t>35154</t>
  </si>
  <si>
    <t>FERNANDÓPOLIS</t>
  </si>
  <si>
    <t>351520</t>
  </si>
  <si>
    <t>Estrela d'Oeste</t>
  </si>
  <si>
    <t>351530</t>
  </si>
  <si>
    <t>Estrela do Norte</t>
  </si>
  <si>
    <t>35115</t>
  </si>
  <si>
    <t>PONTAL DO PARANAPANEMA</t>
  </si>
  <si>
    <t>351535</t>
  </si>
  <si>
    <t>Euclides da Cunha Paulista</t>
  </si>
  <si>
    <t>351540</t>
  </si>
  <si>
    <t>Fartura</t>
  </si>
  <si>
    <t>351550</t>
  </si>
  <si>
    <t>Fernandópolis</t>
  </si>
  <si>
    <t>351560</t>
  </si>
  <si>
    <t>Fernando Prestes</t>
  </si>
  <si>
    <t>351565</t>
  </si>
  <si>
    <t>Fernão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</si>
  <si>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</si>
  <si>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</si>
  <si>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</si>
  <si>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</si>
  <si>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</si>
  <si>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</si>
  <si>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</si>
  <si>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Flórida Paulista</t>
  </si>
  <si>
    <t>351610</t>
  </si>
  <si>
    <t>Florínia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</si>
  <si>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</si>
  <si>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</si>
  <si>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</si>
  <si>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</si>
  <si>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</si>
  <si>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</si>
  <si>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</si>
  <si>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</si>
  <si>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</si>
  <si>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Gália</t>
  </si>
  <si>
    <t>351670</t>
  </si>
  <si>
    <t>Garça</t>
  </si>
  <si>
    <t>351680</t>
  </si>
  <si>
    <t>Gastão Vidigal</t>
  </si>
  <si>
    <t>351685</t>
  </si>
  <si>
    <t>Gavião Peixoto</t>
  </si>
  <si>
    <t>351690</t>
  </si>
  <si>
    <t>General Salgado</t>
  </si>
  <si>
    <t>351700</t>
  </si>
  <si>
    <t>Getulina</t>
  </si>
  <si>
    <t>351710</t>
  </si>
  <si>
    <t>Glicério</t>
  </si>
  <si>
    <t>351720</t>
  </si>
  <si>
    <t>Guaiçara</t>
  </si>
  <si>
    <t>351730</t>
  </si>
  <si>
    <t>Guaimbê</t>
  </si>
  <si>
    <t>351740</t>
  </si>
  <si>
    <t>Guaíra</t>
  </si>
  <si>
    <t>351750</t>
  </si>
  <si>
    <t>Guapiaçu</t>
  </si>
  <si>
    <t>351760</t>
  </si>
  <si>
    <t>Guapiara</t>
  </si>
  <si>
    <t>351770</t>
  </si>
  <si>
    <t>Guará</t>
  </si>
  <si>
    <t>351780</t>
  </si>
  <si>
    <t>Guaraçaí</t>
  </si>
  <si>
    <t>351790</t>
  </si>
  <si>
    <t>Guaraci</t>
  </si>
  <si>
    <t>351800</t>
  </si>
  <si>
    <t>Guarani d'Oeste</t>
  </si>
  <si>
    <t>351810</t>
  </si>
  <si>
    <t>Guarantã</t>
  </si>
  <si>
    <t>351820</t>
  </si>
  <si>
    <t>Guararapes</t>
  </si>
  <si>
    <t>351830</t>
  </si>
  <si>
    <t>Guararema</t>
  </si>
  <si>
    <t>351840</t>
  </si>
  <si>
    <t>Guaratinguetá</t>
  </si>
  <si>
    <t>351850</t>
  </si>
  <si>
    <t>Guareí</t>
  </si>
  <si>
    <t>351860</t>
  </si>
  <si>
    <t>Guariba</t>
  </si>
  <si>
    <t>351870</t>
  </si>
  <si>
    <t>Guarujá</t>
  </si>
  <si>
    <t>35013</t>
  </si>
  <si>
    <t>GUARULHOS</t>
  </si>
  <si>
    <t>351880</t>
  </si>
  <si>
    <t>Guarulhos</t>
  </si>
  <si>
    <t>351885</t>
  </si>
  <si>
    <t>Guatapará</t>
  </si>
  <si>
    <t>351890</t>
  </si>
  <si>
    <t>Guzolândia</t>
  </si>
  <si>
    <t>351900</t>
  </si>
  <si>
    <t>Herculândia</t>
  </si>
  <si>
    <t>351905</t>
  </si>
  <si>
    <t>Holambra</t>
  </si>
  <si>
    <t>351907</t>
  </si>
  <si>
    <t>Hortolândia</t>
  </si>
  <si>
    <t>351910</t>
  </si>
  <si>
    <t>Iacanga</t>
  </si>
  <si>
    <t>351920</t>
  </si>
  <si>
    <t>Iacri</t>
  </si>
  <si>
    <t>351925</t>
  </si>
  <si>
    <t>Iaras</t>
  </si>
  <si>
    <t>351930</t>
  </si>
  <si>
    <t>Ibaté</t>
  </si>
  <si>
    <t>351940</t>
  </si>
  <si>
    <t>Ibirá</t>
  </si>
  <si>
    <t>351950</t>
  </si>
  <si>
    <t>Ibirarema</t>
  </si>
  <si>
    <t>351960</t>
  </si>
  <si>
    <t>Ibitinga</t>
  </si>
  <si>
    <t>351970</t>
  </si>
  <si>
    <t>Ibiúna</t>
  </si>
  <si>
    <t>351980</t>
  </si>
  <si>
    <t>Icém</t>
  </si>
  <si>
    <t>35113</t>
  </si>
  <si>
    <t>ALTO CAPIVARI</t>
  </si>
  <si>
    <t>351990</t>
  </si>
  <si>
    <t>Iepê</t>
  </si>
  <si>
    <t>352000</t>
  </si>
  <si>
    <t>Igaraçu do Tietê</t>
  </si>
  <si>
    <t>352010</t>
  </si>
  <si>
    <t>Igarapava</t>
  </si>
  <si>
    <t>352020</t>
  </si>
  <si>
    <t>Igaratá</t>
  </si>
  <si>
    <t>352030</t>
  </si>
  <si>
    <t>Iguape</t>
  </si>
  <si>
    <t>352040</t>
  </si>
  <si>
    <t>Ilhabela</t>
  </si>
  <si>
    <t>352042</t>
  </si>
  <si>
    <t>Ilha Comprida</t>
  </si>
  <si>
    <t>352044</t>
  </si>
  <si>
    <t>Ilha Solteira</t>
  </si>
  <si>
    <t>352050</t>
  </si>
  <si>
    <t>Indaiatuba</t>
  </si>
  <si>
    <t>352060</t>
  </si>
  <si>
    <t>Indiana</t>
  </si>
  <si>
    <t>352070</t>
  </si>
  <si>
    <t>Indiaporã</t>
  </si>
  <si>
    <t>352080</t>
  </si>
  <si>
    <t>Inúbia Paulista</t>
  </si>
  <si>
    <t>352090</t>
  </si>
  <si>
    <t>Ipauçu</t>
  </si>
  <si>
    <t>352100</t>
  </si>
  <si>
    <t>Iperó</t>
  </si>
  <si>
    <t>352110</t>
  </si>
  <si>
    <t>Ipeúna</t>
  </si>
  <si>
    <t>352115</t>
  </si>
  <si>
    <t>Ipiguá</t>
  </si>
  <si>
    <t>352120</t>
  </si>
  <si>
    <t>Iporanga</t>
  </si>
  <si>
    <t>35082</t>
  </si>
  <si>
    <t>ALTA ANHANGUERA</t>
  </si>
  <si>
    <t>352130</t>
  </si>
  <si>
    <t>Ipuã</t>
  </si>
  <si>
    <t>352140</t>
  </si>
  <si>
    <t>Iracemápolis</t>
  </si>
  <si>
    <t>352150</t>
  </si>
  <si>
    <t>Irapuã</t>
  </si>
  <si>
    <t>352160</t>
  </si>
  <si>
    <t>Irapuru</t>
  </si>
  <si>
    <t>352170</t>
  </si>
  <si>
    <t>Itaberá</t>
  </si>
  <si>
    <t>352180</t>
  </si>
  <si>
    <t>Itaí</t>
  </si>
  <si>
    <t>352190</t>
  </si>
  <si>
    <t>Itajobi</t>
  </si>
  <si>
    <t>352200</t>
  </si>
  <si>
    <t>Itaju</t>
  </si>
  <si>
    <t>352210</t>
  </si>
  <si>
    <t>Itanhaém</t>
  </si>
  <si>
    <t>352215</t>
  </si>
  <si>
    <t>Itaóca</t>
  </si>
  <si>
    <t>352220</t>
  </si>
  <si>
    <t>Itapecerica da Serra</t>
  </si>
  <si>
    <t>352230</t>
  </si>
  <si>
    <t>Itapetininga</t>
  </si>
  <si>
    <t>352240</t>
  </si>
  <si>
    <t>Itapeva</t>
  </si>
  <si>
    <t>352250</t>
  </si>
  <si>
    <t>Itapevi</t>
  </si>
  <si>
    <t>35141</t>
  </si>
  <si>
    <t>BAIXA MOGIANA</t>
  </si>
  <si>
    <t>352260</t>
  </si>
  <si>
    <t>Itapira</t>
  </si>
  <si>
    <t>352265</t>
  </si>
  <si>
    <t>Itapirapuã Paulista</t>
  </si>
  <si>
    <t>352270</t>
  </si>
  <si>
    <t>Itápolis</t>
  </si>
  <si>
    <t>352280</t>
  </si>
  <si>
    <t>Itaporanga</t>
  </si>
  <si>
    <t>352290</t>
  </si>
  <si>
    <t>Itapuí</t>
  </si>
  <si>
    <t>352300</t>
  </si>
  <si>
    <t>Itapura</t>
  </si>
  <si>
    <t>352310</t>
  </si>
  <si>
    <t>Itaquaquecetuba</t>
  </si>
  <si>
    <t>352320</t>
  </si>
  <si>
    <t>Itararé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</si>
  <si>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</si>
  <si>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</si>
  <si>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</si>
  <si>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</si>
  <si>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</si>
  <si>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</si>
  <si>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</si>
  <si>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</si>
  <si>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</si>
  <si>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Itirapuã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</si>
  <si>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</si>
  <si>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</si>
  <si>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</si>
  <si>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</si>
  <si>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</si>
  <si>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</si>
  <si>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</si>
  <si>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</si>
  <si>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</si>
  <si>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Jaborandi</t>
  </si>
  <si>
    <t>352430</t>
  </si>
  <si>
    <t>Jaboticabal</t>
  </si>
  <si>
    <t>352440</t>
  </si>
  <si>
    <t>Jacareí</t>
  </si>
  <si>
    <t>352450</t>
  </si>
  <si>
    <t>Jaci</t>
  </si>
  <si>
    <t>352460</t>
  </si>
  <si>
    <t>Jacupiranga</t>
  </si>
  <si>
    <t>352470</t>
  </si>
  <si>
    <t>Jaguariúna</t>
  </si>
  <si>
    <t>352480</t>
  </si>
  <si>
    <t>Jales</t>
  </si>
  <si>
    <t>352490</t>
  </si>
  <si>
    <t>Jambeiro</t>
  </si>
  <si>
    <t>352500</t>
  </si>
  <si>
    <t>Jandira</t>
  </si>
  <si>
    <t>352510</t>
  </si>
  <si>
    <t>Jardinópolis</t>
  </si>
  <si>
    <t>352520</t>
  </si>
  <si>
    <t>Jarinu</t>
  </si>
  <si>
    <t>352530</t>
  </si>
  <si>
    <t>Jaú</t>
  </si>
  <si>
    <t>352540</t>
  </si>
  <si>
    <t>Jeriquara</t>
  </si>
  <si>
    <t>352550</t>
  </si>
  <si>
    <t>Joanópolis</t>
  </si>
  <si>
    <t>352560</t>
  </si>
  <si>
    <t>João Ramalho</t>
  </si>
  <si>
    <t>352570</t>
  </si>
  <si>
    <t>José Bonifácio</t>
  </si>
  <si>
    <t>352580</t>
  </si>
  <si>
    <t>Júlio Mesquita</t>
  </si>
  <si>
    <t>352585</t>
  </si>
  <si>
    <t>Jumirim</t>
  </si>
  <si>
    <t>352590</t>
  </si>
  <si>
    <t>Jundiaí</t>
  </si>
  <si>
    <t>352600</t>
  </si>
  <si>
    <t>Junqueirópolis</t>
  </si>
  <si>
    <t>352610</t>
  </si>
  <si>
    <t>Juquiá</t>
  </si>
  <si>
    <t>352620</t>
  </si>
  <si>
    <t>Juquitiba</t>
  </si>
  <si>
    <t>352630</t>
  </si>
  <si>
    <t>Lagoinha</t>
  </si>
  <si>
    <t>352640</t>
  </si>
  <si>
    <t>Laranjal Paulista</t>
  </si>
  <si>
    <t>352650</t>
  </si>
  <si>
    <t>Lavínia</t>
  </si>
  <si>
    <t>352660</t>
  </si>
  <si>
    <t>Lavrinhas</t>
  </si>
  <si>
    <t>352670</t>
  </si>
  <si>
    <t>Leme</t>
  </si>
  <si>
    <t>352680</t>
  </si>
  <si>
    <t>Lençóis Paulista</t>
  </si>
  <si>
    <t>352690</t>
  </si>
  <si>
    <t>Limeira</t>
  </si>
  <si>
    <t>352700</t>
  </si>
  <si>
    <t>Lindóia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</si>
  <si>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</si>
  <si>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</si>
  <si>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</si>
  <si>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</si>
  <si>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</si>
  <si>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</si>
  <si>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</si>
  <si>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</si>
  <si>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</si>
  <si>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Lucélia</t>
  </si>
  <si>
    <t>352750</t>
  </si>
  <si>
    <t>Lucianópolis</t>
  </si>
  <si>
    <t>352760</t>
  </si>
  <si>
    <t>Luís Antônio</t>
  </si>
  <si>
    <t>352770</t>
  </si>
  <si>
    <t>Luiziânia</t>
  </si>
  <si>
    <t>352780</t>
  </si>
  <si>
    <t>Lupércio</t>
  </si>
  <si>
    <t>352790</t>
  </si>
  <si>
    <t>Lutécia</t>
  </si>
  <si>
    <t>352800</t>
  </si>
  <si>
    <t>Macatuba</t>
  </si>
  <si>
    <t>352810</t>
  </si>
  <si>
    <t>Macaubal</t>
  </si>
  <si>
    <t>352820</t>
  </si>
  <si>
    <t>Macedônia</t>
  </si>
  <si>
    <t>352830</t>
  </si>
  <si>
    <t>Magda</t>
  </si>
  <si>
    <t>352840</t>
  </si>
  <si>
    <t>Mairinque</t>
  </si>
  <si>
    <t>352850</t>
  </si>
  <si>
    <t>Mairiporã</t>
  </si>
  <si>
    <t>352860</t>
  </si>
  <si>
    <t>Manduri</t>
  </si>
  <si>
    <t>352870</t>
  </si>
  <si>
    <t>Marabá Paulista</t>
  </si>
  <si>
    <t>352880</t>
  </si>
  <si>
    <t>Maracaí</t>
  </si>
  <si>
    <t>352885</t>
  </si>
  <si>
    <t>Marapoama</t>
  </si>
  <si>
    <t>352890</t>
  </si>
  <si>
    <t>Mariápolis</t>
  </si>
  <si>
    <t>352900</t>
  </si>
  <si>
    <t>Marília</t>
  </si>
  <si>
    <t>352910</t>
  </si>
  <si>
    <t>Marinópolis</t>
  </si>
  <si>
    <t>352920</t>
  </si>
  <si>
    <t>Martinópolis</t>
  </si>
  <si>
    <t>352930</t>
  </si>
  <si>
    <t>Matão</t>
  </si>
  <si>
    <t>352940</t>
  </si>
  <si>
    <t>Mauá</t>
  </si>
  <si>
    <t>352950</t>
  </si>
  <si>
    <t>Mendonça</t>
  </si>
  <si>
    <t>352960</t>
  </si>
  <si>
    <t>Meridiano</t>
  </si>
  <si>
    <t>352965</t>
  </si>
  <si>
    <t>Mesópolis</t>
  </si>
  <si>
    <t>352970</t>
  </si>
  <si>
    <t>Miguelópolis</t>
  </si>
  <si>
    <t>352980</t>
  </si>
  <si>
    <t>Mineiros do Tietê</t>
  </si>
  <si>
    <t>352990</t>
  </si>
  <si>
    <t>Miracatu</t>
  </si>
  <si>
    <t>353000</t>
  </si>
  <si>
    <t>Mira Estrela</t>
  </si>
  <si>
    <t>353010</t>
  </si>
  <si>
    <t>Mirandópolis</t>
  </si>
  <si>
    <t>353020</t>
  </si>
  <si>
    <t>Mirante do Paranapanema</t>
  </si>
  <si>
    <t>353030</t>
  </si>
  <si>
    <t>Mirassol</t>
  </si>
  <si>
    <t>353040</t>
  </si>
  <si>
    <t>Mirassolândia</t>
  </si>
  <si>
    <t>353050</t>
  </si>
  <si>
    <t>Mococa</t>
  </si>
  <si>
    <t>353060</t>
  </si>
  <si>
    <t>Moji das Cruzes</t>
  </si>
  <si>
    <t>353070</t>
  </si>
  <si>
    <t>Moji-Guaçu</t>
  </si>
  <si>
    <t>353080</t>
  </si>
  <si>
    <t>Moji-Mirim</t>
  </si>
  <si>
    <t>353090</t>
  </si>
  <si>
    <t>Mombuca</t>
  </si>
  <si>
    <t>353100</t>
  </si>
  <si>
    <t>Monções</t>
  </si>
  <si>
    <t>353110</t>
  </si>
  <si>
    <t>Mongaguá</t>
  </si>
  <si>
    <t>353120</t>
  </si>
  <si>
    <t>Monte Alegre do Sul</t>
  </si>
  <si>
    <t>353130</t>
  </si>
  <si>
    <t>Monte Alto</t>
  </si>
  <si>
    <t>353140</t>
  </si>
  <si>
    <t>Monte Aprazível</t>
  </si>
  <si>
    <t>353150</t>
  </si>
  <si>
    <t>Monte Azul Paulista</t>
  </si>
  <si>
    <t>353160</t>
  </si>
  <si>
    <t>Monte Castelo</t>
  </si>
  <si>
    <t>353170</t>
  </si>
  <si>
    <t>Monteiro Lobato</t>
  </si>
  <si>
    <t>353180</t>
  </si>
  <si>
    <t>Monte Mor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</si>
  <si>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</si>
  <si>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</si>
  <si>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</si>
  <si>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</si>
  <si>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</si>
  <si>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</si>
  <si>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</si>
  <si>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</si>
  <si>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</si>
  <si>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</si>
  <si>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</si>
  <si>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</si>
  <si>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</si>
  <si>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</si>
  <si>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</si>
  <si>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Nazaré Paulista</t>
  </si>
  <si>
    <t>353250</t>
  </si>
  <si>
    <t>Neves Paulista</t>
  </si>
  <si>
    <t>353260</t>
  </si>
  <si>
    <t>Nhandeara</t>
  </si>
  <si>
    <t>353270</t>
  </si>
  <si>
    <t>Nipoã</t>
  </si>
  <si>
    <t>353280</t>
  </si>
  <si>
    <t>Nova Aliança</t>
  </si>
  <si>
    <t>353282</t>
  </si>
  <si>
    <t>Nova Campina</t>
  </si>
  <si>
    <t>35152</t>
  </si>
  <si>
    <t>SANTA FÉ DO SUL</t>
  </si>
  <si>
    <t>353284</t>
  </si>
  <si>
    <t>Nova Canaã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</si>
  <si>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</si>
  <si>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</si>
  <si>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</si>
  <si>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</si>
  <si>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</si>
  <si>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</si>
  <si>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</si>
  <si>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</si>
  <si>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</si>
  <si>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Independência</t>
  </si>
  <si>
    <t>353325</t>
  </si>
  <si>
    <t>Novais</t>
  </si>
  <si>
    <t>353330</t>
  </si>
  <si>
    <t>Nova Luzitânia</t>
  </si>
  <si>
    <t>353340</t>
  </si>
  <si>
    <t>Nova Odessa</t>
  </si>
  <si>
    <t>353350</t>
  </si>
  <si>
    <t>Novo Horizonte</t>
  </si>
  <si>
    <t>353360</t>
  </si>
  <si>
    <t>Nuporanga</t>
  </si>
  <si>
    <t>353370</t>
  </si>
  <si>
    <t>Ocauçu</t>
  </si>
  <si>
    <t>353380</t>
  </si>
  <si>
    <t>Óleo</t>
  </si>
  <si>
    <t>353390</t>
  </si>
  <si>
    <t>Olímpia</t>
  </si>
  <si>
    <t>353400</t>
  </si>
  <si>
    <t>Onda Verde</t>
  </si>
  <si>
    <t>353410</t>
  </si>
  <si>
    <t>Oriente</t>
  </si>
  <si>
    <t>353420</t>
  </si>
  <si>
    <t>Orindiúva</t>
  </si>
  <si>
    <t>353430</t>
  </si>
  <si>
    <t>Orlândia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</si>
  <si>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</si>
  <si>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</si>
  <si>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</si>
  <si>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</si>
  <si>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</si>
  <si>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</si>
  <si>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</si>
  <si>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</si>
  <si>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353475</t>
  </si>
  <si>
    <t>Ouroeste</t>
  </si>
  <si>
    <t>353480</t>
  </si>
  <si>
    <t>Ouro Verde</t>
  </si>
  <si>
    <t>353490</t>
  </si>
  <si>
    <t>Pacaembu</t>
  </si>
  <si>
    <t>353500</t>
  </si>
  <si>
    <t>Palestina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</si>
  <si>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</si>
  <si>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</si>
  <si>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</si>
  <si>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</si>
  <si>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</si>
  <si>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</si>
  <si>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</si>
  <si>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</si>
  <si>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</si>
  <si>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Paraguaçu Paulista</t>
  </si>
  <si>
    <t>353560</t>
  </si>
  <si>
    <t>Paraibuna</t>
  </si>
  <si>
    <t>353570</t>
  </si>
  <si>
    <t>Paraíso</t>
  </si>
  <si>
    <t>353580</t>
  </si>
  <si>
    <t>Paranapanema</t>
  </si>
  <si>
    <t>353590</t>
  </si>
  <si>
    <t>Paranapuã</t>
  </si>
  <si>
    <t>353600</t>
  </si>
  <si>
    <t>Parapuã</t>
  </si>
  <si>
    <t>353610</t>
  </si>
  <si>
    <t>Pardinho</t>
  </si>
  <si>
    <t>353620</t>
  </si>
  <si>
    <t>Pariquera-Açu</t>
  </si>
  <si>
    <t>353625</t>
  </si>
  <si>
    <t>Parisi</t>
  </si>
  <si>
    <t>353630</t>
  </si>
  <si>
    <t>Patrocínio Paulista</t>
  </si>
  <si>
    <t>353640</t>
  </si>
  <si>
    <t>Paulicéia</t>
  </si>
  <si>
    <t>353650</t>
  </si>
  <si>
    <t>Paulínia</t>
  </si>
  <si>
    <t>353657</t>
  </si>
  <si>
    <t>Paulistânia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</si>
  <si>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</si>
  <si>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</si>
  <si>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</si>
  <si>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</si>
  <si>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</si>
  <si>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</si>
  <si>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</si>
  <si>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Pedranópolis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</si>
  <si>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</si>
  <si>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</si>
  <si>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</si>
  <si>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</si>
  <si>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</si>
  <si>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</si>
  <si>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</si>
  <si>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</si>
  <si>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</si>
  <si>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Penápolis</t>
  </si>
  <si>
    <t>353740</t>
  </si>
  <si>
    <t>Pereira Barreto</t>
  </si>
  <si>
    <t>353750</t>
  </si>
  <si>
    <t>Pereiras</t>
  </si>
  <si>
    <t>353760</t>
  </si>
  <si>
    <t>Peruíbe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</si>
  <si>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</si>
  <si>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</si>
  <si>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</si>
  <si>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</si>
  <si>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</si>
  <si>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</si>
  <si>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</si>
  <si>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</si>
  <si>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</si>
  <si>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</si>
  <si>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</si>
  <si>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</si>
  <si>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</si>
  <si>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</si>
  <si>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</si>
  <si>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</si>
  <si>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</si>
  <si>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</si>
  <si>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</si>
  <si>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</si>
  <si>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</si>
  <si>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</si>
  <si>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</si>
  <si>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Pirajuí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</si>
  <si>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</si>
  <si>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</si>
  <si>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</si>
  <si>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</si>
  <si>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</si>
  <si>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</si>
  <si>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</si>
  <si>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</si>
  <si>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</si>
  <si>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</si>
  <si>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</si>
  <si>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</si>
  <si>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</si>
  <si>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Planalto</t>
  </si>
  <si>
    <t>353970</t>
  </si>
  <si>
    <t>Platina</t>
  </si>
  <si>
    <t>353980</t>
  </si>
  <si>
    <t>Poá</t>
  </si>
  <si>
    <t>353990</t>
  </si>
  <si>
    <t>Poloni</t>
  </si>
  <si>
    <t>354000</t>
  </si>
  <si>
    <t>Pompéia</t>
  </si>
  <si>
    <t>354010</t>
  </si>
  <si>
    <t>Pongaí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</si>
  <si>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</si>
  <si>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</si>
  <si>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</si>
  <si>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</si>
  <si>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</si>
  <si>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</si>
  <si>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</si>
  <si>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</si>
  <si>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</si>
  <si>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</si>
  <si>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</si>
  <si>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</si>
  <si>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</si>
  <si>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</si>
  <si>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</si>
  <si>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</si>
  <si>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</si>
  <si>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</si>
  <si>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</si>
  <si>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</si>
  <si>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</si>
  <si>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Pradópolis</t>
  </si>
  <si>
    <t>354100</t>
  </si>
  <si>
    <t>Praia Grande</t>
  </si>
  <si>
    <t>354105</t>
  </si>
  <si>
    <t>Pratânia</t>
  </si>
  <si>
    <t>354110</t>
  </si>
  <si>
    <t>Presidente Alves</t>
  </si>
  <si>
    <t>354120</t>
  </si>
  <si>
    <t>Presidente Bernardes</t>
  </si>
  <si>
    <t>354130</t>
  </si>
  <si>
    <t>Presidente Epitácio</t>
  </si>
  <si>
    <t>354140</t>
  </si>
  <si>
    <t>Presidente Prudente</t>
  </si>
  <si>
    <t>354150</t>
  </si>
  <si>
    <t>Presidente Venceslau</t>
  </si>
  <si>
    <t>354160</t>
  </si>
  <si>
    <t>Promissão</t>
  </si>
  <si>
    <t>354165</t>
  </si>
  <si>
    <t>Quadra</t>
  </si>
  <si>
    <t>354170</t>
  </si>
  <si>
    <t>Quatá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</si>
  <si>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</si>
  <si>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</si>
  <si>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</si>
  <si>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</si>
  <si>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</si>
  <si>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</si>
  <si>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</si>
  <si>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</si>
  <si>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</si>
  <si>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</si>
  <si>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</si>
  <si>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Redenção da Serra</t>
  </si>
  <si>
    <t>354240</t>
  </si>
  <si>
    <t>Regente Feijó</t>
  </si>
  <si>
    <t>354250</t>
  </si>
  <si>
    <t>Reginópolis</t>
  </si>
  <si>
    <t>354260</t>
  </si>
  <si>
    <t>Registro</t>
  </si>
  <si>
    <t>354270</t>
  </si>
  <si>
    <t>Restinga</t>
  </si>
  <si>
    <t>354280</t>
  </si>
  <si>
    <t>Ribeira</t>
  </si>
  <si>
    <t>354290</t>
  </si>
  <si>
    <t>Ribeirão Bonito</t>
  </si>
  <si>
    <t>354300</t>
  </si>
  <si>
    <t>Ribeirão Branco</t>
  </si>
  <si>
    <t>354310</t>
  </si>
  <si>
    <t>Ribeirão Corrente</t>
  </si>
  <si>
    <t>354320</t>
  </si>
  <si>
    <t>Ribeirão do Sul</t>
  </si>
  <si>
    <t>354323</t>
  </si>
  <si>
    <t>Ribeirão dos Índios</t>
  </si>
  <si>
    <t>354325</t>
  </si>
  <si>
    <t>Ribeirão Grande</t>
  </si>
  <si>
    <t>354330</t>
  </si>
  <si>
    <t>Ribeirão Pires</t>
  </si>
  <si>
    <t>354340</t>
  </si>
  <si>
    <t>Ribeirão Preto</t>
  </si>
  <si>
    <t>354350</t>
  </si>
  <si>
    <t>Riversul</t>
  </si>
  <si>
    <t>354360</t>
  </si>
  <si>
    <t>Rifaina</t>
  </si>
  <si>
    <t>354370</t>
  </si>
  <si>
    <t>Rincão</t>
  </si>
  <si>
    <t>354380</t>
  </si>
  <si>
    <t>Rinópolis</t>
  </si>
  <si>
    <t>354390</t>
  </si>
  <si>
    <t>Rio Claro</t>
  </si>
  <si>
    <t>354400</t>
  </si>
  <si>
    <t>Rio das Pedras</t>
  </si>
  <si>
    <t>354410</t>
  </si>
  <si>
    <t>Rio Grande da Serra</t>
  </si>
  <si>
    <t>354420</t>
  </si>
  <si>
    <t>Riolândia</t>
  </si>
  <si>
    <t>354425</t>
  </si>
  <si>
    <t>Rosana</t>
  </si>
  <si>
    <t>354430</t>
  </si>
  <si>
    <t>Roseira</t>
  </si>
  <si>
    <t>354440</t>
  </si>
  <si>
    <t>Rubiácea</t>
  </si>
  <si>
    <t>354450</t>
  </si>
  <si>
    <t>Rubinéia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</si>
  <si>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</si>
  <si>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</si>
  <si>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</si>
  <si>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</si>
  <si>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</si>
  <si>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</si>
  <si>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</si>
  <si>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</si>
  <si>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</si>
  <si>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Salesópolis</t>
  </si>
  <si>
    <t>354510</t>
  </si>
  <si>
    <t>Salmourão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</si>
  <si>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</si>
  <si>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</si>
  <si>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</si>
  <si>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</si>
  <si>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</si>
  <si>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</si>
  <si>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</si>
  <si>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</si>
  <si>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</si>
  <si>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</si>
  <si>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</si>
  <si>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Adélia</t>
  </si>
  <si>
    <t>354570</t>
  </si>
  <si>
    <t>Santa Albertina</t>
  </si>
  <si>
    <t>354580</t>
  </si>
  <si>
    <t>Santa Bárbara d'Oeste</t>
  </si>
  <si>
    <t>354600</t>
  </si>
  <si>
    <t>Santa Branca</t>
  </si>
  <si>
    <t>354610</t>
  </si>
  <si>
    <t>Santa Clara d'Oeste</t>
  </si>
  <si>
    <t>354620</t>
  </si>
  <si>
    <t>Santa Cruz da Conceição</t>
  </si>
  <si>
    <t>354625</t>
  </si>
  <si>
    <t>Santa Cruz da Esperança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</si>
  <si>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</si>
  <si>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</si>
  <si>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</si>
  <si>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</si>
  <si>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</si>
  <si>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</si>
  <si>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</si>
  <si>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Fé do Sul</t>
  </si>
  <si>
    <t>354670</t>
  </si>
  <si>
    <t>Santa Gertrudes</t>
  </si>
  <si>
    <t>354680</t>
  </si>
  <si>
    <t>Santa Isabel</t>
  </si>
  <si>
    <t>354690</t>
  </si>
  <si>
    <t>Santa Lúcia</t>
  </si>
  <si>
    <t>354700</t>
  </si>
  <si>
    <t>Santa Maria da Serra</t>
  </si>
  <si>
    <t>354710</t>
  </si>
  <si>
    <t>Santa Mercedes</t>
  </si>
  <si>
    <t>354720</t>
  </si>
  <si>
    <t>Santana da Ponte Pensa</t>
  </si>
  <si>
    <t>354730</t>
  </si>
  <si>
    <t>Santana de Parnaíba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</si>
  <si>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</si>
  <si>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</si>
  <si>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</si>
  <si>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</si>
  <si>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</si>
  <si>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</si>
  <si>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</si>
  <si>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</si>
  <si>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354770</t>
  </si>
  <si>
    <t>Santo Anastácio</t>
  </si>
  <si>
    <t>354780</t>
  </si>
  <si>
    <t>Santo André</t>
  </si>
  <si>
    <t>354790</t>
  </si>
  <si>
    <t>Santo Antônio da Alegria</t>
  </si>
  <si>
    <t>354800</t>
  </si>
  <si>
    <t>Santo Antônio de Posse</t>
  </si>
  <si>
    <t>354805</t>
  </si>
  <si>
    <t>Santo Antônio do Aracanguá</t>
  </si>
  <si>
    <t>354810</t>
  </si>
  <si>
    <t>Santo Antônio do Jardim</t>
  </si>
  <si>
    <t>354820</t>
  </si>
  <si>
    <t>Santo Antônio do Pinhal</t>
  </si>
  <si>
    <t>354830</t>
  </si>
  <si>
    <t>Santo Expedito</t>
  </si>
  <si>
    <t>354840</t>
  </si>
  <si>
    <t>Santópolis do Aguapeí</t>
  </si>
  <si>
    <t>354850</t>
  </si>
  <si>
    <t>Santos</t>
  </si>
  <si>
    <t>354860</t>
  </si>
  <si>
    <t>São Bento do Sapucaí</t>
  </si>
  <si>
    <t>354870</t>
  </si>
  <si>
    <t>São Bernardo do Campo</t>
  </si>
  <si>
    <t>354880</t>
  </si>
  <si>
    <t>São Caetano do Sul</t>
  </si>
  <si>
    <t>354890</t>
  </si>
  <si>
    <t>São Carlos</t>
  </si>
  <si>
    <t>354900</t>
  </si>
  <si>
    <t>São Francisco</t>
  </si>
  <si>
    <t>354910</t>
  </si>
  <si>
    <t>São João da Boa Vista</t>
  </si>
  <si>
    <t>354920</t>
  </si>
  <si>
    <t>São João das Duas Pontes</t>
  </si>
  <si>
    <t>354925</t>
  </si>
  <si>
    <t>São João de Iracema</t>
  </si>
  <si>
    <t>354930</t>
  </si>
  <si>
    <t>São João do Pau d'Alho</t>
  </si>
  <si>
    <t>354940</t>
  </si>
  <si>
    <t>São Joaquim da Barra</t>
  </si>
  <si>
    <t>354950</t>
  </si>
  <si>
    <t>São José da Bela Vista</t>
  </si>
  <si>
    <t>354960</t>
  </si>
  <si>
    <t>São José do Barreiro</t>
  </si>
  <si>
    <t>354970</t>
  </si>
  <si>
    <t>São José do Rio Pardo</t>
  </si>
  <si>
    <t>354980</t>
  </si>
  <si>
    <t>São José do Rio Preto</t>
  </si>
  <si>
    <t>354990</t>
  </si>
  <si>
    <t>São José dos Campos</t>
  </si>
  <si>
    <t>354995</t>
  </si>
  <si>
    <t>São Lourenço da Serra</t>
  </si>
  <si>
    <t>355000</t>
  </si>
  <si>
    <t>São Luís do Paraitinga</t>
  </si>
  <si>
    <t>355010</t>
  </si>
  <si>
    <t>São Manuel</t>
  </si>
  <si>
    <t>355020</t>
  </si>
  <si>
    <t>São Miguel Arcanjo</t>
  </si>
  <si>
    <t>35017</t>
  </si>
  <si>
    <t>SÃO PAULO</t>
  </si>
  <si>
    <t>355030</t>
  </si>
  <si>
    <t>355040</t>
  </si>
  <si>
    <t>São Pedro</t>
  </si>
  <si>
    <t>355050</t>
  </si>
  <si>
    <t>São Pedro do Turvo</t>
  </si>
  <si>
    <t>355060</t>
  </si>
  <si>
    <t>São Roque</t>
  </si>
  <si>
    <t>355070</t>
  </si>
  <si>
    <t>São Sebastião</t>
  </si>
  <si>
    <t>355080</t>
  </si>
  <si>
    <t>São Sebastião da Grama</t>
  </si>
  <si>
    <t>355090</t>
  </si>
  <si>
    <t>São Simão</t>
  </si>
  <si>
    <t>355100</t>
  </si>
  <si>
    <t>São Vicente</t>
  </si>
  <si>
    <t>355110</t>
  </si>
  <si>
    <t>Sarapuí</t>
  </si>
  <si>
    <t>355120</t>
  </si>
  <si>
    <t>Sarutaiá</t>
  </si>
  <si>
    <t>355130</t>
  </si>
  <si>
    <t>Sebastianópolis do Sul</t>
  </si>
  <si>
    <t>355140</t>
  </si>
  <si>
    <t>Serra Azul</t>
  </si>
  <si>
    <t>355150</t>
  </si>
  <si>
    <t>Serrana</t>
  </si>
  <si>
    <t>355160</t>
  </si>
  <si>
    <t>Serra Negra</t>
  </si>
  <si>
    <t>355170</t>
  </si>
  <si>
    <t>Sertãozinho</t>
  </si>
  <si>
    <t>355180</t>
  </si>
  <si>
    <t>Sete Barras</t>
  </si>
  <si>
    <t>355190</t>
  </si>
  <si>
    <t>Severínia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</si>
  <si>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</si>
  <si>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</si>
  <si>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</si>
  <si>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</si>
  <si>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</si>
  <si>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</si>
  <si>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</si>
  <si>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</si>
  <si>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</si>
  <si>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Sumaré</t>
  </si>
  <si>
    <t>355250</t>
  </si>
  <si>
    <t>Suzano</t>
  </si>
  <si>
    <t>355255</t>
  </si>
  <si>
    <t>Suzanápolis</t>
  </si>
  <si>
    <t>355260</t>
  </si>
  <si>
    <t>Tabapuã</t>
  </si>
  <si>
    <t>355270</t>
  </si>
  <si>
    <t>Tabatinga</t>
  </si>
  <si>
    <t>355280</t>
  </si>
  <si>
    <t>Taboão da Serra</t>
  </si>
  <si>
    <t>355290</t>
  </si>
  <si>
    <t>Taciba</t>
  </si>
  <si>
    <t>355300</t>
  </si>
  <si>
    <t>Taguaí</t>
  </si>
  <si>
    <t>355310</t>
  </si>
  <si>
    <t>Taiaçu</t>
  </si>
  <si>
    <t>355320</t>
  </si>
  <si>
    <t>Taiúva</t>
  </si>
  <si>
    <t>355330</t>
  </si>
  <si>
    <t>Tambaú</t>
  </si>
  <si>
    <t>355340</t>
  </si>
  <si>
    <t>Tanabi</t>
  </si>
  <si>
    <t>355350</t>
  </si>
  <si>
    <t>Tapiraí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</si>
  <si>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</si>
  <si>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</si>
  <si>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</si>
  <si>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</si>
  <si>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</si>
  <si>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</si>
  <si>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</si>
  <si>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</si>
  <si>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</si>
  <si>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Taquarivaí</t>
  </si>
  <si>
    <t>355390</t>
  </si>
  <si>
    <t>Tarabai</t>
  </si>
  <si>
    <t>355395</t>
  </si>
  <si>
    <t>Tarumã</t>
  </si>
  <si>
    <t>355400</t>
  </si>
  <si>
    <t>Tatuí</t>
  </si>
  <si>
    <t>355410</t>
  </si>
  <si>
    <t>Taubaté</t>
  </si>
  <si>
    <t>355420</t>
  </si>
  <si>
    <t>Tejupá</t>
  </si>
  <si>
    <t>355430</t>
  </si>
  <si>
    <t>Teodoro Sampaio</t>
  </si>
  <si>
    <t>355440</t>
  </si>
  <si>
    <t>Terra Roxa</t>
  </si>
  <si>
    <t>355450</t>
  </si>
  <si>
    <t>Tietê</t>
  </si>
  <si>
    <t>355460</t>
  </si>
  <si>
    <t>Timburi</t>
  </si>
  <si>
    <t>355465</t>
  </si>
  <si>
    <t>Torre de Pedra</t>
  </si>
  <si>
    <t>355470</t>
  </si>
  <si>
    <t>Torrinha</t>
  </si>
  <si>
    <t>355475</t>
  </si>
  <si>
    <t>Trabijú</t>
  </si>
  <si>
    <t>355480</t>
  </si>
  <si>
    <t>Tremembé</t>
  </si>
  <si>
    <t>355490</t>
  </si>
  <si>
    <t>Três Fronteiras</t>
  </si>
  <si>
    <t>355495</t>
  </si>
  <si>
    <t>Tuiuti</t>
  </si>
  <si>
    <t>355500</t>
  </si>
  <si>
    <t>Tupã</t>
  </si>
  <si>
    <t>355510</t>
  </si>
  <si>
    <t>Tupi Paulista</t>
  </si>
  <si>
    <t>355520</t>
  </si>
  <si>
    <t>Turiúba</t>
  </si>
  <si>
    <t>355530</t>
  </si>
  <si>
    <t>Turmalina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</si>
  <si>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</si>
  <si>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</si>
  <si>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</si>
  <si>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</si>
  <si>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</si>
  <si>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</si>
  <si>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</si>
  <si>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</si>
  <si>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</si>
  <si>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União Paulista</t>
  </si>
  <si>
    <t>355580</t>
  </si>
  <si>
    <t>Urânia</t>
  </si>
  <si>
    <t>355590</t>
  </si>
  <si>
    <t>Uru</t>
  </si>
  <si>
    <t>355600</t>
  </si>
  <si>
    <t>Urupês</t>
  </si>
  <si>
    <t>355610</t>
  </si>
  <si>
    <t>Valentim Gentil</t>
  </si>
  <si>
    <t>355620</t>
  </si>
  <si>
    <t>Valinhos</t>
  </si>
  <si>
    <t>355630</t>
  </si>
  <si>
    <t>Valparaíso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</si>
  <si>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</si>
  <si>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</si>
  <si>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</si>
  <si>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</si>
  <si>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</si>
  <si>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</si>
  <si>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</si>
  <si>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Várzea Paulista</t>
  </si>
  <si>
    <t>355660</t>
  </si>
  <si>
    <t>Vera Cruz</t>
  </si>
  <si>
    <t>355670</t>
  </si>
  <si>
    <t>Vinhedo</t>
  </si>
  <si>
    <t>355680</t>
  </si>
  <si>
    <t>Viradouro</t>
  </si>
  <si>
    <t>355690</t>
  </si>
  <si>
    <t>Vista Alegre do Alto</t>
  </si>
  <si>
    <t>355695</t>
  </si>
  <si>
    <t>Vitória Brasil</t>
  </si>
  <si>
    <t>355700</t>
  </si>
  <si>
    <t>Votorantim</t>
  </si>
  <si>
    <t>355710</t>
  </si>
  <si>
    <t>Votuporanga</t>
  </si>
  <si>
    <t>355715</t>
  </si>
  <si>
    <t>Zacarias</t>
  </si>
  <si>
    <t>355720</t>
  </si>
  <si>
    <t>Chavantes</t>
  </si>
  <si>
    <t>355730</t>
  </si>
  <si>
    <t>Estiva Gerbi</t>
  </si>
  <si>
    <t>REGIÃO SAÚDE</t>
  </si>
  <si>
    <t>MUNICÍPIO</t>
  </si>
  <si>
    <t>Área KM2 2000</t>
  </si>
  <si>
    <t>Total População Censo 2000</t>
  </si>
  <si>
    <t>Total População Censo 2010</t>
  </si>
  <si>
    <t>Densidade Demográfica 2000</t>
  </si>
  <si>
    <t>Densidade Demográfica 2010</t>
  </si>
  <si>
    <t>AVARÉ</t>
  </si>
  <si>
    <t>e-mail</t>
  </si>
  <si>
    <t>jamila.fonseca@hotmail.com</t>
  </si>
  <si>
    <t>1.0.0</t>
  </si>
  <si>
    <t>Data última alteração:</t>
  </si>
  <si>
    <t>Versão:</t>
  </si>
  <si>
    <t>Time</t>
  </si>
  <si>
    <t>data</t>
  </si>
  <si>
    <t>https://github.com/lcpassuncao/lockdown-simulator</t>
  </si>
  <si>
    <t>Internados</t>
  </si>
  <si>
    <t>Recuperados</t>
  </si>
  <si>
    <t>Autores / Colaboradores</t>
  </si>
  <si>
    <t>Cidade/Município:</t>
  </si>
  <si>
    <t>UF</t>
  </si>
  <si>
    <t>https://wikiciencias.casadasciencias.org/wiki/index.php/Modelo_SIR_em_epidemiologia</t>
  </si>
  <si>
    <t>Susceptíveis</t>
  </si>
  <si>
    <t>Infectados</t>
  </si>
  <si>
    <t>Taxa de remoção</t>
  </si>
  <si>
    <t>Sem Prevenção</t>
  </si>
  <si>
    <t>Afastamento</t>
  </si>
  <si>
    <t>Isolamento Vertical</t>
  </si>
  <si>
    <t>Isolamento Horizontal</t>
  </si>
  <si>
    <t>Sem Lockdown</t>
  </si>
  <si>
    <t>Distanciamento e Higiene</t>
  </si>
  <si>
    <t>Isolamento Total</t>
  </si>
  <si>
    <t>Isolamento do Grupo Risco</t>
  </si>
  <si>
    <t>PREMISSAS DE CÁLCULO DO PARÂMETRO:  (p) - PROBABILIDADE DE CONTÁGIO</t>
  </si>
  <si>
    <t>OBS:  A probabilidade de contágio será variável e proporcional a DENSIDADE POPULACIONAL e ao TIPO DO LOCKDOWN</t>
  </si>
  <si>
    <t>PARÂMETROS INICIAIS DO MODELO   S.I.R.</t>
  </si>
  <si>
    <t>Taxa de contato</t>
  </si>
  <si>
    <t>Densidade Pop.</t>
  </si>
  <si>
    <t>Tipo
de
Lockdown:</t>
  </si>
  <si>
    <t>Densidade
PROJETADA
2020</t>
  </si>
  <si>
    <t>Total
População
PROJETADA
2020</t>
  </si>
  <si>
    <t>População
IDOSA
PROJETADA
2020</t>
  </si>
  <si>
    <t>São Paulo - CAPITAL</t>
  </si>
  <si>
    <t>População Total (N) =</t>
  </si>
  <si>
    <t>População Idosos=</t>
  </si>
  <si>
    <t>%Grupo de Risco=</t>
  </si>
  <si>
    <t>Densidade Pop (hab/KM2):</t>
  </si>
  <si>
    <t>Leitos Disponíveis:</t>
  </si>
  <si>
    <t>https://www.redesocialdecidades.org.br/br/SP/sao-paulo/leitos-hospitalares</t>
  </si>
  <si>
    <t>DIAS</t>
  </si>
  <si>
    <t>PARÂMETROS DO SIMULADOR</t>
  </si>
  <si>
    <t>Coefic.
Transm</t>
  </si>
  <si>
    <t xml:space="preserve">PARÂMETROS de REMOÇÂO DO MODELO   S.I.R.     </t>
  </si>
  <si>
    <t>também denomidada de  Taxa de Recuperção   (inclui o número de mortes)</t>
  </si>
  <si>
    <t>Período de infecção (dias)</t>
  </si>
  <si>
    <r>
      <t>Δ</t>
    </r>
    <r>
      <rPr>
        <sz val="11"/>
        <color rgb="FF000000"/>
        <rFont val="MathJax_Math-italic"/>
      </rPr>
      <t>t</t>
    </r>
  </si>
  <si>
    <t xml:space="preserve">g </t>
  </si>
  <si>
    <t>http://www.saude.sp.gov.br/resources/ccd/publicacoes/publicacoes-ccd/saude-em-dados/revista_leitos_-_18.pdf</t>
  </si>
  <si>
    <t>Taxa de Letalidade</t>
  </si>
  <si>
    <t>Mortes</t>
  </si>
  <si>
    <t>Leitos</t>
  </si>
  <si>
    <t>Susceptíveis (S) --&gt; 70% =</t>
  </si>
  <si>
    <t>Leitos 
Disponíveis
ESTIMADO
2 : 1000 hab</t>
  </si>
  <si>
    <r>
      <t>Coeficiente de Transmissão</t>
    </r>
    <r>
      <rPr>
        <b/>
        <sz val="8"/>
        <color rgb="FFFF0000"/>
        <rFont val="Arial"/>
        <family val="2"/>
      </rPr>
      <t xml:space="preserve"> COM Lockdown</t>
    </r>
    <r>
      <rPr>
        <sz val="8"/>
        <rFont val="Arial"/>
        <family val="2"/>
        <charset val="238"/>
      </rPr>
      <t xml:space="preserve">  (</t>
    </r>
    <r>
      <rPr>
        <b/>
        <i/>
        <sz val="8"/>
        <rFont val="Symbol"/>
        <family val="1"/>
        <charset val="2"/>
      </rPr>
      <t>b</t>
    </r>
    <r>
      <rPr>
        <sz val="8"/>
        <rFont val="Arial"/>
        <family val="2"/>
        <charset val="238"/>
      </rPr>
      <t>)</t>
    </r>
  </si>
  <si>
    <r>
      <t xml:space="preserve">Núm Básico de Reprodução </t>
    </r>
    <r>
      <rPr>
        <b/>
        <sz val="8"/>
        <color rgb="FFFF0000"/>
        <rFont val="Arial"/>
        <family val="2"/>
      </rPr>
      <t>COM Lockdown</t>
    </r>
    <r>
      <rPr>
        <sz val="8"/>
        <rFont val="Arial"/>
        <family val="2"/>
        <charset val="238"/>
      </rPr>
      <t xml:space="preserve"> (</t>
    </r>
    <r>
      <rPr>
        <b/>
        <i/>
        <sz val="8"/>
        <rFont val="Arial"/>
        <family val="2"/>
      </rPr>
      <t>R</t>
    </r>
    <r>
      <rPr>
        <b/>
        <sz val="7.2"/>
        <rFont val="Arial"/>
        <family val="2"/>
      </rPr>
      <t>o</t>
    </r>
    <r>
      <rPr>
        <sz val="7.2"/>
        <rFont val="Arial"/>
        <family val="2"/>
        <charset val="238"/>
      </rPr>
      <t>)</t>
    </r>
  </si>
  <si>
    <t>Grupo Risco  (80/20) =</t>
  </si>
  <si>
    <t>http://www.saude.sp.gov.br/resources/ses/perfil/gestor/documentos-de-planejamento-em-saude/indicadores-plano-estadual-2012-2015/indicadores/percentual_da_populacao_idosa_2000_e_2010.xls</t>
  </si>
  <si>
    <t>https://www.linkedin.com/in/jamila-fonseca-41b07a19a/</t>
  </si>
  <si>
    <t>Novo coronavírus tem grau de contágio entre 2 e 3</t>
  </si>
  <si>
    <t>(grau de contágio)</t>
  </si>
  <si>
    <t xml:space="preserve">vírus:  SARS-CoV-2 </t>
  </si>
  <si>
    <t>PARÂMETROS UTILIZADO NO MODELO DE PROJEÇÃO :  S.I.R.</t>
  </si>
  <si>
    <t>Observação:</t>
  </si>
  <si>
    <t xml:space="preserve">   &lt;--   Os campos marcados em AMARELO podem ser ajustados</t>
  </si>
  <si>
    <t>SP-Lins</t>
  </si>
  <si>
    <t>SP-Capital</t>
  </si>
  <si>
    <t>EUA-NY</t>
  </si>
  <si>
    <t>OBS2:  Dependendo da forma de isolamento, a probabilidade de contágio diminui proporcionalmente com a quantidade mádia de pessoas isoladas</t>
  </si>
  <si>
    <t>OBS1:  Esse gráfico demonstra que a probabilidade de contágio aumenta conforme a concentração de pessoas.</t>
  </si>
  <si>
    <t>https://rce.casadasciencias.org/rceapp/pdf/2017/020/</t>
  </si>
  <si>
    <t>Modelo SIR em epidemiologia</t>
  </si>
  <si>
    <r>
      <rPr>
        <b/>
        <sz val="11"/>
        <color theme="1"/>
        <rFont val="Calibri"/>
        <family val="2"/>
        <scheme val="minor"/>
      </rPr>
      <t xml:space="preserve">Tavares, JN (2017) </t>
    </r>
    <r>
      <rPr>
        <sz val="11"/>
        <color theme="1"/>
        <rFont val="Calibri"/>
        <family val="2"/>
        <scheme val="minor"/>
      </rPr>
      <t xml:space="preserve">
Modelo SIR em epidemiologia, 
Rev. Ciência Elem., V5(02):020. </t>
    </r>
  </si>
  <si>
    <t>http://doi.org/10.24927/rce2017.020</t>
  </si>
  <si>
    <t>https://www.prefeitura.sp.gov.br/cidade/secretarias/saude/</t>
  </si>
  <si>
    <t>https://www.prefeitura.sp.gov.br/cidade/secretarias/saude/vigilancia_em_saude/doencas_e_agravos/coronavirus/index.php?p=295572</t>
  </si>
  <si>
    <t>Data de fechamento do dado</t>
  </si>
  <si>
    <t>Número de casos suspeitos</t>
  </si>
  <si>
    <t>Número de casos confirmados</t>
  </si>
  <si>
    <t>Mortes
por Dia</t>
  </si>
  <si>
    <t>Isolamento</t>
  </si>
  <si>
    <t>sem isolamento</t>
  </si>
  <si>
    <t>HORIZONTAL</t>
  </si>
  <si>
    <t>DADOS REAIS - SECRETARIA SAÚDE SP</t>
  </si>
  <si>
    <t>Município de São Paulo</t>
  </si>
  <si>
    <t>DADOS PROJETADOS NO SIMULADOR</t>
  </si>
  <si>
    <t>ONDE:</t>
  </si>
  <si>
    <t>Exemplos:</t>
  </si>
  <si>
    <t>Coef Trans das Cidades</t>
  </si>
  <si>
    <t>Probabilidade Trans das Cidades</t>
  </si>
  <si>
    <t>FÓRMULA EXPONENCIAL UTILIZADA NA PROJEÇÃO DO CRESCIMENTO DA PROBABILIDADE EM RELAÇÃO A DENSIDADE POPULACIONAL</t>
  </si>
  <si>
    <t>PREMISSAS (ajustáveis)</t>
  </si>
  <si>
    <t xml:space="preserve">
</t>
  </si>
  <si>
    <t xml:space="preserve">TIPO DO LOCKDOWN
</t>
  </si>
  <si>
    <t xml:space="preserve">Percentual de Mortalidade </t>
  </si>
  <si>
    <t xml:space="preserve">
</t>
  </si>
  <si>
    <t>Hospitalizados</t>
  </si>
  <si>
    <t>Percentual de HOSPITALIZADOS:</t>
  </si>
  <si>
    <t>(nesse estudo esse percentual é aplicado em relação ao número de HOSPITALIZADOS)</t>
  </si>
  <si>
    <t>Percentual do Grupo com Sintomas Médios/Graves que precisam de atendimento HOSPITALAR</t>
  </si>
  <si>
    <t>Desvio</t>
  </si>
  <si>
    <t>exemplos:</t>
  </si>
  <si>
    <t xml:space="preserve">  --&gt; epidemia</t>
  </si>
  <si>
    <r>
      <t xml:space="preserve">Cálculo  do  </t>
    </r>
    <r>
      <rPr>
        <b/>
        <sz val="16"/>
        <color theme="1"/>
        <rFont val="Calibri"/>
        <family val="2"/>
        <scheme val="minor"/>
      </rPr>
      <t>número de reprodução básico</t>
    </r>
    <r>
      <rPr>
        <sz val="16"/>
        <color theme="1"/>
        <rFont val="Calibri"/>
        <family val="2"/>
        <scheme val="minor"/>
      </rPr>
      <t xml:space="preserve"> da infecção:</t>
    </r>
  </si>
  <si>
    <t>Ro - Num de reprodução básico</t>
  </si>
  <si>
    <t>Valores ESTIMADOS:</t>
  </si>
  <si>
    <t>Percentual de INTERNADOS</t>
  </si>
  <si>
    <t>Percentual que permanecem Internados ou Necessitam de Tratamento Intensivo (UTI)</t>
  </si>
  <si>
    <t xml:space="preserve"> </t>
  </si>
  <si>
    <t>(percentual em relação a quantidade de Hospializados)</t>
  </si>
  <si>
    <t>Mortes Projetadas</t>
  </si>
  <si>
    <r>
      <t>Núm Básico Reprodução (</t>
    </r>
    <r>
      <rPr>
        <b/>
        <i/>
        <sz val="8"/>
        <rFont val="Arial"/>
        <family val="2"/>
      </rPr>
      <t>R</t>
    </r>
    <r>
      <rPr>
        <b/>
        <sz val="7.2"/>
        <rFont val="Arial"/>
        <family val="2"/>
      </rPr>
      <t>o</t>
    </r>
    <r>
      <rPr>
        <sz val="7.2"/>
        <rFont val="Arial"/>
        <family val="2"/>
        <charset val="238"/>
      </rPr>
      <t>)</t>
    </r>
  </si>
  <si>
    <r>
      <t>Coeficiente Transmissão  (</t>
    </r>
    <r>
      <rPr>
        <b/>
        <i/>
        <sz val="8"/>
        <rFont val="Symbol"/>
        <family val="1"/>
        <charset val="2"/>
      </rPr>
      <t>b</t>
    </r>
    <r>
      <rPr>
        <sz val="8"/>
        <rFont val="Arial"/>
        <family val="2"/>
        <charset val="238"/>
      </rPr>
      <t>)</t>
    </r>
  </si>
  <si>
    <t>DATA</t>
  </si>
  <si>
    <t>Escolha a:</t>
  </si>
  <si>
    <t>Densidade</t>
  </si>
  <si>
    <t>População</t>
  </si>
  <si>
    <t>Rank</t>
  </si>
  <si>
    <t>MAIORES DENSIDADES POP. - ESTADO DE SP</t>
  </si>
  <si>
    <t>MENORES DENSIDADES POP. - ESTADO DE SP</t>
  </si>
  <si>
    <t>RANKING DAS DENSIDADES DEMOGRÁFICAS</t>
  </si>
  <si>
    <r>
      <t xml:space="preserve"> tempo </t>
    </r>
    <r>
      <rPr>
        <b/>
        <sz val="10"/>
        <color rgb="FFFF0000"/>
        <rFont val="Arial"/>
        <family val="2"/>
      </rPr>
      <t>médio</t>
    </r>
    <r>
      <rPr>
        <sz val="10"/>
        <color rgb="FF000000"/>
        <rFont val="Arial"/>
        <family val="2"/>
      </rPr>
      <t xml:space="preserve"> (em dias) em que um indivíduo é infecioso</t>
    </r>
  </si>
  <si>
    <t>Referência</t>
  </si>
  <si>
    <t>Números de Óbitos Acumulados</t>
  </si>
  <si>
    <t>DADOS UTILIZADOS NO SIMULADOR</t>
  </si>
  <si>
    <t>ESTADO DE SÃO PAULO</t>
  </si>
  <si>
    <t>https://www.youtube.com/watch?v=p553vCn9iXA</t>
  </si>
  <si>
    <t>Aula especial 03/2020 - Covid-19, a Matemática por trás da pandemia - Desafio</t>
  </si>
  <si>
    <t>https://github.com/escolalivre-ia/aulas</t>
  </si>
  <si>
    <t>Prof. Wagner Santos
Escola Livre de Inteligência Artificial</t>
  </si>
  <si>
    <t>REFERÊNCIAS UTILIZADAS NESSE ESTUDO</t>
  </si>
  <si>
    <t>Fonte:</t>
  </si>
  <si>
    <t>saude.sp.gov.br</t>
  </si>
  <si>
    <t>DADOS E INDICADORES  - BASE DE DADOS DOS ESTUDOS E PROJEÇÕES</t>
  </si>
  <si>
    <t xml:space="preserve">  </t>
  </si>
  <si>
    <t>Evolutivo de Casos de Coronavirus - Cidade de São Paulo</t>
  </si>
  <si>
    <t>Quantidade de Leitos - Rede Hospitalar</t>
  </si>
  <si>
    <t>Densidade Demográfica segundo Municípios. Estado de São Paulo, 2000 e 2010.</t>
  </si>
  <si>
    <t>http://www.saude.sp.gov.br/resources/ses/perfil/gestor/documentos-de-planejamento-em-saude/indicadores-plano-estadual-2012-2015/indicadores/densidade_demografica_2000_e_2010.xls</t>
  </si>
  <si>
    <t>Proporção da População Idosa (Maiores de 60 anos) segundo os municípios de residência.   Estado de São Paulo, 2000 e 2010</t>
  </si>
  <si>
    <t>Cenários de Isolamento Social</t>
  </si>
  <si>
    <t>Total Mortes PROJETADAS no período (120 dias)</t>
  </si>
  <si>
    <t>https://pt.wikipedia.org/wiki/Modelo_epid%C3%Aamico</t>
  </si>
  <si>
    <t>Modelo epidêmico. Wikipédia, a enciclopédia livre.</t>
  </si>
  <si>
    <t>PRÓXIMOS PASSOS - SUGESTÕES DE CONTINUIDADE DE ESTUDO</t>
  </si>
  <si>
    <t>Ampliar o estudo do Modelo SIR para o restantes dos Estados e Municípios (além do estado de SP)</t>
  </si>
  <si>
    <t>Acompanhar a evolução dos números reais e eventualmente realizar ajustes finos nos parâmetros com a finalidade de aumentar a acurácia</t>
  </si>
  <si>
    <t xml:space="preserve">Simular com Novos Estados/Cidades
</t>
  </si>
  <si>
    <t>Ajustes Finos - Acompanhamento</t>
  </si>
  <si>
    <t>Comparação Global</t>
  </si>
  <si>
    <t>Incluir no estudo cidades (com dados relevantes) de outros países, e gerar gráficos comportamentais, através de modelos de segmentação / clusterização</t>
  </si>
  <si>
    <t xml:space="preserve">Impatos Sociais do LockDown
</t>
  </si>
  <si>
    <t>Estudo de correlação do aumento da violência urbana (furtos e homicídios) no período de Lockdown</t>
  </si>
  <si>
    <t>Estudo de correlação do aumento de casos de violência doméstica nos períodos de Lockdown</t>
  </si>
  <si>
    <t>Estudo de correlação do aumento mortes (por outras motivações como fome e outras enfermidades) na população mais carente</t>
  </si>
  <si>
    <t>Estudo de correlação do aumento de suicídios nos períodos de loackdown.    Associar tb com o índice de desemprego</t>
  </si>
  <si>
    <t>Estudo de correlação do indice de desemprego com os períodos de Lockdown</t>
  </si>
  <si>
    <t xml:space="preserve">Impactos Economicos do Lockdown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</si>
</sst>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(* #,##0_);_(* \(#,##0\);_(* &quot;-&quot;??_);_(@_)"/>
    <numFmt numFmtId="167" formatCode="0.0"/>
    <numFmt numFmtId="168" formatCode="_-* #,##0.0_-;\-* #,##0.0_-;_-* &quot;-&quot;??_-;_-@_-"/>
  </numFmts>
  <fonts count="5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b/>
      <sz val="9"/>
      <name val="Calibri"/>
      <family val="2"/>
      <scheme val="minor"/>
    </font>
    <font>
      <b/>
      <sz val="10"/>
      <color theme="1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Verdana"/>
      <family val="2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 Narrow"/>
      <family val="2"/>
    </font>
    <font>
      <b/>
      <sz val="12"/>
      <color theme="1"/>
      <name val="Calibri"/>
      <family val="2"/>
      <scheme val="minor"/>
    </font>
    <font>
      <sz val="8"/>
      <name val="Arial"/>
      <family val="2"/>
      <charset val="238"/>
    </font>
    <font>
      <b/>
      <sz val="11"/>
      <color theme="1"/>
      <name val="Symbol"/>
      <family val="1"/>
      <charset val="2"/>
    </font>
    <font>
      <b/>
      <sz val="11"/>
      <color theme="1"/>
      <name val="Cambria"/>
      <family val="2"/>
      <scheme val="major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1"/>
      <color rgb="FF000000"/>
      <name val="MathJax_Main"/>
    </font>
    <font>
      <sz val="11"/>
      <color rgb="FF000000"/>
      <name val="MathJax_Math-italic"/>
    </font>
    <font>
      <b/>
      <sz val="16"/>
      <color theme="1"/>
      <name val="Symbol"/>
      <family val="1"/>
      <charset val="2"/>
    </font>
    <font>
      <b/>
      <i/>
      <sz val="8"/>
      <name val="Symbol"/>
      <family val="1"/>
      <charset val="2"/>
    </font>
    <font>
      <sz val="7.2"/>
      <name val="Arial"/>
      <family val="2"/>
      <charset val="238"/>
    </font>
    <font>
      <b/>
      <i/>
      <sz val="8"/>
      <name val="Arial"/>
      <family val="2"/>
    </font>
    <font>
      <b/>
      <sz val="7.2"/>
      <name val="Arial"/>
      <family val="2"/>
    </font>
    <font>
      <b/>
      <sz val="8"/>
      <color rgb="FFFF0000"/>
      <name val="Arial"/>
      <family val="2"/>
    </font>
    <font>
      <b/>
      <sz val="9"/>
      <color theme="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33333"/>
      <name val="Arial"/>
      <family val="2"/>
    </font>
    <font>
      <b/>
      <sz val="9"/>
      <color rgb="FF333333"/>
      <name val="Arial"/>
      <family val="2"/>
    </font>
    <font>
      <b/>
      <sz val="10"/>
      <color rgb="FFFF0000"/>
      <name val="Calibri"/>
      <family val="2"/>
      <scheme val="minor"/>
    </font>
    <font>
      <sz val="9"/>
      <color rgb="FFFF0000"/>
      <name val="Arial"/>
      <family val="2"/>
      <charset val="238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DE3A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65FF65"/>
        <bgColor indexed="64"/>
      </patternFill>
    </fill>
    <fill>
      <patternFill patternType="solid">
        <fgColor rgb="FFC5FFC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 style="medium">
        <color rgb="FF000000"/>
      </top>
      <bottom/>
      <diagonal/>
    </border>
    <border>
      <left style="medium">
        <color rgb="FFDDDDDD"/>
      </left>
      <right style="medium">
        <color rgb="FFDDDDDD"/>
      </right>
      <top style="medium">
        <color rgb="FF000000"/>
      </top>
      <bottom/>
      <diagonal/>
    </border>
    <border>
      <left style="medium">
        <color rgb="FFDDDDD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/>
      <bottom style="medium">
        <color rgb="FFDDDDDD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5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225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  <xf numFmtId="1" fontId="3" fillId="3" borderId="2" xfId="0" applyNumberFormat="1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4" fontId="3" fillId="3" borderId="3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4" fontId="5" fillId="0" borderId="0" xfId="0" applyNumberFormat="1" applyFont="1"/>
    <xf numFmtId="0" fontId="8" fillId="0" borderId="0" xfId="0" applyFont="1" applyFill="1" applyBorder="1" applyAlignment="1">
      <alignment horizontal="left"/>
    </xf>
    <xf numFmtId="0" fontId="9" fillId="0" borderId="0" xfId="3"/>
    <xf numFmtId="0" fontId="10" fillId="3" borderId="1" xfId="3" applyNumberFormat="1" applyFont="1" applyFill="1" applyBorder="1" applyAlignment="1">
      <alignment horizontal="center" vertical="center"/>
    </xf>
    <xf numFmtId="0" fontId="10" fillId="3" borderId="2" xfId="3" applyNumberFormat="1" applyFont="1" applyFill="1" applyBorder="1" applyAlignment="1">
      <alignment horizontal="center" vertical="center"/>
    </xf>
    <xf numFmtId="1" fontId="10" fillId="3" borderId="2" xfId="3" applyNumberFormat="1" applyFont="1" applyFill="1" applyBorder="1" applyAlignment="1">
      <alignment horizontal="center" vertical="center"/>
    </xf>
    <xf numFmtId="165" fontId="11" fillId="3" borderId="2" xfId="4" applyNumberFormat="1" applyFont="1" applyFill="1" applyBorder="1" applyAlignment="1">
      <alignment horizontal="center" vertical="center" wrapText="1"/>
    </xf>
    <xf numFmtId="165" fontId="11" fillId="3" borderId="3" xfId="4" applyNumberFormat="1" applyFont="1" applyFill="1" applyBorder="1" applyAlignment="1">
      <alignment horizontal="center" vertical="center" wrapText="1"/>
    </xf>
    <xf numFmtId="0" fontId="12" fillId="0" borderId="0" xfId="3" applyFont="1" applyFill="1" applyBorder="1" applyAlignment="1">
      <alignment horizontal="left"/>
    </xf>
    <xf numFmtId="1" fontId="12" fillId="0" borderId="0" xfId="3" applyNumberFormat="1" applyFont="1" applyFill="1" applyBorder="1"/>
    <xf numFmtId="0" fontId="12" fillId="0" borderId="0" xfId="3" applyFont="1" applyFill="1" applyBorder="1" applyAlignment="1">
      <alignment vertical="center"/>
    </xf>
    <xf numFmtId="166" fontId="4" fillId="0" borderId="0" xfId="5" applyNumberFormat="1" applyFont="1"/>
    <xf numFmtId="165" fontId="9" fillId="0" borderId="0" xfId="4" applyNumberFormat="1" applyFont="1"/>
    <xf numFmtId="43" fontId="9" fillId="0" borderId="0" xfId="4" applyFont="1"/>
    <xf numFmtId="43" fontId="9" fillId="0" borderId="0" xfId="4" applyFont="1" applyBorder="1"/>
    <xf numFmtId="0" fontId="12" fillId="0" borderId="0" xfId="3" applyFont="1" applyFill="1" applyBorder="1" applyAlignment="1">
      <alignment horizontal="left" vertical="center"/>
    </xf>
    <xf numFmtId="0" fontId="12" fillId="0" borderId="0" xfId="3" applyFont="1" applyFill="1" applyBorder="1" applyAlignment="1">
      <alignment horizontal="left" vertical="top"/>
    </xf>
    <xf numFmtId="0" fontId="12" fillId="0" borderId="0" xfId="3" applyFont="1" applyFill="1" applyBorder="1" applyAlignment="1">
      <alignment vertical="top"/>
    </xf>
    <xf numFmtId="0" fontId="12" fillId="0" borderId="0" xfId="3" applyNumberFormat="1" applyFont="1" applyFill="1" applyBorder="1" applyAlignment="1">
      <alignment horizontal="left"/>
    </xf>
    <xf numFmtId="0" fontId="12" fillId="0" borderId="0" xfId="3" applyNumberFormat="1" applyFont="1" applyFill="1" applyBorder="1"/>
    <xf numFmtId="0" fontId="0" fillId="0" borderId="0" xfId="0" applyBorder="1"/>
    <xf numFmtId="0" fontId="0" fillId="4" borderId="0" xfId="0" applyFill="1"/>
    <xf numFmtId="0" fontId="13" fillId="4" borderId="0" xfId="0" applyFont="1" applyFill="1"/>
    <xf numFmtId="0" fontId="13" fillId="0" borderId="0" xfId="0" applyFont="1"/>
    <xf numFmtId="0" fontId="2" fillId="4" borderId="0" xfId="0" applyFont="1" applyFill="1"/>
    <xf numFmtId="0" fontId="2" fillId="0" borderId="4" xfId="0" applyFont="1" applyBorder="1"/>
    <xf numFmtId="0" fontId="14" fillId="0" borderId="4" xfId="1" applyFont="1" applyBorder="1"/>
    <xf numFmtId="0" fontId="13" fillId="0" borderId="4" xfId="0" applyFont="1" applyBorder="1"/>
    <xf numFmtId="0" fontId="6" fillId="5" borderId="0" xfId="0" applyFont="1" applyFill="1"/>
    <xf numFmtId="0" fontId="2" fillId="6" borderId="0" xfId="0" applyFont="1" applyFill="1"/>
    <xf numFmtId="0" fontId="13" fillId="6" borderId="0" xfId="0" applyFont="1" applyFill="1"/>
    <xf numFmtId="0" fontId="2" fillId="2" borderId="0" xfId="0" applyFont="1" applyFill="1"/>
    <xf numFmtId="0" fontId="6" fillId="2" borderId="5" xfId="0" applyFont="1" applyFill="1" applyBorder="1"/>
    <xf numFmtId="0" fontId="2" fillId="2" borderId="7" xfId="0" applyFont="1" applyFill="1" applyBorder="1"/>
    <xf numFmtId="0" fontId="15" fillId="0" borderId="0" xfId="6"/>
    <xf numFmtId="0" fontId="16" fillId="0" borderId="0" xfId="6" applyFont="1"/>
    <xf numFmtId="0" fontId="16" fillId="7" borderId="0" xfId="6" applyFont="1" applyFill="1"/>
    <xf numFmtId="0" fontId="16" fillId="7" borderId="10" xfId="6" applyFont="1" applyFill="1" applyBorder="1"/>
    <xf numFmtId="0" fontId="16" fillId="7" borderId="0" xfId="6" applyFont="1" applyFill="1" applyBorder="1"/>
    <xf numFmtId="0" fontId="0" fillId="8" borderId="0" xfId="0" applyFill="1"/>
    <xf numFmtId="0" fontId="2" fillId="8" borderId="0" xfId="0" applyFont="1" applyFill="1"/>
    <xf numFmtId="0" fontId="13" fillId="8" borderId="0" xfId="0" applyFont="1" applyFill="1"/>
    <xf numFmtId="0" fontId="5" fillId="2" borderId="6" xfId="0" applyFont="1" applyFill="1" applyBorder="1"/>
    <xf numFmtId="14" fontId="5" fillId="2" borderId="8" xfId="0" applyNumberFormat="1" applyFont="1" applyFill="1" applyBorder="1" applyAlignment="1">
      <alignment horizontal="left"/>
    </xf>
    <xf numFmtId="0" fontId="1" fillId="2" borderId="9" xfId="1" applyFill="1" applyBorder="1"/>
    <xf numFmtId="0" fontId="20" fillId="5" borderId="0" xfId="0" applyFont="1" applyFill="1"/>
    <xf numFmtId="0" fontId="2" fillId="0" borderId="0" xfId="0" applyFont="1" applyFill="1" applyBorder="1" applyAlignment="1"/>
    <xf numFmtId="0" fontId="23" fillId="0" borderId="0" xfId="0" applyFont="1" applyFill="1" applyBorder="1" applyAlignment="1"/>
    <xf numFmtId="0" fontId="22" fillId="0" borderId="0" xfId="0" applyFont="1" applyFill="1" applyBorder="1" applyAlignment="1"/>
    <xf numFmtId="0" fontId="0" fillId="0" borderId="2" xfId="0" applyBorder="1"/>
    <xf numFmtId="2" fontId="0" fillId="0" borderId="2" xfId="0" applyNumberFormat="1" applyBorder="1"/>
    <xf numFmtId="0" fontId="0" fillId="9" borderId="2" xfId="0" applyFill="1" applyBorder="1"/>
    <xf numFmtId="0" fontId="2" fillId="0" borderId="0" xfId="0" applyFont="1" applyAlignment="1">
      <alignment horizontal="center"/>
    </xf>
    <xf numFmtId="0" fontId="0" fillId="0" borderId="13" xfId="0" applyBorder="1"/>
    <xf numFmtId="0" fontId="2" fillId="0" borderId="2" xfId="0" applyFont="1" applyFill="1" applyBorder="1" applyAlignment="1"/>
    <xf numFmtId="0" fontId="23" fillId="0" borderId="2" xfId="0" applyFont="1" applyFill="1" applyBorder="1" applyAlignment="1"/>
    <xf numFmtId="0" fontId="24" fillId="0" borderId="0" xfId="0" applyFont="1"/>
    <xf numFmtId="0" fontId="24" fillId="10" borderId="18" xfId="0" applyFont="1" applyFill="1" applyBorder="1"/>
    <xf numFmtId="0" fontId="25" fillId="10" borderId="19" xfId="0" applyFont="1" applyFill="1" applyBorder="1" applyAlignment="1"/>
    <xf numFmtId="0" fontId="24" fillId="10" borderId="19" xfId="0" applyFont="1" applyFill="1" applyBorder="1"/>
    <xf numFmtId="0" fontId="24" fillId="10" borderId="20" xfId="0" applyFont="1" applyFill="1" applyBorder="1"/>
    <xf numFmtId="0" fontId="0" fillId="10" borderId="21" xfId="0" applyFill="1" applyBorder="1"/>
    <xf numFmtId="0" fontId="0" fillId="10" borderId="22" xfId="0" applyFill="1" applyBorder="1"/>
    <xf numFmtId="0" fontId="0" fillId="10" borderId="23" xfId="0" applyFill="1" applyBorder="1"/>
    <xf numFmtId="0" fontId="0" fillId="5" borderId="1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" fillId="5" borderId="2" xfId="0" applyFont="1" applyFill="1" applyBorder="1" applyAlignment="1"/>
    <xf numFmtId="165" fontId="0" fillId="0" borderId="2" xfId="7" applyNumberFormat="1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168" fontId="0" fillId="0" borderId="0" xfId="0" applyNumberFormat="1" applyBorder="1"/>
    <xf numFmtId="168" fontId="0" fillId="0" borderId="2" xfId="0" applyNumberFormat="1" applyBorder="1"/>
    <xf numFmtId="167" fontId="0" fillId="0" borderId="2" xfId="0" applyNumberFormat="1" applyBorder="1"/>
    <xf numFmtId="0" fontId="2" fillId="9" borderId="15" xfId="0" applyFont="1" applyFill="1" applyBorder="1" applyAlignment="1">
      <alignment horizontal="center" wrapText="1"/>
    </xf>
    <xf numFmtId="165" fontId="11" fillId="5" borderId="2" xfId="4" applyNumberFormat="1" applyFont="1" applyFill="1" applyBorder="1" applyAlignment="1">
      <alignment horizontal="center" vertical="center" wrapText="1"/>
    </xf>
    <xf numFmtId="165" fontId="2" fillId="0" borderId="0" xfId="0" applyNumberFormat="1" applyFont="1"/>
    <xf numFmtId="0" fontId="11" fillId="0" borderId="0" xfId="3" applyFont="1"/>
    <xf numFmtId="43" fontId="11" fillId="0" borderId="0" xfId="4" applyNumberFormat="1" applyFont="1"/>
    <xf numFmtId="165" fontId="11" fillId="0" borderId="0" xfId="4" applyNumberFormat="1" applyFont="1"/>
    <xf numFmtId="0" fontId="2" fillId="2" borderId="0" xfId="0" applyFont="1" applyFill="1" applyAlignment="1">
      <alignment horizontal="center"/>
    </xf>
    <xf numFmtId="0" fontId="16" fillId="4" borderId="0" xfId="6" applyFont="1" applyFill="1"/>
    <xf numFmtId="0" fontId="16" fillId="2" borderId="0" xfId="6" applyFont="1" applyFill="1" applyAlignment="1">
      <alignment horizontal="center"/>
    </xf>
    <xf numFmtId="0" fontId="15" fillId="2" borderId="0" xfId="6" applyFill="1"/>
    <xf numFmtId="0" fontId="16" fillId="2" borderId="0" xfId="6" applyFont="1" applyFill="1"/>
    <xf numFmtId="0" fontId="21" fillId="2" borderId="0" xfId="6" applyFont="1" applyFill="1"/>
    <xf numFmtId="0" fontId="27" fillId="2" borderId="0" xfId="6" applyFont="1" applyFill="1"/>
    <xf numFmtId="0" fontId="21" fillId="2" borderId="4" xfId="6" applyFont="1" applyFill="1" applyBorder="1"/>
    <xf numFmtId="165" fontId="26" fillId="2" borderId="4" xfId="7" applyNumberFormat="1" applyFont="1" applyFill="1" applyBorder="1"/>
    <xf numFmtId="165" fontId="16" fillId="2" borderId="4" xfId="6" applyNumberFormat="1" applyFont="1" applyFill="1" applyBorder="1"/>
    <xf numFmtId="10" fontId="16" fillId="2" borderId="4" xfId="8" applyNumberFormat="1" applyFont="1" applyFill="1" applyBorder="1"/>
    <xf numFmtId="165" fontId="16" fillId="2" borderId="4" xfId="7" applyNumberFormat="1" applyFont="1" applyFill="1" applyBorder="1"/>
    <xf numFmtId="0" fontId="26" fillId="2" borderId="0" xfId="6" applyFont="1" applyFill="1" applyAlignment="1">
      <alignment horizontal="center"/>
    </xf>
    <xf numFmtId="0" fontId="2" fillId="0" borderId="0" xfId="0" applyFont="1" applyBorder="1" applyAlignment="1">
      <alignment horizontal="center" vertical="top"/>
    </xf>
    <xf numFmtId="167" fontId="0" fillId="0" borderId="0" xfId="0" applyNumberFormat="1" applyBorder="1"/>
    <xf numFmtId="0" fontId="29" fillId="0" borderId="0" xfId="0" applyFont="1"/>
    <xf numFmtId="0" fontId="32" fillId="0" borderId="2" xfId="0" applyFont="1" applyFill="1" applyBorder="1" applyAlignment="1">
      <alignment horizontal="center"/>
    </xf>
    <xf numFmtId="0" fontId="30" fillId="0" borderId="2" xfId="0" applyFont="1" applyBorder="1" applyAlignment="1">
      <alignment horizontal="center"/>
    </xf>
    <xf numFmtId="2" fontId="16" fillId="2" borderId="4" xfId="6" applyNumberFormat="1" applyFont="1" applyFill="1" applyBorder="1"/>
    <xf numFmtId="0" fontId="16" fillId="0" borderId="0" xfId="6" applyFont="1" applyFill="1"/>
    <xf numFmtId="0" fontId="16" fillId="0" borderId="10" xfId="6" applyFont="1" applyFill="1" applyBorder="1"/>
    <xf numFmtId="0" fontId="16" fillId="0" borderId="0" xfId="6" applyFont="1" applyFill="1" applyBorder="1"/>
    <xf numFmtId="165" fontId="21" fillId="7" borderId="0" xfId="7" applyNumberFormat="1" applyFont="1" applyFill="1"/>
    <xf numFmtId="165" fontId="21" fillId="7" borderId="0" xfId="7" applyNumberFormat="1" applyFont="1" applyFill="1" applyBorder="1"/>
    <xf numFmtId="9" fontId="2" fillId="5" borderId="2" xfId="0" applyNumberFormat="1" applyFont="1" applyFill="1" applyBorder="1"/>
    <xf numFmtId="0" fontId="18" fillId="11" borderId="4" xfId="6" applyFont="1" applyFill="1" applyBorder="1" applyAlignment="1">
      <alignment vertical="center"/>
    </xf>
    <xf numFmtId="0" fontId="16" fillId="12" borderId="4" xfId="6" applyFont="1" applyFill="1" applyBorder="1"/>
    <xf numFmtId="165" fontId="38" fillId="12" borderId="4" xfId="7" applyNumberFormat="1" applyFont="1" applyFill="1" applyBorder="1"/>
    <xf numFmtId="0" fontId="40" fillId="0" borderId="0" xfId="0" applyFont="1" applyFill="1" applyBorder="1" applyAlignment="1"/>
    <xf numFmtId="0" fontId="0" fillId="5" borderId="12" xfId="0" applyFill="1" applyBorder="1"/>
    <xf numFmtId="0" fontId="41" fillId="0" borderId="0" xfId="0" applyFont="1"/>
    <xf numFmtId="0" fontId="20" fillId="0" borderId="0" xfId="0" applyFont="1"/>
    <xf numFmtId="0" fontId="5" fillId="0" borderId="0" xfId="0" applyFont="1"/>
    <xf numFmtId="165" fontId="0" fillId="14" borderId="2" xfId="7" applyNumberFormat="1" applyFont="1" applyFill="1" applyBorder="1"/>
    <xf numFmtId="0" fontId="0" fillId="14" borderId="2" xfId="0" applyFill="1" applyBorder="1"/>
    <xf numFmtId="0" fontId="0" fillId="0" borderId="0" xfId="0" applyAlignment="1">
      <alignment wrapText="1"/>
    </xf>
    <xf numFmtId="164" fontId="0" fillId="5" borderId="2" xfId="0" applyNumberFormat="1" applyFill="1" applyBorder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14" fontId="0" fillId="0" borderId="2" xfId="0" applyNumberFormat="1" applyBorder="1"/>
    <xf numFmtId="3" fontId="0" fillId="0" borderId="2" xfId="0" applyNumberFormat="1" applyBorder="1"/>
    <xf numFmtId="0" fontId="0" fillId="17" borderId="2" xfId="0" applyFill="1" applyBorder="1" applyAlignment="1">
      <alignment horizontal="center" wrapText="1"/>
    </xf>
    <xf numFmtId="3" fontId="0" fillId="8" borderId="2" xfId="0" applyNumberFormat="1" applyFill="1" applyBorder="1"/>
    <xf numFmtId="14" fontId="13" fillId="0" borderId="2" xfId="0" applyNumberFormat="1" applyFont="1" applyBorder="1" applyAlignment="1">
      <alignment horizontal="center"/>
    </xf>
    <xf numFmtId="14" fontId="20" fillId="0" borderId="0" xfId="0" applyNumberFormat="1" applyFont="1"/>
    <xf numFmtId="3" fontId="0" fillId="2" borderId="2" xfId="0" applyNumberFormat="1" applyFill="1" applyBorder="1"/>
    <xf numFmtId="0" fontId="39" fillId="0" borderId="0" xfId="0" applyFont="1"/>
    <xf numFmtId="9" fontId="0" fillId="0" borderId="2" xfId="8" applyFont="1" applyBorder="1"/>
    <xf numFmtId="0" fontId="2" fillId="9" borderId="14" xfId="0" applyFont="1" applyFill="1" applyBorder="1" applyAlignment="1">
      <alignment horizontal="center" wrapText="1"/>
    </xf>
    <xf numFmtId="0" fontId="0" fillId="9" borderId="17" xfId="0" applyFill="1" applyBorder="1" applyAlignment="1">
      <alignment vertical="top"/>
    </xf>
    <xf numFmtId="0" fontId="2" fillId="9" borderId="16" xfId="0" applyFont="1" applyFill="1" applyBorder="1" applyAlignment="1">
      <alignment wrapText="1"/>
    </xf>
    <xf numFmtId="0" fontId="2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vertical="center"/>
    </xf>
    <xf numFmtId="0" fontId="42" fillId="5" borderId="2" xfId="0" applyFont="1" applyFill="1" applyBorder="1" applyAlignment="1">
      <alignment horizontal="center" vertical="center"/>
    </xf>
    <xf numFmtId="168" fontId="0" fillId="0" borderId="2" xfId="8" applyNumberFormat="1" applyFont="1" applyBorder="1"/>
    <xf numFmtId="0" fontId="43" fillId="0" borderId="0" xfId="0" applyFont="1"/>
    <xf numFmtId="9" fontId="0" fillId="16" borderId="2" xfId="8" applyFont="1" applyFill="1" applyBorder="1"/>
    <xf numFmtId="14" fontId="19" fillId="13" borderId="0" xfId="6" applyNumberFormat="1" applyFont="1" applyFill="1" applyAlignment="1">
      <alignment horizontal="center"/>
    </xf>
    <xf numFmtId="2" fontId="19" fillId="13" borderId="0" xfId="6" applyNumberFormat="1" applyFont="1" applyFill="1" applyAlignment="1">
      <alignment horizontal="center"/>
    </xf>
    <xf numFmtId="165" fontId="18" fillId="13" borderId="0" xfId="7" applyNumberFormat="1" applyFont="1" applyFill="1"/>
    <xf numFmtId="165" fontId="21" fillId="19" borderId="0" xfId="7" applyNumberFormat="1" applyFont="1" applyFill="1" applyBorder="1"/>
    <xf numFmtId="0" fontId="16" fillId="19" borderId="0" xfId="6" applyFont="1" applyFill="1"/>
    <xf numFmtId="165" fontId="21" fillId="19" borderId="0" xfId="7" applyNumberFormat="1" applyFont="1" applyFill="1"/>
    <xf numFmtId="0" fontId="18" fillId="11" borderId="4" xfId="6" applyFont="1" applyFill="1" applyBorder="1" applyAlignment="1">
      <alignment horizontal="center" vertical="center"/>
    </xf>
    <xf numFmtId="14" fontId="19" fillId="5" borderId="0" xfId="6" applyNumberFormat="1" applyFont="1" applyFill="1" applyAlignment="1">
      <alignment horizontal="center"/>
    </xf>
    <xf numFmtId="0" fontId="2" fillId="0" borderId="2" xfId="0" applyFont="1" applyBorder="1"/>
    <xf numFmtId="165" fontId="0" fillId="0" borderId="0" xfId="7" applyNumberFormat="1" applyFont="1"/>
    <xf numFmtId="165" fontId="2" fillId="0" borderId="2" xfId="7" applyNumberFormat="1" applyFont="1" applyBorder="1"/>
    <xf numFmtId="0" fontId="0" fillId="19" borderId="2" xfId="0" applyFill="1" applyBorder="1"/>
    <xf numFmtId="165" fontId="0" fillId="19" borderId="2" xfId="7" applyNumberFormat="1" applyFont="1" applyFill="1" applyBorder="1"/>
    <xf numFmtId="0" fontId="2" fillId="19" borderId="2" xfId="0" applyFont="1" applyFill="1" applyBorder="1"/>
    <xf numFmtId="0" fontId="2" fillId="5" borderId="2" xfId="0" applyFont="1" applyFill="1" applyBorder="1"/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7" applyNumberFormat="1" applyFont="1" applyAlignment="1">
      <alignment vertical="center"/>
    </xf>
    <xf numFmtId="165" fontId="2" fillId="19" borderId="2" xfId="7" applyNumberFormat="1" applyFont="1" applyFill="1" applyBorder="1"/>
    <xf numFmtId="165" fontId="44" fillId="0" borderId="0" xfId="7" applyNumberFormat="1" applyFont="1"/>
    <xf numFmtId="0" fontId="6" fillId="0" borderId="2" xfId="0" applyFont="1" applyBorder="1"/>
    <xf numFmtId="14" fontId="46" fillId="15" borderId="34" xfId="0" applyNumberFormat="1" applyFont="1" applyFill="1" applyBorder="1" applyAlignment="1">
      <alignment horizontal="center" vertical="center" wrapText="1"/>
    </xf>
    <xf numFmtId="3" fontId="46" fillId="15" borderId="35" xfId="0" applyNumberFormat="1" applyFont="1" applyFill="1" applyBorder="1" applyAlignment="1">
      <alignment horizontal="center" vertical="center" wrapText="1"/>
    </xf>
    <xf numFmtId="0" fontId="46" fillId="15" borderId="35" xfId="0" applyFont="1" applyFill="1" applyBorder="1" applyAlignment="1">
      <alignment horizontal="center" vertical="center" wrapText="1"/>
    </xf>
    <xf numFmtId="14" fontId="46" fillId="15" borderId="26" xfId="0" applyNumberFormat="1" applyFont="1" applyFill="1" applyBorder="1" applyAlignment="1">
      <alignment horizontal="center" vertical="center" wrapText="1"/>
    </xf>
    <xf numFmtId="3" fontId="46" fillId="15" borderId="25" xfId="0" applyNumberFormat="1" applyFont="1" applyFill="1" applyBorder="1" applyAlignment="1">
      <alignment horizontal="center" vertical="center" wrapText="1"/>
    </xf>
    <xf numFmtId="0" fontId="46" fillId="15" borderId="25" xfId="0" applyFont="1" applyFill="1" applyBorder="1" applyAlignment="1">
      <alignment horizontal="center" vertical="center" wrapText="1"/>
    </xf>
    <xf numFmtId="14" fontId="46" fillId="15" borderId="37" xfId="0" applyNumberFormat="1" applyFont="1" applyFill="1" applyBorder="1" applyAlignment="1">
      <alignment horizontal="center" vertical="center" wrapText="1"/>
    </xf>
    <xf numFmtId="3" fontId="46" fillId="15" borderId="38" xfId="0" applyNumberFormat="1" applyFont="1" applyFill="1" applyBorder="1" applyAlignment="1">
      <alignment horizontal="center" vertical="center" wrapText="1"/>
    </xf>
    <xf numFmtId="0" fontId="46" fillId="15" borderId="38" xfId="0" applyFont="1" applyFill="1" applyBorder="1" applyAlignment="1">
      <alignment horizontal="center" vertical="center" wrapText="1"/>
    </xf>
    <xf numFmtId="14" fontId="46" fillId="15" borderId="28" xfId="0" applyNumberFormat="1" applyFont="1" applyFill="1" applyBorder="1" applyAlignment="1">
      <alignment horizontal="center" vertical="center" wrapText="1"/>
    </xf>
    <xf numFmtId="3" fontId="46" fillId="15" borderId="29" xfId="0" applyNumberFormat="1" applyFont="1" applyFill="1" applyBorder="1" applyAlignment="1">
      <alignment horizontal="center" vertical="center" wrapText="1"/>
    </xf>
    <xf numFmtId="0" fontId="47" fillId="15" borderId="31" xfId="0" applyFont="1" applyFill="1" applyBorder="1" applyAlignment="1">
      <alignment horizontal="center" vertical="center" wrapText="1"/>
    </xf>
    <xf numFmtId="0" fontId="47" fillId="15" borderId="32" xfId="0" applyFont="1" applyFill="1" applyBorder="1" applyAlignment="1">
      <alignment horizontal="center" vertical="center" wrapText="1"/>
    </xf>
    <xf numFmtId="0" fontId="47" fillId="15" borderId="33" xfId="0" applyFont="1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/>
    </xf>
    <xf numFmtId="2" fontId="0" fillId="17" borderId="2" xfId="0" applyNumberFormat="1" applyFill="1" applyBorder="1" applyAlignment="1">
      <alignment horizontal="center" vertical="center" wrapText="1"/>
    </xf>
    <xf numFmtId="3" fontId="0" fillId="17" borderId="2" xfId="0" applyNumberFormat="1" applyFill="1" applyBorder="1" applyAlignment="1">
      <alignment horizontal="center" vertical="center"/>
    </xf>
    <xf numFmtId="3" fontId="0" fillId="17" borderId="2" xfId="0" applyNumberForma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45" fillId="15" borderId="36" xfId="0" applyFont="1" applyFill="1" applyBorder="1" applyAlignment="1">
      <alignment horizontal="center" vertical="center" wrapText="1"/>
    </xf>
    <xf numFmtId="0" fontId="45" fillId="15" borderId="27" xfId="0" applyFont="1" applyFill="1" applyBorder="1" applyAlignment="1">
      <alignment horizontal="center" vertical="center" wrapText="1"/>
    </xf>
    <xf numFmtId="0" fontId="45" fillId="15" borderId="39" xfId="0" applyFont="1" applyFill="1" applyBorder="1" applyAlignment="1">
      <alignment horizontal="center" vertical="center" wrapText="1"/>
    </xf>
    <xf numFmtId="0" fontId="48" fillId="0" borderId="2" xfId="0" applyFont="1" applyBorder="1"/>
    <xf numFmtId="0" fontId="45" fillId="15" borderId="30" xfId="0" applyFont="1" applyFill="1" applyBorder="1" applyAlignment="1">
      <alignment horizontal="center" vertical="center" wrapText="1"/>
    </xf>
    <xf numFmtId="0" fontId="42" fillId="0" borderId="0" xfId="0" applyFont="1"/>
    <xf numFmtId="165" fontId="11" fillId="3" borderId="13" xfId="4" applyNumberFormat="1" applyFont="1" applyFill="1" applyBorder="1" applyAlignment="1">
      <alignment horizontal="center" vertical="center" wrapText="1"/>
    </xf>
    <xf numFmtId="0" fontId="9" fillId="14" borderId="41" xfId="3" applyFill="1" applyBorder="1" applyAlignment="1">
      <alignment horizontal="center"/>
    </xf>
    <xf numFmtId="0" fontId="0" fillId="14" borderId="42" xfId="0" applyFill="1" applyBorder="1" applyAlignment="1">
      <alignment horizontal="center"/>
    </xf>
    <xf numFmtId="1" fontId="10" fillId="0" borderId="0" xfId="3" applyNumberFormat="1" applyFont="1" applyFill="1" applyBorder="1"/>
    <xf numFmtId="0" fontId="49" fillId="2" borderId="0" xfId="6" applyFont="1" applyFill="1"/>
    <xf numFmtId="0" fontId="38" fillId="12" borderId="4" xfId="6" applyFont="1" applyFill="1" applyBorder="1"/>
    <xf numFmtId="0" fontId="50" fillId="0" borderId="0" xfId="0" applyFont="1" applyAlignment="1">
      <alignment vertical="center"/>
    </xf>
    <xf numFmtId="0" fontId="50" fillId="9" borderId="16" xfId="0" applyFont="1" applyFill="1" applyBorder="1" applyAlignment="1">
      <alignment vertical="center"/>
    </xf>
    <xf numFmtId="0" fontId="50" fillId="9" borderId="40" xfId="0" applyFont="1" applyFill="1" applyBorder="1" applyAlignment="1">
      <alignment vertical="center"/>
    </xf>
    <xf numFmtId="0" fontId="50" fillId="9" borderId="17" xfId="0" applyFont="1" applyFill="1" applyBorder="1" applyAlignment="1">
      <alignment vertical="center"/>
    </xf>
    <xf numFmtId="0" fontId="0" fillId="0" borderId="2" xfId="0" applyBorder="1" applyAlignment="1">
      <alignment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 wrapText="1"/>
    </xf>
    <xf numFmtId="0" fontId="51" fillId="9" borderId="40" xfId="0" applyFont="1" applyFill="1" applyBorder="1" applyAlignment="1">
      <alignment horizontal="left" vertical="top"/>
    </xf>
    <xf numFmtId="0" fontId="50" fillId="9" borderId="40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0" fillId="9" borderId="40" xfId="0" applyFont="1" applyFill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43" fillId="9" borderId="16" xfId="0" applyFont="1" applyFill="1" applyBorder="1" applyAlignment="1">
      <alignment horizontal="center" vertical="center" wrapText="1"/>
    </xf>
    <xf numFmtId="0" fontId="43" fillId="9" borderId="40" xfId="0" applyFont="1" applyFill="1" applyBorder="1" applyAlignment="1">
      <alignment horizontal="center" vertical="center" wrapText="1"/>
    </xf>
    <xf numFmtId="0" fontId="43" fillId="9" borderId="17" xfId="0" applyFont="1" applyFill="1" applyBorder="1" applyAlignment="1">
      <alignment horizontal="center" vertical="center" wrapText="1"/>
    </xf>
    <xf numFmtId="0" fontId="0" fillId="18" borderId="22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6" fillId="0" borderId="4" xfId="6" applyFont="1" applyBorder="1" applyAlignment="1">
      <alignment horizontal="center"/>
    </xf>
    <xf numFmtId="0" fontId="28" fillId="2" borderId="0" xfId="6" applyFont="1" applyFill="1" applyAlignment="1">
      <alignment horizontal="center"/>
    </xf>
    <xf numFmtId="14" fontId="26" fillId="9" borderId="0" xfId="6" applyNumberFormat="1" applyFont="1" applyFill="1" applyAlignment="1">
      <alignment horizontal="center"/>
    </xf>
    <xf numFmtId="0" fontId="26" fillId="5" borderId="2" xfId="6" applyFont="1" applyFill="1" applyBorder="1" applyAlignment="1">
      <alignment horizontal="center"/>
    </xf>
    <xf numFmtId="0" fontId="16" fillId="20" borderId="43" xfId="6" applyFont="1" applyFill="1" applyBorder="1" applyAlignment="1">
      <alignment horizontal="center" vertical="center"/>
    </xf>
    <xf numFmtId="0" fontId="16" fillId="20" borderId="0" xfId="6" applyFont="1" applyFill="1" applyAlignment="1">
      <alignment horizontal="center" vertical="center"/>
    </xf>
  </cellXfs>
  <cellStyles count="9">
    <cellStyle name="Comma" xfId="7" builtinId="3"/>
    <cellStyle name="Hyperlink" xfId="1" builtinId="8"/>
    <cellStyle name="Normal" xfId="0" builtinId="0"/>
    <cellStyle name="Normal 2" xfId="3"/>
    <cellStyle name="Normal 3" xfId="6"/>
    <cellStyle name="Percent" xfId="8" builtinId="5"/>
    <cellStyle name="Separador de milhares 2" xfId="4"/>
    <cellStyle name="Separador de milhares 2 2" xfId="5"/>
    <cellStyle name="Separador de milhares 6" xfId="2"/>
  </cellStyles>
  <dxfs count="0"/>
  <tableStyles count="0" defaultTableStyle="TableStyleMedium2" defaultPivotStyle="PivotStyleLight16"/>
  <colors>
    <mruColors>
      <color rgb="FF65FF65"/>
      <color rgb="FFFFFFC9"/>
      <color rgb="FFC5FFC5"/>
      <color rgb="FFFFFFFF"/>
      <color rgb="FFF4DE3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parametros!$A$40</c:f>
              <c:strCache>
                <c:ptCount val="1"/>
                <c:pt idx="0">
                  <c:v>Sem Prevenção</c:v>
                </c:pt>
              </c:strCache>
            </c:strRef>
          </c:tx>
          <c:marker>
            <c:symbol val="none"/>
          </c:marker>
          <c:cat>
            <c:numRef>
              <c:f>parametros!$G$39:$M$39</c:f>
              <c:numCache>
                <c:formatCode>General</c:formatCode>
                <c:ptCount val="7"/>
                <c:pt idx="0">
                  <c:v>10</c:v>
                </c:pt>
                <c:pt idx="1">
                  <c:v>32</c:v>
                </c:pt>
                <c:pt idx="2">
                  <c:v>100</c:v>
                </c:pt>
                <c:pt idx="3">
                  <c:v>320</c:v>
                </c:pt>
                <c:pt idx="4">
                  <c:v>1000</c:v>
                </c:pt>
                <c:pt idx="5">
                  <c:v>3200</c:v>
                </c:pt>
                <c:pt idx="6">
                  <c:v>10000</c:v>
                </c:pt>
              </c:numCache>
            </c:numRef>
          </c:cat>
          <c:val>
            <c:numRef>
              <c:f>parametros!$G$40:$M$40</c:f>
              <c:numCache>
                <c:formatCode>0.00</c:formatCode>
                <c:ptCount val="7"/>
                <c:pt idx="0">
                  <c:v>3</c:v>
                </c:pt>
                <c:pt idx="1">
                  <c:v>12.092699609758309</c:v>
                </c:pt>
                <c:pt idx="2">
                  <c:v>21</c:v>
                </c:pt>
                <c:pt idx="3">
                  <c:v>30.092699609758306</c:v>
                </c:pt>
                <c:pt idx="4">
                  <c:v>39</c:v>
                </c:pt>
                <c:pt idx="5">
                  <c:v>48.092699609758306</c:v>
                </c:pt>
                <c:pt idx="6">
                  <c:v>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parametros!$A$41</c:f>
              <c:strCache>
                <c:ptCount val="1"/>
                <c:pt idx="0">
                  <c:v>Afastamento</c:v>
                </c:pt>
              </c:strCache>
            </c:strRef>
          </c:tx>
          <c:marker>
            <c:symbol val="none"/>
          </c:marker>
          <c:cat>
            <c:numRef>
              <c:f>parametros!$G$39:$M$39</c:f>
              <c:numCache>
                <c:formatCode>General</c:formatCode>
                <c:ptCount val="7"/>
                <c:pt idx="0">
                  <c:v>10</c:v>
                </c:pt>
                <c:pt idx="1">
                  <c:v>32</c:v>
                </c:pt>
                <c:pt idx="2">
                  <c:v>100</c:v>
                </c:pt>
                <c:pt idx="3">
                  <c:v>320</c:v>
                </c:pt>
                <c:pt idx="4">
                  <c:v>1000</c:v>
                </c:pt>
                <c:pt idx="5">
                  <c:v>3200</c:v>
                </c:pt>
                <c:pt idx="6">
                  <c:v>10000</c:v>
                </c:pt>
              </c:numCache>
            </c:numRef>
          </c:cat>
          <c:val>
            <c:numRef>
              <c:f>parametros!$G$41:$M$41</c:f>
              <c:numCache>
                <c:formatCode>0.00</c:formatCode>
                <c:ptCount val="7"/>
                <c:pt idx="0">
                  <c:v>2</c:v>
                </c:pt>
                <c:pt idx="1">
                  <c:v>8.0617997398388717</c:v>
                </c:pt>
                <c:pt idx="2">
                  <c:v>14</c:v>
                </c:pt>
                <c:pt idx="3">
                  <c:v>20.061799739838868</c:v>
                </c:pt>
                <c:pt idx="4">
                  <c:v>26</c:v>
                </c:pt>
                <c:pt idx="5">
                  <c:v>32.061799739838868</c:v>
                </c:pt>
                <c:pt idx="6">
                  <c:v>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parametros!$A$42</c:f>
              <c:strCache>
                <c:ptCount val="1"/>
                <c:pt idx="0">
                  <c:v>Isolamento Vertical</c:v>
                </c:pt>
              </c:strCache>
            </c:strRef>
          </c:tx>
          <c:marker>
            <c:symbol val="none"/>
          </c:marker>
          <c:cat>
            <c:numRef>
              <c:f>parametros!$G$39:$M$39</c:f>
              <c:numCache>
                <c:formatCode>General</c:formatCode>
                <c:ptCount val="7"/>
                <c:pt idx="0">
                  <c:v>10</c:v>
                </c:pt>
                <c:pt idx="1">
                  <c:v>32</c:v>
                </c:pt>
                <c:pt idx="2">
                  <c:v>100</c:v>
                </c:pt>
                <c:pt idx="3">
                  <c:v>320</c:v>
                </c:pt>
                <c:pt idx="4">
                  <c:v>1000</c:v>
                </c:pt>
                <c:pt idx="5">
                  <c:v>3200</c:v>
                </c:pt>
                <c:pt idx="6">
                  <c:v>10000</c:v>
                </c:pt>
              </c:numCache>
            </c:numRef>
          </c:cat>
          <c:val>
            <c:numRef>
              <c:f>parametros!$G$42:$M$42</c:f>
              <c:numCache>
                <c:formatCode>0.00</c:formatCode>
                <c:ptCount val="7"/>
                <c:pt idx="0">
                  <c:v>1</c:v>
                </c:pt>
                <c:pt idx="1">
                  <c:v>5.5463498048791546</c:v>
                </c:pt>
                <c:pt idx="2">
                  <c:v>10</c:v>
                </c:pt>
                <c:pt idx="3">
                  <c:v>14.546349804879153</c:v>
                </c:pt>
                <c:pt idx="4">
                  <c:v>19</c:v>
                </c:pt>
                <c:pt idx="5">
                  <c:v>23.546349804879153</c:v>
                </c:pt>
                <c:pt idx="6">
                  <c:v>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parametros!$A$43</c:f>
              <c:strCache>
                <c:ptCount val="1"/>
                <c:pt idx="0">
                  <c:v>Isolamento Horizontal</c:v>
                </c:pt>
              </c:strCache>
            </c:strRef>
          </c:tx>
          <c:marker>
            <c:symbol val="none"/>
          </c:marker>
          <c:cat>
            <c:numRef>
              <c:f>parametros!$G$39:$M$39</c:f>
              <c:numCache>
                <c:formatCode>General</c:formatCode>
                <c:ptCount val="7"/>
                <c:pt idx="0">
                  <c:v>10</c:v>
                </c:pt>
                <c:pt idx="1">
                  <c:v>32</c:v>
                </c:pt>
                <c:pt idx="2">
                  <c:v>100</c:v>
                </c:pt>
                <c:pt idx="3">
                  <c:v>320</c:v>
                </c:pt>
                <c:pt idx="4">
                  <c:v>1000</c:v>
                </c:pt>
                <c:pt idx="5">
                  <c:v>3200</c:v>
                </c:pt>
                <c:pt idx="6">
                  <c:v>10000</c:v>
                </c:pt>
              </c:numCache>
            </c:numRef>
          </c:cat>
          <c:val>
            <c:numRef>
              <c:f>parametros!$G$43:$M$43</c:f>
              <c:numCache>
                <c:formatCode>0.00</c:formatCode>
                <c:ptCount val="7"/>
                <c:pt idx="0">
                  <c:v>0.5</c:v>
                </c:pt>
                <c:pt idx="1">
                  <c:v>3.5308998699194363</c:v>
                </c:pt>
                <c:pt idx="2">
                  <c:v>6.5</c:v>
                </c:pt>
                <c:pt idx="3">
                  <c:v>9.5308998699194341</c:v>
                </c:pt>
                <c:pt idx="4">
                  <c:v>12.5</c:v>
                </c:pt>
                <c:pt idx="5">
                  <c:v>15.530899869919434</c:v>
                </c:pt>
                <c:pt idx="6">
                  <c:v>18.5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036480"/>
        <c:axId val="220038656"/>
      </c:lineChart>
      <c:catAx>
        <c:axId val="22003648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Densidade</a:t>
                </a:r>
                <a:r>
                  <a:rPr lang="en-US" baseline="0"/>
                  <a:t> Populacional (hab. por KM2)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0038656"/>
        <c:crosses val="autoZero"/>
        <c:auto val="1"/>
        <c:lblAlgn val="ctr"/>
        <c:lblOffset val="100"/>
        <c:noMultiLvlLbl val="0"/>
      </c:catAx>
      <c:valAx>
        <c:axId val="220038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Probabilidade de Contágio  (p)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20036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1"/>
          <c:order val="2"/>
          <c:tx>
            <c:strRef>
              <c:f>'SIR Model'!$E$25</c:f>
              <c:strCache>
                <c:ptCount val="1"/>
                <c:pt idx="0">
                  <c:v>Infectados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</c:spPr>
          <c:val>
            <c:numRef>
              <c:f>'SIR Model'!$E$26:$E$146</c:f>
              <c:numCache>
                <c:formatCode>_-* #,##0_-;\-* #,##0_-;_-* "-"??_-;_-@_-</c:formatCode>
                <c:ptCount val="121"/>
                <c:pt idx="0">
                  <c:v>1</c:v>
                </c:pt>
                <c:pt idx="1">
                  <c:v>1.7717886960597704</c:v>
                </c:pt>
                <c:pt idx="2">
                  <c:v>3.1392350046651214</c:v>
                </c:pt>
                <c:pt idx="3">
                  <c:v>5.562059806835685</c:v>
                </c:pt>
                <c:pt idx="4">
                  <c:v>9.8547899196664552</c:v>
                </c:pt>
                <c:pt idx="5">
                  <c:v>17.460588815686162</c:v>
                </c:pt>
                <c:pt idx="6">
                  <c:v>30.936420322395346</c:v>
                </c:pt>
                <c:pt idx="7">
                  <c:v>54.812626122985407</c:v>
                </c:pt>
                <c:pt idx="8">
                  <c:v>97.115840787719165</c:v>
                </c:pt>
                <c:pt idx="9">
                  <c:v>172.06700757591886</c:v>
                </c:pt>
                <c:pt idx="10">
                  <c:v>304.86088721483083</c:v>
                </c:pt>
                <c:pt idx="11">
                  <c:v>540.13177734299859</c:v>
                </c:pt>
                <c:pt idx="12">
                  <c:v>956.9449103824544</c:v>
                </c:pt>
                <c:pt idx="13">
                  <c:v>1695.3329916491168</c:v>
                </c:pt>
                <c:pt idx="14">
                  <c:v>3003.2341402589873</c:v>
                </c:pt>
                <c:pt idx="15">
                  <c:v>5319.4082519083959</c:v>
                </c:pt>
                <c:pt idx="16">
                  <c:v>9419.5700148260221</c:v>
                </c:pt>
                <c:pt idx="17">
                  <c:v>16672.872576849299</c:v>
                </c:pt>
                <c:pt idx="18">
                  <c:v>29488.73750703489</c:v>
                </c:pt>
                <c:pt idx="19">
                  <c:v>30174.314111539163</c:v>
                </c:pt>
                <c:pt idx="20">
                  <c:v>30862.37393499232</c:v>
                </c:pt>
                <c:pt idx="21">
                  <c:v>31552.059409898466</c:v>
                </c:pt>
                <c:pt idx="22">
                  <c:v>32242.470443113078</c:v>
                </c:pt>
                <c:pt idx="23">
                  <c:v>32932.665031598044</c:v>
                </c:pt>
                <c:pt idx="24">
                  <c:v>33621.661479942253</c:v>
                </c:pt>
                <c:pt idx="25">
                  <c:v>34308.438152446448</c:v>
                </c:pt>
                <c:pt idx="26">
                  <c:v>34991.939091819528</c:v>
                </c:pt>
                <c:pt idx="27">
                  <c:v>35671.07295810197</c:v>
                </c:pt>
                <c:pt idx="28">
                  <c:v>36344.716388040368</c:v>
                </c:pt>
                <c:pt idx="29">
                  <c:v>37011.717752248507</c:v>
                </c:pt>
                <c:pt idx="30">
                  <c:v>37670.898165728082</c:v>
                </c:pt>
                <c:pt idx="31">
                  <c:v>38321.05734503991</c:v>
                </c:pt>
                <c:pt idx="32">
                  <c:v>38960.975133929162</c:v>
                </c:pt>
                <c:pt idx="33">
                  <c:v>39589.4163746306</c:v>
                </c:pt>
                <c:pt idx="34">
                  <c:v>40205.136133558321</c:v>
                </c:pt>
                <c:pt idx="35">
                  <c:v>40806.883554262859</c:v>
                </c:pt>
                <c:pt idx="36">
                  <c:v>41393.404136230762</c:v>
                </c:pt>
                <c:pt idx="37">
                  <c:v>41963.449029211239</c:v>
                </c:pt>
                <c:pt idx="38">
                  <c:v>42515.77598429205</c:v>
                </c:pt>
                <c:pt idx="39">
                  <c:v>43049.157322264648</c:v>
                </c:pt>
                <c:pt idx="40">
                  <c:v>43562.384591784794</c:v>
                </c:pt>
                <c:pt idx="41">
                  <c:v>44054.273256551496</c:v>
                </c:pt>
                <c:pt idx="42">
                  <c:v>44523.669252740343</c:v>
                </c:pt>
                <c:pt idx="43">
                  <c:v>44969.453747493753</c:v>
                </c:pt>
                <c:pt idx="44">
                  <c:v>45390.549735240384</c:v>
                </c:pt>
                <c:pt idx="45">
                  <c:v>45785.924787558251</c:v>
                </c:pt>
                <c:pt idx="46">
                  <c:v>46154.599386862406</c:v>
                </c:pt>
                <c:pt idx="47">
                  <c:v>46495.649407195611</c:v>
                </c:pt>
                <c:pt idx="48">
                  <c:v>46808.212233909173</c:v>
                </c:pt>
                <c:pt idx="49">
                  <c:v>47091.490738462584</c:v>
                </c:pt>
                <c:pt idx="50">
                  <c:v>80580.855848427876</c:v>
                </c:pt>
                <c:pt idx="51">
                  <c:v>137368.06024921281</c:v>
                </c:pt>
                <c:pt idx="52">
                  <c:v>232671.93015717663</c:v>
                </c:pt>
                <c:pt idx="53">
                  <c:v>389803.23343436304</c:v>
                </c:pt>
                <c:pt idx="54">
                  <c:v>641087.60022815294</c:v>
                </c:pt>
                <c:pt idx="55">
                  <c:v>1022401.6717890375</c:v>
                </c:pt>
                <c:pt idx="56">
                  <c:v>1550966.3572766471</c:v>
                </c:pt>
                <c:pt idx="57">
                  <c:v>2176466.4759820532</c:v>
                </c:pt>
                <c:pt idx="58">
                  <c:v>2729059.3215743704</c:v>
                </c:pt>
                <c:pt idx="59">
                  <c:v>2965834.1024704524</c:v>
                </c:pt>
                <c:pt idx="60">
                  <c:v>2778508.0961156087</c:v>
                </c:pt>
                <c:pt idx="61">
                  <c:v>2311872.0418339144</c:v>
                </c:pt>
                <c:pt idx="62">
                  <c:v>1784678.1986194374</c:v>
                </c:pt>
                <c:pt idx="63">
                  <c:v>1320892.3799145329</c:v>
                </c:pt>
                <c:pt idx="64">
                  <c:v>954984.53723679332</c:v>
                </c:pt>
                <c:pt idx="65">
                  <c:v>681148.97042694653</c:v>
                </c:pt>
                <c:pt idx="66">
                  <c:v>481870.86843880068</c:v>
                </c:pt>
                <c:pt idx="67">
                  <c:v>339143.89066124742</c:v>
                </c:pt>
                <c:pt idx="68">
                  <c:v>237897.97762646124</c:v>
                </c:pt>
                <c:pt idx="69">
                  <c:v>166510.23124829523</c:v>
                </c:pt>
                <c:pt idx="70">
                  <c:v>116372.0530783791</c:v>
                </c:pt>
                <c:pt idx="71">
                  <c:v>81249.425485754269</c:v>
                </c:pt>
                <c:pt idx="72">
                  <c:v>56688.296078050662</c:v>
                </c:pt>
                <c:pt idx="73">
                  <c:v>39533.128349102568</c:v>
                </c:pt>
                <c:pt idx="74">
                  <c:v>27560.504940661845</c:v>
                </c:pt>
                <c:pt idx="75">
                  <c:v>19209.450961888226</c:v>
                </c:pt>
                <c:pt idx="76">
                  <c:v>13386.733395654021</c:v>
                </c:pt>
                <c:pt idx="77">
                  <c:v>9327.9666282334074</c:v>
                </c:pt>
                <c:pt idx="78">
                  <c:v>6499.2985466025293</c:v>
                </c:pt>
                <c:pt idx="79">
                  <c:v>4528.1743419247141</c:v>
                </c:pt>
                <c:pt idx="80">
                  <c:v>3154.7424291076541</c:v>
                </c:pt>
                <c:pt idx="81">
                  <c:v>2197.8275993728403</c:v>
                </c:pt>
                <c:pt idx="82">
                  <c:v>1531.1424154031879</c:v>
                </c:pt>
                <c:pt idx="83">
                  <c:v>1066.6750723313844</c:v>
                </c:pt>
                <c:pt idx="84">
                  <c:v>743.09611815199662</c:v>
                </c:pt>
                <c:pt idx="85">
                  <c:v>517.67262082730144</c:v>
                </c:pt>
                <c:pt idx="86">
                  <c:v>360.63141780762089</c:v>
                </c:pt>
                <c:pt idx="87">
                  <c:v>251.22949267983552</c:v>
                </c:pt>
                <c:pt idx="88">
                  <c:v>175.01562346207544</c:v>
                </c:pt>
                <c:pt idx="89">
                  <c:v>121.92208550171151</c:v>
                </c:pt>
                <c:pt idx="90">
                  <c:v>84.935167204424644</c:v>
                </c:pt>
                <c:pt idx="91">
                  <c:v>59.168748335710347</c:v>
                </c:pt>
                <c:pt idx="92">
                  <c:v>41.218960614024368</c:v>
                </c:pt>
                <c:pt idx="93">
                  <c:v>28.714517511619768</c:v>
                </c:pt>
                <c:pt idx="94">
                  <c:v>20.003495288714809</c:v>
                </c:pt>
                <c:pt idx="95">
                  <c:v>13.93510187956759</c:v>
                </c:pt>
                <c:pt idx="96">
                  <c:v>9.7076549689050005</c:v>
                </c:pt>
                <c:pt idx="97">
                  <c:v>6.7626740115147257</c:v>
                </c:pt>
                <c:pt idx="98">
                  <c:v>4.7111026772347895</c:v>
                </c:pt>
                <c:pt idx="99">
                  <c:v>3.2819101752529196</c:v>
                </c:pt>
                <c:pt idx="100">
                  <c:v>2.2862870929077341</c:v>
                </c:pt>
                <c:pt idx="101">
                  <c:v>1.5927031477937947</c:v>
                </c:pt>
                <c:pt idx="102">
                  <c:v>1.1095295857427645</c:v>
                </c:pt>
                <c:pt idx="103">
                  <c:v>0.77293485852072508</c:v>
                </c:pt>
                <c:pt idx="104">
                  <c:v>0.53845191776891721</c:v>
                </c:pt>
                <c:pt idx="105">
                  <c:v>0.37510338331170617</c:v>
                </c:pt>
                <c:pt idx="106">
                  <c:v>0.26130940914701944</c:v>
                </c:pt>
                <c:pt idx="107">
                  <c:v>0.18203677120823397</c:v>
                </c:pt>
                <c:pt idx="108">
                  <c:v>0.12681283338857685</c:v>
                </c:pt>
                <c:pt idx="109">
                  <c:v>8.8342013385585783E-2</c:v>
                </c:pt>
                <c:pt idx="110">
                  <c:v>6.1541968402084563E-2</c:v>
                </c:pt>
                <c:pt idx="111">
                  <c:v>4.2872170881209246E-2</c:v>
                </c:pt>
                <c:pt idx="112">
                  <c:v>2.9866172471125052E-2</c:v>
                </c:pt>
                <c:pt idx="113">
                  <c:v>2.0805763783790031E-2</c:v>
                </c:pt>
                <c:pt idx="114">
                  <c:v>1.4493983378071552E-2</c:v>
                </c:pt>
                <c:pt idx="115">
                  <c:v>1.0096988343989022E-2</c:v>
                </c:pt>
                <c:pt idx="116">
                  <c:v>7.0338961376925661E-3</c:v>
                </c:pt>
                <c:pt idx="117">
                  <c:v>4.9000447676805121E-3</c:v>
                </c:pt>
                <c:pt idx="118">
                  <c:v>3.4135333057060532E-3</c:v>
                </c:pt>
                <c:pt idx="119">
                  <c:v>2.3779802399502671E-3</c:v>
                </c:pt>
                <c:pt idx="120">
                  <c:v>1.6565797126515901E-3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162176"/>
        <c:axId val="228168064"/>
      </c:areaChart>
      <c:lineChart>
        <c:grouping val="standard"/>
        <c:varyColors val="0"/>
        <c:ser>
          <c:idx val="0"/>
          <c:order val="0"/>
          <c:tx>
            <c:strRef>
              <c:f>'SIR Model'!$D$25</c:f>
              <c:strCache>
                <c:ptCount val="1"/>
                <c:pt idx="0">
                  <c:v>Susceptíveis</c:v>
                </c:pt>
              </c:strCache>
            </c:strRef>
          </c:tx>
          <c:marker>
            <c:symbol val="none"/>
          </c:marker>
          <c:val>
            <c:numRef>
              <c:f>'SIR Model'!$D$26:$D$146</c:f>
              <c:numCache>
                <c:formatCode>_-* #,##0_-;\-* #,##0_-;_-* "-"??_-;_-@_-</c:formatCode>
                <c:ptCount val="121"/>
                <c:pt idx="0">
                  <c:v>8450926.7999999989</c:v>
                </c:pt>
                <c:pt idx="1">
                  <c:v>8450926.0282113031</c:v>
                </c:pt>
                <c:pt idx="2">
                  <c:v>8450923.6607649941</c:v>
                </c:pt>
                <c:pt idx="3">
                  <c:v>8450920.2379401922</c:v>
                </c:pt>
                <c:pt idx="4">
                  <c:v>8450913.9452100787</c:v>
                </c:pt>
                <c:pt idx="5">
                  <c:v>8450903.3394111823</c:v>
                </c:pt>
                <c:pt idx="6">
                  <c:v>8450883.8635796774</c:v>
                </c:pt>
                <c:pt idx="7">
                  <c:v>8450849.9873738755</c:v>
                </c:pt>
                <c:pt idx="8">
                  <c:v>8450789.6841592118</c:v>
                </c:pt>
                <c:pt idx="9">
                  <c:v>8450682.7329924237</c:v>
                </c:pt>
                <c:pt idx="10">
                  <c:v>8450492.9391127843</c:v>
                </c:pt>
                <c:pt idx="11">
                  <c:v>8450155.6682226565</c:v>
                </c:pt>
                <c:pt idx="12">
                  <c:v>8449558.855089616</c:v>
                </c:pt>
                <c:pt idx="13">
                  <c:v>8448501.4670083504</c:v>
                </c:pt>
                <c:pt idx="14">
                  <c:v>8446628.5658597406</c:v>
                </c:pt>
                <c:pt idx="15">
                  <c:v>8443311.3917480912</c:v>
                </c:pt>
                <c:pt idx="16">
                  <c:v>8437438.2299851738</c:v>
                </c:pt>
                <c:pt idx="17">
                  <c:v>8427044.9274231493</c:v>
                </c:pt>
                <c:pt idx="18">
                  <c:v>8408671.0624929648</c:v>
                </c:pt>
                <c:pt idx="19">
                  <c:v>8398155.4858884588</c:v>
                </c:pt>
                <c:pt idx="20">
                  <c:v>8387409.4260650072</c:v>
                </c:pt>
                <c:pt idx="21">
                  <c:v>8376432.7405901011</c:v>
                </c:pt>
                <c:pt idx="22">
                  <c:v>8365225.3295568861</c:v>
                </c:pt>
                <c:pt idx="23">
                  <c:v>8353788.1349684</c:v>
                </c:pt>
                <c:pt idx="24">
                  <c:v>8342121.1385200564</c:v>
                </c:pt>
                <c:pt idx="25">
                  <c:v>8330227.3618475515</c:v>
                </c:pt>
                <c:pt idx="26">
                  <c:v>8318107.8609081786</c:v>
                </c:pt>
                <c:pt idx="27">
                  <c:v>8305764.7270418964</c:v>
                </c:pt>
                <c:pt idx="28">
                  <c:v>8293201.0836119577</c:v>
                </c:pt>
                <c:pt idx="29">
                  <c:v>8280419.0822477508</c:v>
                </c:pt>
                <c:pt idx="30">
                  <c:v>8267422.90183427</c:v>
                </c:pt>
                <c:pt idx="31">
                  <c:v>8254215.7426549587</c:v>
                </c:pt>
                <c:pt idx="32">
                  <c:v>8240801.8248660695</c:v>
                </c:pt>
                <c:pt idx="33">
                  <c:v>8227186.3836253677</c:v>
                </c:pt>
                <c:pt idx="34">
                  <c:v>8213374.6638664398</c:v>
                </c:pt>
                <c:pt idx="35">
                  <c:v>8199370.9164457358</c:v>
                </c:pt>
                <c:pt idx="36">
                  <c:v>8185182.3958637677</c:v>
                </c:pt>
                <c:pt idx="37">
                  <c:v>8170814.3509707879</c:v>
                </c:pt>
                <c:pt idx="38">
                  <c:v>8156274.024015706</c:v>
                </c:pt>
                <c:pt idx="39">
                  <c:v>8141568.6426777337</c:v>
                </c:pt>
                <c:pt idx="40">
                  <c:v>8126705.4154082146</c:v>
                </c:pt>
                <c:pt idx="41">
                  <c:v>8111692.5267434474</c:v>
                </c:pt>
                <c:pt idx="42">
                  <c:v>8096538.1307472587</c:v>
                </c:pt>
                <c:pt idx="43">
                  <c:v>8081251.3462525047</c:v>
                </c:pt>
                <c:pt idx="44">
                  <c:v>8065840.2502647582</c:v>
                </c:pt>
                <c:pt idx="45">
                  <c:v>8050314.8752124403</c:v>
                </c:pt>
                <c:pt idx="46">
                  <c:v>8034684.2006131373</c:v>
                </c:pt>
                <c:pt idx="47">
                  <c:v>8018958.150592804</c:v>
                </c:pt>
                <c:pt idx="48">
                  <c:v>8003146.5877660904</c:v>
                </c:pt>
                <c:pt idx="49">
                  <c:v>7987260.3092615362</c:v>
                </c:pt>
                <c:pt idx="50">
                  <c:v>7938073.944151571</c:v>
                </c:pt>
                <c:pt idx="51">
                  <c:v>7854426.7397507858</c:v>
                </c:pt>
                <c:pt idx="52">
                  <c:v>7713333.8698428227</c:v>
                </c:pt>
                <c:pt idx="53">
                  <c:v>7478645.5665656356</c:v>
                </c:pt>
                <c:pt idx="54">
                  <c:v>7097427.1997718457</c:v>
                </c:pt>
                <c:pt idx="55">
                  <c:v>6502417.1282109618</c:v>
                </c:pt>
                <c:pt idx="56">
                  <c:v>5633051.4427233515</c:v>
                </c:pt>
                <c:pt idx="57">
                  <c:v>4490562.3240179457</c:v>
                </c:pt>
                <c:pt idx="58">
                  <c:v>3212480.4784256285</c:v>
                </c:pt>
                <c:pt idx="59">
                  <c:v>2066019.6975295469</c:v>
                </c:pt>
                <c:pt idx="60">
                  <c:v>1264734.7038843902</c:v>
                </c:pt>
                <c:pt idx="61">
                  <c:v>805201.75816608407</c:v>
                </c:pt>
                <c:pt idx="62">
                  <c:v>561771.60138056148</c:v>
                </c:pt>
                <c:pt idx="63">
                  <c:v>430664.42008546554</c:v>
                </c:pt>
                <c:pt idx="64">
                  <c:v>356275.26276320592</c:v>
                </c:pt>
                <c:pt idx="65">
                  <c:v>311782.829573052</c:v>
                </c:pt>
                <c:pt idx="66">
                  <c:v>284010.93156119809</c:v>
                </c:pt>
                <c:pt idx="67">
                  <c:v>266113.90933875181</c:v>
                </c:pt>
                <c:pt idx="68">
                  <c:v>254311.82237353735</c:v>
                </c:pt>
                <c:pt idx="69">
                  <c:v>246400.56875170395</c:v>
                </c:pt>
                <c:pt idx="70">
                  <c:v>241035.7469216194</c:v>
                </c:pt>
                <c:pt idx="71">
                  <c:v>237367.3745142445</c:v>
                </c:pt>
                <c:pt idx="72">
                  <c:v>234845.50392194837</c:v>
                </c:pt>
                <c:pt idx="73">
                  <c:v>233104.67165089585</c:v>
                </c:pt>
                <c:pt idx="74">
                  <c:v>231899.29505933635</c:v>
                </c:pt>
                <c:pt idx="75">
                  <c:v>231063.34903811105</c:v>
                </c:pt>
                <c:pt idx="76">
                  <c:v>230483.06660434417</c:v>
                </c:pt>
                <c:pt idx="77">
                  <c:v>230079.83337176591</c:v>
                </c:pt>
                <c:pt idx="78">
                  <c:v>229799.50145339593</c:v>
                </c:pt>
                <c:pt idx="79">
                  <c:v>229604.62565807439</c:v>
                </c:pt>
                <c:pt idx="80">
                  <c:v>229469.05757089145</c:v>
                </c:pt>
                <c:pt idx="81">
                  <c:v>229373.97240062617</c:v>
                </c:pt>
                <c:pt idx="82">
                  <c:v>229307.65758459643</c:v>
                </c:pt>
                <c:pt idx="83">
                  <c:v>229262.1249276679</c:v>
                </c:pt>
                <c:pt idx="84">
                  <c:v>229229.70388184674</c:v>
                </c:pt>
                <c:pt idx="85">
                  <c:v>229207.12737917155</c:v>
                </c:pt>
                <c:pt idx="86">
                  <c:v>229191.16858219169</c:v>
                </c:pt>
                <c:pt idx="87">
                  <c:v>229180.57050731964</c:v>
                </c:pt>
                <c:pt idx="88">
                  <c:v>229172.78437653743</c:v>
                </c:pt>
                <c:pt idx="89">
                  <c:v>229167.87791449763</c:v>
                </c:pt>
                <c:pt idx="90">
                  <c:v>229163.86483279429</c:v>
                </c:pt>
                <c:pt idx="91">
                  <c:v>229161.63125166297</c:v>
                </c:pt>
                <c:pt idx="92">
                  <c:v>229159.58103938401</c:v>
                </c:pt>
                <c:pt idx="93">
                  <c:v>229158.08548248746</c:v>
                </c:pt>
                <c:pt idx="94">
                  <c:v>229156.79650470987</c:v>
                </c:pt>
                <c:pt idx="95">
                  <c:v>229155.86489811912</c:v>
                </c:pt>
                <c:pt idx="96">
                  <c:v>229155.09234502912</c:v>
                </c:pt>
                <c:pt idx="97">
                  <c:v>229155.03732598759</c:v>
                </c:pt>
                <c:pt idx="98">
                  <c:v>229155.08889732137</c:v>
                </c:pt>
                <c:pt idx="99">
                  <c:v>229154.51808982342</c:v>
                </c:pt>
                <c:pt idx="100">
                  <c:v>229154.51371290535</c:v>
                </c:pt>
                <c:pt idx="101">
                  <c:v>229154.20729685016</c:v>
                </c:pt>
                <c:pt idx="102">
                  <c:v>229153.69047041237</c:v>
                </c:pt>
                <c:pt idx="103">
                  <c:v>229154.02706514113</c:v>
                </c:pt>
                <c:pt idx="104">
                  <c:v>229154.26154808141</c:v>
                </c:pt>
                <c:pt idx="105">
                  <c:v>229154.42489661649</c:v>
                </c:pt>
                <c:pt idx="106">
                  <c:v>229154.53869058937</c:v>
                </c:pt>
                <c:pt idx="107">
                  <c:v>229154.61796322837</c:v>
                </c:pt>
                <c:pt idx="108">
                  <c:v>229154.67318716459</c:v>
                </c:pt>
                <c:pt idx="109">
                  <c:v>229154.71165798604</c:v>
                </c:pt>
                <c:pt idx="110">
                  <c:v>229154.73845802993</c:v>
                </c:pt>
                <c:pt idx="111">
                  <c:v>229154.7571278289</c:v>
                </c:pt>
                <c:pt idx="112">
                  <c:v>229154.77013382688</c:v>
                </c:pt>
                <c:pt idx="113">
                  <c:v>229154.7791942358</c:v>
                </c:pt>
                <c:pt idx="114">
                  <c:v>229154.78550601564</c:v>
                </c:pt>
                <c:pt idx="115">
                  <c:v>229154.78990301117</c:v>
                </c:pt>
                <c:pt idx="116">
                  <c:v>229154.79296610318</c:v>
                </c:pt>
                <c:pt idx="117">
                  <c:v>229154.79509995319</c:v>
                </c:pt>
                <c:pt idx="118">
                  <c:v>229154.79658646509</c:v>
                </c:pt>
                <c:pt idx="119">
                  <c:v>229154.79762201943</c:v>
                </c:pt>
                <c:pt idx="120">
                  <c:v>229154.79834342003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'SIR Model'!$F$25</c:f>
              <c:strCache>
                <c:ptCount val="1"/>
                <c:pt idx="0">
                  <c:v>Recuperados</c:v>
                </c:pt>
              </c:strCache>
            </c:strRef>
          </c:tx>
          <c:marker>
            <c:symbol val="none"/>
          </c:marker>
          <c:val>
            <c:numRef>
              <c:f>'SIR Model'!$F$26:$F$146</c:f>
              <c:numCache>
                <c:formatCode>_-* #,##0_-;\-* #,##0_-;_-* "-"??_-;_-@_-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7</c:v>
                </c:pt>
                <c:pt idx="6">
                  <c:v>13</c:v>
                </c:pt>
                <c:pt idx="7">
                  <c:v>23</c:v>
                </c:pt>
                <c:pt idx="8">
                  <c:v>41</c:v>
                </c:pt>
                <c:pt idx="9">
                  <c:v>73</c:v>
                </c:pt>
                <c:pt idx="10">
                  <c:v>130</c:v>
                </c:pt>
                <c:pt idx="11">
                  <c:v>232</c:v>
                </c:pt>
                <c:pt idx="12">
                  <c:v>412</c:v>
                </c:pt>
                <c:pt idx="13">
                  <c:v>731</c:v>
                </c:pt>
                <c:pt idx="14">
                  <c:v>1296</c:v>
                </c:pt>
                <c:pt idx="15">
                  <c:v>2297</c:v>
                </c:pt>
                <c:pt idx="16">
                  <c:v>4070</c:v>
                </c:pt>
                <c:pt idx="17">
                  <c:v>7210</c:v>
                </c:pt>
                <c:pt idx="18">
                  <c:v>12768</c:v>
                </c:pt>
                <c:pt idx="19">
                  <c:v>22598</c:v>
                </c:pt>
                <c:pt idx="20">
                  <c:v>32656</c:v>
                </c:pt>
                <c:pt idx="21">
                  <c:v>42943</c:v>
                </c:pt>
                <c:pt idx="22">
                  <c:v>53460</c:v>
                </c:pt>
                <c:pt idx="23">
                  <c:v>64207</c:v>
                </c:pt>
                <c:pt idx="24">
                  <c:v>75185</c:v>
                </c:pt>
                <c:pt idx="25">
                  <c:v>86392</c:v>
                </c:pt>
                <c:pt idx="26">
                  <c:v>97828</c:v>
                </c:pt>
                <c:pt idx="27">
                  <c:v>109492</c:v>
                </c:pt>
                <c:pt idx="28">
                  <c:v>121382</c:v>
                </c:pt>
                <c:pt idx="29">
                  <c:v>133497</c:v>
                </c:pt>
                <c:pt idx="30">
                  <c:v>145834</c:v>
                </c:pt>
                <c:pt idx="31">
                  <c:v>158391</c:v>
                </c:pt>
                <c:pt idx="32">
                  <c:v>171165</c:v>
                </c:pt>
                <c:pt idx="33">
                  <c:v>184152</c:v>
                </c:pt>
                <c:pt idx="34">
                  <c:v>197348</c:v>
                </c:pt>
                <c:pt idx="35">
                  <c:v>210750</c:v>
                </c:pt>
                <c:pt idx="36">
                  <c:v>224352</c:v>
                </c:pt>
                <c:pt idx="37">
                  <c:v>238150</c:v>
                </c:pt>
                <c:pt idx="38">
                  <c:v>252138</c:v>
                </c:pt>
                <c:pt idx="39">
                  <c:v>266310</c:v>
                </c:pt>
                <c:pt idx="40">
                  <c:v>280660</c:v>
                </c:pt>
                <c:pt idx="41">
                  <c:v>295181</c:v>
                </c:pt>
                <c:pt idx="42">
                  <c:v>309866</c:v>
                </c:pt>
                <c:pt idx="43">
                  <c:v>324707</c:v>
                </c:pt>
                <c:pt idx="44">
                  <c:v>339697</c:v>
                </c:pt>
                <c:pt idx="45">
                  <c:v>354827</c:v>
                </c:pt>
                <c:pt idx="46">
                  <c:v>370089</c:v>
                </c:pt>
                <c:pt idx="47">
                  <c:v>385474</c:v>
                </c:pt>
                <c:pt idx="48">
                  <c:v>400973</c:v>
                </c:pt>
                <c:pt idx="49">
                  <c:v>416576</c:v>
                </c:pt>
                <c:pt idx="50">
                  <c:v>432273</c:v>
                </c:pt>
                <c:pt idx="51">
                  <c:v>459133</c:v>
                </c:pt>
                <c:pt idx="52">
                  <c:v>504922</c:v>
                </c:pt>
                <c:pt idx="53">
                  <c:v>582479</c:v>
                </c:pt>
                <c:pt idx="54">
                  <c:v>712413</c:v>
                </c:pt>
                <c:pt idx="55">
                  <c:v>926109</c:v>
                </c:pt>
                <c:pt idx="56">
                  <c:v>1266910</c:v>
                </c:pt>
                <c:pt idx="57">
                  <c:v>1783899</c:v>
                </c:pt>
                <c:pt idx="58">
                  <c:v>2509388</c:v>
                </c:pt>
                <c:pt idx="59">
                  <c:v>3419074</c:v>
                </c:pt>
                <c:pt idx="60">
                  <c:v>4407685</c:v>
                </c:pt>
                <c:pt idx="61">
                  <c:v>5333854</c:v>
                </c:pt>
                <c:pt idx="62">
                  <c:v>6104478</c:v>
                </c:pt>
                <c:pt idx="63">
                  <c:v>6699371</c:v>
                </c:pt>
                <c:pt idx="64">
                  <c:v>7139668</c:v>
                </c:pt>
                <c:pt idx="65">
                  <c:v>7457996</c:v>
                </c:pt>
                <c:pt idx="66">
                  <c:v>7685046</c:v>
                </c:pt>
                <c:pt idx="67">
                  <c:v>7845670</c:v>
                </c:pt>
                <c:pt idx="68">
                  <c:v>7958718</c:v>
                </c:pt>
                <c:pt idx="69">
                  <c:v>8038017</c:v>
                </c:pt>
                <c:pt idx="70">
                  <c:v>8093520</c:v>
                </c:pt>
                <c:pt idx="71">
                  <c:v>8132311</c:v>
                </c:pt>
                <c:pt idx="72">
                  <c:v>8159394</c:v>
                </c:pt>
                <c:pt idx="73">
                  <c:v>8178290</c:v>
                </c:pt>
                <c:pt idx="74">
                  <c:v>8191468</c:v>
                </c:pt>
                <c:pt idx="75">
                  <c:v>8200655</c:v>
                </c:pt>
                <c:pt idx="76">
                  <c:v>8207058</c:v>
                </c:pt>
                <c:pt idx="77">
                  <c:v>8211520</c:v>
                </c:pt>
                <c:pt idx="78">
                  <c:v>8214629</c:v>
                </c:pt>
                <c:pt idx="79">
                  <c:v>8216795</c:v>
                </c:pt>
                <c:pt idx="80">
                  <c:v>8218304</c:v>
                </c:pt>
                <c:pt idx="81">
                  <c:v>8219356</c:v>
                </c:pt>
                <c:pt idx="82">
                  <c:v>8220089</c:v>
                </c:pt>
                <c:pt idx="83">
                  <c:v>8220599</c:v>
                </c:pt>
                <c:pt idx="84">
                  <c:v>8220955</c:v>
                </c:pt>
                <c:pt idx="85">
                  <c:v>8221203</c:v>
                </c:pt>
                <c:pt idx="86">
                  <c:v>8221376</c:v>
                </c:pt>
                <c:pt idx="87">
                  <c:v>8221496</c:v>
                </c:pt>
                <c:pt idx="88">
                  <c:v>8221580</c:v>
                </c:pt>
                <c:pt idx="89">
                  <c:v>8221638</c:v>
                </c:pt>
                <c:pt idx="90">
                  <c:v>8221679</c:v>
                </c:pt>
                <c:pt idx="91">
                  <c:v>8221707</c:v>
                </c:pt>
                <c:pt idx="92">
                  <c:v>8221727</c:v>
                </c:pt>
                <c:pt idx="93">
                  <c:v>8221741</c:v>
                </c:pt>
                <c:pt idx="94">
                  <c:v>8221751</c:v>
                </c:pt>
                <c:pt idx="95">
                  <c:v>8221758</c:v>
                </c:pt>
                <c:pt idx="96">
                  <c:v>8221763</c:v>
                </c:pt>
                <c:pt idx="97">
                  <c:v>8221766</c:v>
                </c:pt>
                <c:pt idx="98">
                  <c:v>8221768</c:v>
                </c:pt>
                <c:pt idx="99">
                  <c:v>8221770</c:v>
                </c:pt>
                <c:pt idx="100">
                  <c:v>8221771</c:v>
                </c:pt>
                <c:pt idx="101">
                  <c:v>8221772</c:v>
                </c:pt>
                <c:pt idx="102">
                  <c:v>8221773</c:v>
                </c:pt>
                <c:pt idx="103">
                  <c:v>8221773</c:v>
                </c:pt>
                <c:pt idx="104">
                  <c:v>8221773</c:v>
                </c:pt>
                <c:pt idx="105">
                  <c:v>8221773</c:v>
                </c:pt>
                <c:pt idx="106">
                  <c:v>8221773</c:v>
                </c:pt>
                <c:pt idx="107">
                  <c:v>8221773</c:v>
                </c:pt>
                <c:pt idx="108">
                  <c:v>8221773</c:v>
                </c:pt>
                <c:pt idx="109">
                  <c:v>8221773</c:v>
                </c:pt>
                <c:pt idx="110">
                  <c:v>8221773</c:v>
                </c:pt>
                <c:pt idx="111">
                  <c:v>8221773</c:v>
                </c:pt>
                <c:pt idx="112">
                  <c:v>8221773</c:v>
                </c:pt>
                <c:pt idx="113">
                  <c:v>8221773</c:v>
                </c:pt>
                <c:pt idx="114">
                  <c:v>8221773</c:v>
                </c:pt>
                <c:pt idx="115">
                  <c:v>8221773</c:v>
                </c:pt>
                <c:pt idx="116">
                  <c:v>8221773</c:v>
                </c:pt>
                <c:pt idx="117">
                  <c:v>8221773</c:v>
                </c:pt>
                <c:pt idx="118">
                  <c:v>8221773</c:v>
                </c:pt>
                <c:pt idx="119">
                  <c:v>8221773</c:v>
                </c:pt>
                <c:pt idx="120">
                  <c:v>8221773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62176"/>
        <c:axId val="228168064"/>
      </c:lineChart>
      <c:catAx>
        <c:axId val="228162176"/>
        <c:scaling>
          <c:orientation val="minMax"/>
        </c:scaling>
        <c:delete val="0"/>
        <c:axPos val="b"/>
        <c:majorTickMark val="out"/>
        <c:minorTickMark val="none"/>
        <c:tickLblPos val="nextTo"/>
        <c:crossAx val="228168064"/>
        <c:crosses val="autoZero"/>
        <c:auto val="1"/>
        <c:lblAlgn val="ctr"/>
        <c:lblOffset val="100"/>
        <c:noMultiLvlLbl val="0"/>
      </c:catAx>
      <c:valAx>
        <c:axId val="228168064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228162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20206504089357"/>
          <c:y val="6.7288030201875543E-2"/>
          <c:w val="0.64860865878762231"/>
          <c:h val="0.76267180275437974"/>
        </c:manualLayout>
      </c:layout>
      <c:areaChart>
        <c:grouping val="standard"/>
        <c:varyColors val="0"/>
        <c:ser>
          <c:idx val="1"/>
          <c:order val="1"/>
          <c:tx>
            <c:strRef>
              <c:f>'SIR Model'!$I$25</c:f>
              <c:strCache>
                <c:ptCount val="1"/>
                <c:pt idx="0">
                  <c:v>Leitos</c:v>
                </c:pt>
              </c:strCache>
            </c:strRef>
          </c:tx>
          <c:spPr>
            <a:solidFill>
              <a:srgbClr val="65FF65">
                <a:alpha val="69804"/>
              </a:srgbClr>
            </a:solidFill>
            <a:ln>
              <a:solidFill>
                <a:srgbClr val="00B050"/>
              </a:solidFill>
            </a:ln>
          </c:spPr>
          <c:val>
            <c:numRef>
              <c:f>'SIR Model'!$I$26:$I$146</c:f>
              <c:numCache>
                <c:formatCode>_-* #,##0_-;\-* #,##0_-;_-* "-"??_-;_-@_-</c:formatCode>
                <c:ptCount val="121"/>
                <c:pt idx="0">
                  <c:v>24146</c:v>
                </c:pt>
                <c:pt idx="1">
                  <c:v>24146</c:v>
                </c:pt>
                <c:pt idx="2">
                  <c:v>24146</c:v>
                </c:pt>
                <c:pt idx="3">
                  <c:v>24146</c:v>
                </c:pt>
                <c:pt idx="4">
                  <c:v>24146</c:v>
                </c:pt>
                <c:pt idx="5">
                  <c:v>24146</c:v>
                </c:pt>
                <c:pt idx="6">
                  <c:v>24146</c:v>
                </c:pt>
                <c:pt idx="7">
                  <c:v>24146</c:v>
                </c:pt>
                <c:pt idx="8">
                  <c:v>24146</c:v>
                </c:pt>
                <c:pt idx="9">
                  <c:v>24146</c:v>
                </c:pt>
                <c:pt idx="10">
                  <c:v>24146</c:v>
                </c:pt>
                <c:pt idx="11">
                  <c:v>24146</c:v>
                </c:pt>
                <c:pt idx="12">
                  <c:v>24146</c:v>
                </c:pt>
                <c:pt idx="13">
                  <c:v>24146</c:v>
                </c:pt>
                <c:pt idx="14">
                  <c:v>24146</c:v>
                </c:pt>
                <c:pt idx="15">
                  <c:v>24146</c:v>
                </c:pt>
                <c:pt idx="16">
                  <c:v>24146</c:v>
                </c:pt>
                <c:pt idx="17">
                  <c:v>24146</c:v>
                </c:pt>
                <c:pt idx="18">
                  <c:v>24146</c:v>
                </c:pt>
                <c:pt idx="19">
                  <c:v>24146</c:v>
                </c:pt>
                <c:pt idx="20">
                  <c:v>24146</c:v>
                </c:pt>
                <c:pt idx="21">
                  <c:v>24146</c:v>
                </c:pt>
                <c:pt idx="22">
                  <c:v>24146</c:v>
                </c:pt>
                <c:pt idx="23">
                  <c:v>24146</c:v>
                </c:pt>
                <c:pt idx="24">
                  <c:v>24146</c:v>
                </c:pt>
                <c:pt idx="25">
                  <c:v>24146</c:v>
                </c:pt>
                <c:pt idx="26">
                  <c:v>24146</c:v>
                </c:pt>
                <c:pt idx="27">
                  <c:v>24146</c:v>
                </c:pt>
                <c:pt idx="28">
                  <c:v>24146</c:v>
                </c:pt>
                <c:pt idx="29">
                  <c:v>24146</c:v>
                </c:pt>
                <c:pt idx="30">
                  <c:v>24146</c:v>
                </c:pt>
                <c:pt idx="31">
                  <c:v>24146</c:v>
                </c:pt>
                <c:pt idx="32">
                  <c:v>24146</c:v>
                </c:pt>
                <c:pt idx="33">
                  <c:v>24146</c:v>
                </c:pt>
                <c:pt idx="34">
                  <c:v>24146</c:v>
                </c:pt>
                <c:pt idx="35">
                  <c:v>24146</c:v>
                </c:pt>
                <c:pt idx="36">
                  <c:v>24146</c:v>
                </c:pt>
                <c:pt idx="37">
                  <c:v>24146</c:v>
                </c:pt>
                <c:pt idx="38">
                  <c:v>24146</c:v>
                </c:pt>
                <c:pt idx="39">
                  <c:v>24146</c:v>
                </c:pt>
                <c:pt idx="40">
                  <c:v>24146</c:v>
                </c:pt>
                <c:pt idx="41">
                  <c:v>24146</c:v>
                </c:pt>
                <c:pt idx="42">
                  <c:v>24146</c:v>
                </c:pt>
                <c:pt idx="43">
                  <c:v>24146</c:v>
                </c:pt>
                <c:pt idx="44">
                  <c:v>24146</c:v>
                </c:pt>
                <c:pt idx="45">
                  <c:v>24146</c:v>
                </c:pt>
                <c:pt idx="46">
                  <c:v>24146</c:v>
                </c:pt>
                <c:pt idx="47">
                  <c:v>24146</c:v>
                </c:pt>
                <c:pt idx="48">
                  <c:v>24146</c:v>
                </c:pt>
                <c:pt idx="49">
                  <c:v>24146</c:v>
                </c:pt>
                <c:pt idx="50">
                  <c:v>24146</c:v>
                </c:pt>
                <c:pt idx="51">
                  <c:v>24146</c:v>
                </c:pt>
                <c:pt idx="52">
                  <c:v>24146</c:v>
                </c:pt>
                <c:pt idx="53">
                  <c:v>24146</c:v>
                </c:pt>
                <c:pt idx="54">
                  <c:v>24146</c:v>
                </c:pt>
                <c:pt idx="55">
                  <c:v>24146</c:v>
                </c:pt>
                <c:pt idx="56">
                  <c:v>24146</c:v>
                </c:pt>
                <c:pt idx="57">
                  <c:v>24146</c:v>
                </c:pt>
                <c:pt idx="58">
                  <c:v>24146</c:v>
                </c:pt>
                <c:pt idx="59">
                  <c:v>24146</c:v>
                </c:pt>
                <c:pt idx="60">
                  <c:v>24146</c:v>
                </c:pt>
                <c:pt idx="61">
                  <c:v>24146</c:v>
                </c:pt>
                <c:pt idx="62">
                  <c:v>24146</c:v>
                </c:pt>
                <c:pt idx="63">
                  <c:v>24146</c:v>
                </c:pt>
                <c:pt idx="64">
                  <c:v>24146</c:v>
                </c:pt>
                <c:pt idx="65">
                  <c:v>24146</c:v>
                </c:pt>
                <c:pt idx="66">
                  <c:v>24146</c:v>
                </c:pt>
                <c:pt idx="67">
                  <c:v>24146</c:v>
                </c:pt>
                <c:pt idx="68">
                  <c:v>24146</c:v>
                </c:pt>
                <c:pt idx="69">
                  <c:v>24146</c:v>
                </c:pt>
                <c:pt idx="70">
                  <c:v>24146</c:v>
                </c:pt>
                <c:pt idx="71">
                  <c:v>24146</c:v>
                </c:pt>
                <c:pt idx="72">
                  <c:v>24146</c:v>
                </c:pt>
                <c:pt idx="73">
                  <c:v>24146</c:v>
                </c:pt>
                <c:pt idx="74">
                  <c:v>24146</c:v>
                </c:pt>
                <c:pt idx="75">
                  <c:v>24146</c:v>
                </c:pt>
                <c:pt idx="76">
                  <c:v>24146</c:v>
                </c:pt>
                <c:pt idx="77">
                  <c:v>24146</c:v>
                </c:pt>
                <c:pt idx="78">
                  <c:v>24146</c:v>
                </c:pt>
                <c:pt idx="79">
                  <c:v>24146</c:v>
                </c:pt>
                <c:pt idx="80">
                  <c:v>24146</c:v>
                </c:pt>
                <c:pt idx="81">
                  <c:v>24146</c:v>
                </c:pt>
                <c:pt idx="82">
                  <c:v>24146</c:v>
                </c:pt>
                <c:pt idx="83">
                  <c:v>24146</c:v>
                </c:pt>
                <c:pt idx="84">
                  <c:v>24146</c:v>
                </c:pt>
                <c:pt idx="85">
                  <c:v>24146</c:v>
                </c:pt>
                <c:pt idx="86">
                  <c:v>24146</c:v>
                </c:pt>
                <c:pt idx="87">
                  <c:v>24146</c:v>
                </c:pt>
                <c:pt idx="88">
                  <c:v>24146</c:v>
                </c:pt>
                <c:pt idx="89">
                  <c:v>24146</c:v>
                </c:pt>
                <c:pt idx="90">
                  <c:v>24146</c:v>
                </c:pt>
                <c:pt idx="91">
                  <c:v>24146</c:v>
                </c:pt>
                <c:pt idx="92">
                  <c:v>24146</c:v>
                </c:pt>
                <c:pt idx="93">
                  <c:v>24146</c:v>
                </c:pt>
                <c:pt idx="94">
                  <c:v>24146</c:v>
                </c:pt>
                <c:pt idx="95">
                  <c:v>24146</c:v>
                </c:pt>
                <c:pt idx="96">
                  <c:v>24146</c:v>
                </c:pt>
                <c:pt idx="97">
                  <c:v>24146</c:v>
                </c:pt>
                <c:pt idx="98">
                  <c:v>24146</c:v>
                </c:pt>
                <c:pt idx="99">
                  <c:v>24146</c:v>
                </c:pt>
                <c:pt idx="100">
                  <c:v>24146</c:v>
                </c:pt>
                <c:pt idx="101">
                  <c:v>24146</c:v>
                </c:pt>
                <c:pt idx="102">
                  <c:v>24146</c:v>
                </c:pt>
                <c:pt idx="103">
                  <c:v>24146</c:v>
                </c:pt>
                <c:pt idx="104">
                  <c:v>24146</c:v>
                </c:pt>
                <c:pt idx="105">
                  <c:v>24146</c:v>
                </c:pt>
                <c:pt idx="106">
                  <c:v>24146</c:v>
                </c:pt>
                <c:pt idx="107">
                  <c:v>24146</c:v>
                </c:pt>
                <c:pt idx="108">
                  <c:v>24146</c:v>
                </c:pt>
                <c:pt idx="109">
                  <c:v>24146</c:v>
                </c:pt>
                <c:pt idx="110">
                  <c:v>24146</c:v>
                </c:pt>
                <c:pt idx="111">
                  <c:v>24146</c:v>
                </c:pt>
                <c:pt idx="112">
                  <c:v>24146</c:v>
                </c:pt>
                <c:pt idx="113">
                  <c:v>24146</c:v>
                </c:pt>
                <c:pt idx="114">
                  <c:v>24146</c:v>
                </c:pt>
                <c:pt idx="115">
                  <c:v>24146</c:v>
                </c:pt>
                <c:pt idx="116">
                  <c:v>24146</c:v>
                </c:pt>
                <c:pt idx="117">
                  <c:v>24146</c:v>
                </c:pt>
                <c:pt idx="118">
                  <c:v>24146</c:v>
                </c:pt>
                <c:pt idx="119">
                  <c:v>24146</c:v>
                </c:pt>
                <c:pt idx="120">
                  <c:v>24146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936064"/>
        <c:axId val="220937600"/>
      </c:areaChart>
      <c:lineChart>
        <c:grouping val="standard"/>
        <c:varyColors val="0"/>
        <c:ser>
          <c:idx val="0"/>
          <c:order val="0"/>
          <c:tx>
            <c:strRef>
              <c:f>'SIR Model'!$G$25</c:f>
              <c:strCache>
                <c:ptCount val="1"/>
                <c:pt idx="0">
                  <c:v>Hospitalizados</c:v>
                </c:pt>
              </c:strCache>
            </c:strRef>
          </c:tx>
          <c:marker>
            <c:symbol val="none"/>
          </c:marker>
          <c:val>
            <c:numRef>
              <c:f>'SIR Model'!$G$26:$G$146</c:f>
              <c:numCache>
                <c:formatCode>_-* #,##0_-;\-* #,##0_-;_-* "-"??_-;_-@_-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10</c:v>
                </c:pt>
                <c:pt idx="10">
                  <c:v>18</c:v>
                </c:pt>
                <c:pt idx="11">
                  <c:v>32</c:v>
                </c:pt>
                <c:pt idx="12">
                  <c:v>56</c:v>
                </c:pt>
                <c:pt idx="13">
                  <c:v>100</c:v>
                </c:pt>
                <c:pt idx="14">
                  <c:v>178</c:v>
                </c:pt>
                <c:pt idx="15">
                  <c:v>316</c:v>
                </c:pt>
                <c:pt idx="16">
                  <c:v>560</c:v>
                </c:pt>
                <c:pt idx="17">
                  <c:v>991</c:v>
                </c:pt>
                <c:pt idx="18">
                  <c:v>1753</c:v>
                </c:pt>
                <c:pt idx="19">
                  <c:v>1793</c:v>
                </c:pt>
                <c:pt idx="20">
                  <c:v>1834</c:v>
                </c:pt>
                <c:pt idx="21">
                  <c:v>1875</c:v>
                </c:pt>
                <c:pt idx="22">
                  <c:v>1916</c:v>
                </c:pt>
                <c:pt idx="23">
                  <c:v>1957</c:v>
                </c:pt>
                <c:pt idx="24">
                  <c:v>1998</c:v>
                </c:pt>
                <c:pt idx="25">
                  <c:v>2039</c:v>
                </c:pt>
                <c:pt idx="26">
                  <c:v>2080</c:v>
                </c:pt>
                <c:pt idx="27">
                  <c:v>2120</c:v>
                </c:pt>
                <c:pt idx="28">
                  <c:v>2160</c:v>
                </c:pt>
                <c:pt idx="29">
                  <c:v>2200</c:v>
                </c:pt>
                <c:pt idx="30">
                  <c:v>2239</c:v>
                </c:pt>
                <c:pt idx="31">
                  <c:v>2278</c:v>
                </c:pt>
                <c:pt idx="32">
                  <c:v>2316</c:v>
                </c:pt>
                <c:pt idx="33">
                  <c:v>2353</c:v>
                </c:pt>
                <c:pt idx="34">
                  <c:v>2390</c:v>
                </c:pt>
                <c:pt idx="35">
                  <c:v>2426</c:v>
                </c:pt>
                <c:pt idx="36">
                  <c:v>2461</c:v>
                </c:pt>
                <c:pt idx="37">
                  <c:v>2494</c:v>
                </c:pt>
                <c:pt idx="38">
                  <c:v>2527</c:v>
                </c:pt>
                <c:pt idx="39">
                  <c:v>2559</c:v>
                </c:pt>
                <c:pt idx="40">
                  <c:v>2589</c:v>
                </c:pt>
                <c:pt idx="41">
                  <c:v>2619</c:v>
                </c:pt>
                <c:pt idx="42">
                  <c:v>2647</c:v>
                </c:pt>
                <c:pt idx="43">
                  <c:v>2673</c:v>
                </c:pt>
                <c:pt idx="44">
                  <c:v>2698</c:v>
                </c:pt>
                <c:pt idx="45">
                  <c:v>2722</c:v>
                </c:pt>
                <c:pt idx="46">
                  <c:v>2744</c:v>
                </c:pt>
                <c:pt idx="47">
                  <c:v>2764</c:v>
                </c:pt>
                <c:pt idx="48">
                  <c:v>2782</c:v>
                </c:pt>
                <c:pt idx="49">
                  <c:v>2799</c:v>
                </c:pt>
                <c:pt idx="50">
                  <c:v>4790</c:v>
                </c:pt>
                <c:pt idx="51">
                  <c:v>8167</c:v>
                </c:pt>
                <c:pt idx="52">
                  <c:v>13833</c:v>
                </c:pt>
                <c:pt idx="53">
                  <c:v>23175</c:v>
                </c:pt>
                <c:pt idx="54">
                  <c:v>38115</c:v>
                </c:pt>
                <c:pt idx="55">
                  <c:v>60786</c:v>
                </c:pt>
                <c:pt idx="56">
                  <c:v>92211</c:v>
                </c:pt>
                <c:pt idx="57">
                  <c:v>129400</c:v>
                </c:pt>
                <c:pt idx="58">
                  <c:v>162254</c:v>
                </c:pt>
                <c:pt idx="59">
                  <c:v>176331</c:v>
                </c:pt>
                <c:pt idx="60">
                  <c:v>165194</c:v>
                </c:pt>
                <c:pt idx="61">
                  <c:v>137450</c:v>
                </c:pt>
                <c:pt idx="62">
                  <c:v>106106</c:v>
                </c:pt>
                <c:pt idx="63">
                  <c:v>78532</c:v>
                </c:pt>
                <c:pt idx="64">
                  <c:v>56777</c:v>
                </c:pt>
                <c:pt idx="65">
                  <c:v>40497</c:v>
                </c:pt>
                <c:pt idx="66">
                  <c:v>28649</c:v>
                </c:pt>
                <c:pt idx="67">
                  <c:v>20163</c:v>
                </c:pt>
                <c:pt idx="68">
                  <c:v>14144</c:v>
                </c:pt>
                <c:pt idx="69">
                  <c:v>9899</c:v>
                </c:pt>
                <c:pt idx="70">
                  <c:v>6918</c:v>
                </c:pt>
                <c:pt idx="71">
                  <c:v>4830</c:v>
                </c:pt>
                <c:pt idx="72">
                  <c:v>3370</c:v>
                </c:pt>
                <c:pt idx="73">
                  <c:v>2350</c:v>
                </c:pt>
                <c:pt idx="74">
                  <c:v>1638</c:v>
                </c:pt>
                <c:pt idx="75">
                  <c:v>1142</c:v>
                </c:pt>
                <c:pt idx="76">
                  <c:v>795</c:v>
                </c:pt>
                <c:pt idx="77">
                  <c:v>554</c:v>
                </c:pt>
                <c:pt idx="78">
                  <c:v>386</c:v>
                </c:pt>
                <c:pt idx="79">
                  <c:v>269</c:v>
                </c:pt>
                <c:pt idx="80">
                  <c:v>187</c:v>
                </c:pt>
                <c:pt idx="81">
                  <c:v>130</c:v>
                </c:pt>
                <c:pt idx="82">
                  <c:v>91</c:v>
                </c:pt>
                <c:pt idx="83">
                  <c:v>63</c:v>
                </c:pt>
                <c:pt idx="84">
                  <c:v>44</c:v>
                </c:pt>
                <c:pt idx="85">
                  <c:v>30</c:v>
                </c:pt>
                <c:pt idx="86">
                  <c:v>21</c:v>
                </c:pt>
                <c:pt idx="87">
                  <c:v>14</c:v>
                </c:pt>
                <c:pt idx="88">
                  <c:v>10</c:v>
                </c:pt>
                <c:pt idx="89">
                  <c:v>7</c:v>
                </c:pt>
                <c:pt idx="90">
                  <c:v>5</c:v>
                </c:pt>
                <c:pt idx="91">
                  <c:v>3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'SIR Model'!$H$25</c:f>
              <c:strCache>
                <c:ptCount val="1"/>
                <c:pt idx="0">
                  <c:v>Internados</c:v>
                </c:pt>
              </c:strCache>
            </c:strRef>
          </c:tx>
          <c:spPr>
            <a:ln>
              <a:solidFill>
                <a:srgbClr val="FF0000">
                  <a:alpha val="79000"/>
                </a:srgbClr>
              </a:solidFill>
            </a:ln>
          </c:spPr>
          <c:marker>
            <c:symbol val="none"/>
          </c:marker>
          <c:val>
            <c:numRef>
              <c:f>'SIR Model'!$H$26:$H$146</c:f>
              <c:numCache>
                <c:formatCode>_-* #,##0_-;\-* #,##0_-;_-* "-"??_-;_-@_-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</c:v>
                </c:pt>
                <c:pt idx="6">
                  <c:v>0.2</c:v>
                </c:pt>
                <c:pt idx="7">
                  <c:v>0.60000000000000009</c:v>
                </c:pt>
                <c:pt idx="8">
                  <c:v>1</c:v>
                </c:pt>
                <c:pt idx="9">
                  <c:v>2</c:v>
                </c:pt>
                <c:pt idx="10">
                  <c:v>3.6</c:v>
                </c:pt>
                <c:pt idx="11">
                  <c:v>6.4</c:v>
                </c:pt>
                <c:pt idx="12">
                  <c:v>11.200000000000001</c:v>
                </c:pt>
                <c:pt idx="13">
                  <c:v>20</c:v>
                </c:pt>
                <c:pt idx="14">
                  <c:v>35.6</c:v>
                </c:pt>
                <c:pt idx="15">
                  <c:v>63.2</c:v>
                </c:pt>
                <c:pt idx="16">
                  <c:v>112</c:v>
                </c:pt>
                <c:pt idx="17">
                  <c:v>198.20000000000002</c:v>
                </c:pt>
                <c:pt idx="18">
                  <c:v>350.6</c:v>
                </c:pt>
                <c:pt idx="19">
                  <c:v>358.6</c:v>
                </c:pt>
                <c:pt idx="20">
                  <c:v>366.8</c:v>
                </c:pt>
                <c:pt idx="21">
                  <c:v>375</c:v>
                </c:pt>
                <c:pt idx="22">
                  <c:v>383.20000000000005</c:v>
                </c:pt>
                <c:pt idx="23">
                  <c:v>391.40000000000003</c:v>
                </c:pt>
                <c:pt idx="24">
                  <c:v>399.6</c:v>
                </c:pt>
                <c:pt idx="25">
                  <c:v>407.8</c:v>
                </c:pt>
                <c:pt idx="26">
                  <c:v>416</c:v>
                </c:pt>
                <c:pt idx="27">
                  <c:v>424</c:v>
                </c:pt>
                <c:pt idx="28">
                  <c:v>432</c:v>
                </c:pt>
                <c:pt idx="29">
                  <c:v>440</c:v>
                </c:pt>
                <c:pt idx="30">
                  <c:v>447.8</c:v>
                </c:pt>
                <c:pt idx="31">
                  <c:v>455.6</c:v>
                </c:pt>
                <c:pt idx="32">
                  <c:v>463.20000000000005</c:v>
                </c:pt>
                <c:pt idx="33">
                  <c:v>470.6</c:v>
                </c:pt>
                <c:pt idx="34">
                  <c:v>478</c:v>
                </c:pt>
                <c:pt idx="35">
                  <c:v>485.20000000000005</c:v>
                </c:pt>
                <c:pt idx="36">
                  <c:v>492.20000000000005</c:v>
                </c:pt>
                <c:pt idx="37">
                  <c:v>498.8</c:v>
                </c:pt>
                <c:pt idx="38">
                  <c:v>505.40000000000003</c:v>
                </c:pt>
                <c:pt idx="39">
                  <c:v>511.8</c:v>
                </c:pt>
                <c:pt idx="40">
                  <c:v>517.80000000000007</c:v>
                </c:pt>
                <c:pt idx="41">
                  <c:v>523.80000000000007</c:v>
                </c:pt>
                <c:pt idx="42">
                  <c:v>529.4</c:v>
                </c:pt>
                <c:pt idx="43">
                  <c:v>534.6</c:v>
                </c:pt>
                <c:pt idx="44">
                  <c:v>539.6</c:v>
                </c:pt>
                <c:pt idx="45">
                  <c:v>544.4</c:v>
                </c:pt>
                <c:pt idx="46">
                  <c:v>548.80000000000007</c:v>
                </c:pt>
                <c:pt idx="47">
                  <c:v>552.80000000000007</c:v>
                </c:pt>
                <c:pt idx="48">
                  <c:v>556.4</c:v>
                </c:pt>
                <c:pt idx="49">
                  <c:v>559.80000000000007</c:v>
                </c:pt>
                <c:pt idx="50">
                  <c:v>958</c:v>
                </c:pt>
                <c:pt idx="51">
                  <c:v>1633.4</c:v>
                </c:pt>
                <c:pt idx="52">
                  <c:v>2766.6000000000004</c:v>
                </c:pt>
                <c:pt idx="53">
                  <c:v>4635</c:v>
                </c:pt>
                <c:pt idx="54">
                  <c:v>7623</c:v>
                </c:pt>
                <c:pt idx="55">
                  <c:v>12157.2</c:v>
                </c:pt>
                <c:pt idx="56">
                  <c:v>18442.2</c:v>
                </c:pt>
                <c:pt idx="57">
                  <c:v>25880</c:v>
                </c:pt>
                <c:pt idx="58">
                  <c:v>32450.800000000003</c:v>
                </c:pt>
                <c:pt idx="59">
                  <c:v>35266.200000000004</c:v>
                </c:pt>
                <c:pt idx="60">
                  <c:v>33038.800000000003</c:v>
                </c:pt>
                <c:pt idx="61">
                  <c:v>27490</c:v>
                </c:pt>
                <c:pt idx="62">
                  <c:v>21221.200000000001</c:v>
                </c:pt>
                <c:pt idx="63">
                  <c:v>15706.400000000001</c:v>
                </c:pt>
                <c:pt idx="64">
                  <c:v>11355.400000000001</c:v>
                </c:pt>
                <c:pt idx="65">
                  <c:v>8099.4000000000005</c:v>
                </c:pt>
                <c:pt idx="66">
                  <c:v>5729.8</c:v>
                </c:pt>
                <c:pt idx="67">
                  <c:v>4032.6000000000004</c:v>
                </c:pt>
                <c:pt idx="68">
                  <c:v>2828.8</c:v>
                </c:pt>
                <c:pt idx="69">
                  <c:v>1979.8000000000002</c:v>
                </c:pt>
                <c:pt idx="70">
                  <c:v>1383.6000000000001</c:v>
                </c:pt>
                <c:pt idx="71">
                  <c:v>966</c:v>
                </c:pt>
                <c:pt idx="72">
                  <c:v>674</c:v>
                </c:pt>
                <c:pt idx="73">
                  <c:v>470</c:v>
                </c:pt>
                <c:pt idx="74">
                  <c:v>327.60000000000002</c:v>
                </c:pt>
                <c:pt idx="75">
                  <c:v>228.4</c:v>
                </c:pt>
                <c:pt idx="76">
                  <c:v>159</c:v>
                </c:pt>
                <c:pt idx="77">
                  <c:v>110.80000000000001</c:v>
                </c:pt>
                <c:pt idx="78">
                  <c:v>77.2</c:v>
                </c:pt>
                <c:pt idx="79">
                  <c:v>53.800000000000004</c:v>
                </c:pt>
                <c:pt idx="80">
                  <c:v>37.4</c:v>
                </c:pt>
                <c:pt idx="81">
                  <c:v>26</c:v>
                </c:pt>
                <c:pt idx="82">
                  <c:v>18.2</c:v>
                </c:pt>
                <c:pt idx="83">
                  <c:v>12.600000000000001</c:v>
                </c:pt>
                <c:pt idx="84">
                  <c:v>8.8000000000000007</c:v>
                </c:pt>
                <c:pt idx="85">
                  <c:v>6</c:v>
                </c:pt>
                <c:pt idx="86">
                  <c:v>4.2</c:v>
                </c:pt>
                <c:pt idx="87">
                  <c:v>2.8000000000000003</c:v>
                </c:pt>
                <c:pt idx="88">
                  <c:v>2</c:v>
                </c:pt>
                <c:pt idx="89">
                  <c:v>1.4000000000000001</c:v>
                </c:pt>
                <c:pt idx="90">
                  <c:v>1</c:v>
                </c:pt>
                <c:pt idx="91">
                  <c:v>0.60000000000000009</c:v>
                </c:pt>
                <c:pt idx="92">
                  <c:v>0.4</c:v>
                </c:pt>
                <c:pt idx="93">
                  <c:v>0.2</c:v>
                </c:pt>
                <c:pt idx="94">
                  <c:v>0.2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936064"/>
        <c:axId val="220937600"/>
      </c:lineChart>
      <c:catAx>
        <c:axId val="220936064"/>
        <c:scaling>
          <c:orientation val="minMax"/>
        </c:scaling>
        <c:delete val="0"/>
        <c:axPos val="b"/>
        <c:majorTickMark val="out"/>
        <c:minorTickMark val="none"/>
        <c:tickLblPos val="nextTo"/>
        <c:crossAx val="220937600"/>
        <c:crosses val="autoZero"/>
        <c:auto val="1"/>
        <c:lblAlgn val="ctr"/>
        <c:lblOffset val="100"/>
        <c:noMultiLvlLbl val="0"/>
      </c:catAx>
      <c:valAx>
        <c:axId val="220937600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22093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26862816222211"/>
          <c:y val="0.48712502368171018"/>
          <c:w val="0.19627174182572041"/>
          <c:h val="0.3287804002769745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3506080928459"/>
          <c:y val="0.14654165311751033"/>
          <c:w val="0.6844137158059227"/>
          <c:h val="0.5917285339332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'SIR Model'!$J$25</c:f>
              <c:strCache>
                <c:ptCount val="1"/>
                <c:pt idx="0">
                  <c:v>Mortes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val>
            <c:numRef>
              <c:f>'SIR Model'!$J$26:$J$149</c:f>
              <c:numCache>
                <c:formatCode>General</c:formatCode>
                <c:ptCount val="124"/>
                <c:pt idx="11" formatCode="_-* #,##0_-;\-* #,##0_-;_-* &quot;-&quot;??_-;_-@_-">
                  <c:v>0</c:v>
                </c:pt>
                <c:pt idx="12" formatCode="_-* #,##0_-;\-* #,##0_-;_-* &quot;-&quot;??_-;_-@_-">
                  <c:v>0</c:v>
                </c:pt>
                <c:pt idx="13" formatCode="_-* #,##0_-;\-* #,##0_-;_-* &quot;-&quot;??_-;_-@_-">
                  <c:v>0</c:v>
                </c:pt>
                <c:pt idx="14" formatCode="_-* #,##0_-;\-* #,##0_-;_-* &quot;-&quot;??_-;_-@_-">
                  <c:v>0</c:v>
                </c:pt>
                <c:pt idx="15" formatCode="_-* #,##0_-;\-* #,##0_-;_-* &quot;-&quot;??_-;_-@_-">
                  <c:v>0</c:v>
                </c:pt>
                <c:pt idx="16" formatCode="_-* #,##0_-;\-* #,##0_-;_-* &quot;-&quot;??_-;_-@_-">
                  <c:v>0</c:v>
                </c:pt>
                <c:pt idx="17" formatCode="_-* #,##0_-;\-* #,##0_-;_-* &quot;-&quot;??_-;_-@_-">
                  <c:v>0</c:v>
                </c:pt>
                <c:pt idx="18" formatCode="_-* #,##0_-;\-* #,##0_-;_-* &quot;-&quot;??_-;_-@_-">
                  <c:v>0</c:v>
                </c:pt>
                <c:pt idx="19" formatCode="_-* #,##0_-;\-* #,##0_-;_-* &quot;-&quot;??_-;_-@_-">
                  <c:v>0</c:v>
                </c:pt>
                <c:pt idx="20" formatCode="_-* #,##0_-;\-* #,##0_-;_-* &quot;-&quot;??_-;_-@_-">
                  <c:v>0</c:v>
                </c:pt>
                <c:pt idx="21" formatCode="_-* #,##0_-;\-* #,##0_-;_-* &quot;-&quot;??_-;_-@_-">
                  <c:v>0</c:v>
                </c:pt>
                <c:pt idx="22" formatCode="_-* #,##0_-;\-* #,##0_-;_-* &quot;-&quot;??_-;_-@_-">
                  <c:v>1</c:v>
                </c:pt>
                <c:pt idx="23" formatCode="_-* #,##0_-;\-* #,##0_-;_-* &quot;-&quot;??_-;_-@_-">
                  <c:v>1</c:v>
                </c:pt>
                <c:pt idx="24" formatCode="_-* #,##0_-;\-* #,##0_-;_-* &quot;-&quot;??_-;_-@_-">
                  <c:v>3</c:v>
                </c:pt>
                <c:pt idx="25" formatCode="_-* #,##0_-;\-* #,##0_-;_-* &quot;-&quot;??_-;_-@_-">
                  <c:v>5</c:v>
                </c:pt>
                <c:pt idx="26" formatCode="_-* #,##0_-;\-* #,##0_-;_-* &quot;-&quot;??_-;_-@_-">
                  <c:v>8</c:v>
                </c:pt>
                <c:pt idx="27" formatCode="_-* #,##0_-;\-* #,##0_-;_-* &quot;-&quot;??_-;_-@_-">
                  <c:v>15</c:v>
                </c:pt>
                <c:pt idx="28" formatCode="_-* #,##0_-;\-* #,##0_-;_-* &quot;-&quot;??_-;_-@_-">
                  <c:v>26</c:v>
                </c:pt>
                <c:pt idx="29" formatCode="_-* #,##0_-;\-* #,##0_-;_-* &quot;-&quot;??_-;_-@_-">
                  <c:v>15</c:v>
                </c:pt>
                <c:pt idx="30" formatCode="_-* #,##0_-;\-* #,##0_-;_-* &quot;-&quot;??_-;_-@_-">
                  <c:v>15</c:v>
                </c:pt>
                <c:pt idx="31" formatCode="_-* #,##0_-;\-* #,##0_-;_-* &quot;-&quot;??_-;_-@_-">
                  <c:v>16</c:v>
                </c:pt>
                <c:pt idx="32" formatCode="_-* #,##0_-;\-* #,##0_-;_-* &quot;-&quot;??_-;_-@_-">
                  <c:v>16</c:v>
                </c:pt>
                <c:pt idx="33" formatCode="_-* #,##0_-;\-* #,##0_-;_-* &quot;-&quot;??_-;_-@_-">
                  <c:v>16</c:v>
                </c:pt>
                <c:pt idx="34" formatCode="_-* #,##0_-;\-* #,##0_-;_-* &quot;-&quot;??_-;_-@_-">
                  <c:v>17</c:v>
                </c:pt>
                <c:pt idx="35" formatCode="_-* #,##0_-;\-* #,##0_-;_-* &quot;-&quot;??_-;_-@_-">
                  <c:v>17</c:v>
                </c:pt>
                <c:pt idx="36" formatCode="_-* #,##0_-;\-* #,##0_-;_-* &quot;-&quot;??_-;_-@_-">
                  <c:v>17</c:v>
                </c:pt>
                <c:pt idx="37" formatCode="_-* #,##0_-;\-* #,##0_-;_-* &quot;-&quot;??_-;_-@_-">
                  <c:v>17</c:v>
                </c:pt>
                <c:pt idx="38" formatCode="_-* #,##0_-;\-* #,##0_-;_-* &quot;-&quot;??_-;_-@_-">
                  <c:v>18</c:v>
                </c:pt>
                <c:pt idx="39" formatCode="_-* #,##0_-;\-* #,##0_-;_-* &quot;-&quot;??_-;_-@_-">
                  <c:v>18</c:v>
                </c:pt>
                <c:pt idx="40" formatCode="_-* #,##0_-;\-* #,##0_-;_-* &quot;-&quot;??_-;_-@_-">
                  <c:v>18</c:v>
                </c:pt>
                <c:pt idx="41" formatCode="_-* #,##0_-;\-* #,##0_-;_-* &quot;-&quot;??_-;_-@_-">
                  <c:v>19</c:v>
                </c:pt>
                <c:pt idx="42" formatCode="_-* #,##0_-;\-* #,##0_-;_-* &quot;-&quot;??_-;_-@_-">
                  <c:v>19</c:v>
                </c:pt>
                <c:pt idx="43" formatCode="_-* #,##0_-;\-* #,##0_-;_-* &quot;-&quot;??_-;_-@_-">
                  <c:v>19</c:v>
                </c:pt>
                <c:pt idx="44" formatCode="_-* #,##0_-;\-* #,##0_-;_-* &quot;-&quot;??_-;_-@_-">
                  <c:v>20</c:v>
                </c:pt>
                <c:pt idx="45" formatCode="_-* #,##0_-;\-* #,##0_-;_-* &quot;-&quot;??_-;_-@_-">
                  <c:v>20</c:v>
                </c:pt>
                <c:pt idx="46" formatCode="_-* #,##0_-;\-* #,##0_-;_-* &quot;-&quot;??_-;_-@_-">
                  <c:v>20</c:v>
                </c:pt>
                <c:pt idx="47" formatCode="_-* #,##0_-;\-* #,##0_-;_-* &quot;-&quot;??_-;_-@_-">
                  <c:v>20</c:v>
                </c:pt>
                <c:pt idx="48" formatCode="_-* #,##0_-;\-* #,##0_-;_-* &quot;-&quot;??_-;_-@_-">
                  <c:v>21</c:v>
                </c:pt>
                <c:pt idx="49" formatCode="_-* #,##0_-;\-* #,##0_-;_-* &quot;-&quot;??_-;_-@_-">
                  <c:v>21</c:v>
                </c:pt>
                <c:pt idx="50" formatCode="_-* #,##0_-;\-* #,##0_-;_-* &quot;-&quot;??_-;_-@_-">
                  <c:v>21</c:v>
                </c:pt>
                <c:pt idx="51" formatCode="_-* #,##0_-;\-* #,##0_-;_-* &quot;-&quot;??_-;_-@_-">
                  <c:v>21</c:v>
                </c:pt>
                <c:pt idx="52" formatCode="_-* #,##0_-;\-* #,##0_-;_-* &quot;-&quot;??_-;_-@_-">
                  <c:v>21</c:v>
                </c:pt>
                <c:pt idx="53" formatCode="_-* #,##0_-;\-* #,##0_-;_-* &quot;-&quot;??_-;_-@_-">
                  <c:v>22</c:v>
                </c:pt>
                <c:pt idx="54" formatCode="_-* #,##0_-;\-* #,##0_-;_-* &quot;-&quot;??_-;_-@_-">
                  <c:v>22</c:v>
                </c:pt>
                <c:pt idx="55" formatCode="_-* #,##0_-;\-* #,##0_-;_-* &quot;-&quot;??_-;_-@_-">
                  <c:v>22</c:v>
                </c:pt>
                <c:pt idx="56" formatCode="_-* #,##0_-;\-* #,##0_-;_-* &quot;-&quot;??_-;_-@_-">
                  <c:v>22</c:v>
                </c:pt>
                <c:pt idx="57" formatCode="_-* #,##0_-;\-* #,##0_-;_-* &quot;-&quot;??_-;_-@_-">
                  <c:v>22</c:v>
                </c:pt>
                <c:pt idx="58" formatCode="_-* #,##0_-;\-* #,##0_-;_-* &quot;-&quot;??_-;_-@_-">
                  <c:v>22</c:v>
                </c:pt>
                <c:pt idx="59" formatCode="_-* #,##0_-;\-* #,##0_-;_-* &quot;-&quot;??_-;_-@_-">
                  <c:v>22</c:v>
                </c:pt>
                <c:pt idx="60" formatCode="_-* #,##0_-;\-* #,##0_-;_-* &quot;-&quot;??_-;_-@_-">
                  <c:v>70</c:v>
                </c:pt>
                <c:pt idx="61" formatCode="_-* #,##0_-;\-* #,##0_-;_-* &quot;-&quot;??_-;_-@_-">
                  <c:v>118</c:v>
                </c:pt>
                <c:pt idx="62" formatCode="_-* #,##0_-;\-* #,##0_-;_-* &quot;-&quot;??_-;_-@_-">
                  <c:v>200</c:v>
                </c:pt>
                <c:pt idx="63" formatCode="_-* #,##0_-;\-* #,##0_-;_-* &quot;-&quot;??_-;_-@_-">
                  <c:v>332</c:v>
                </c:pt>
                <c:pt idx="64" formatCode="_-* #,##0_-;\-* #,##0_-;_-* &quot;-&quot;??_-;_-@_-">
                  <c:v>539</c:v>
                </c:pt>
                <c:pt idx="65" formatCode="_-* #,##0_-;\-* #,##0_-;_-* &quot;-&quot;??_-;_-@_-">
                  <c:v>842</c:v>
                </c:pt>
                <c:pt idx="66" formatCode="_-* #,##0_-;\-* #,##0_-;_-* &quot;-&quot;??_-;_-@_-">
                  <c:v>1230</c:v>
                </c:pt>
                <c:pt idx="67" formatCode="_-* #,##0_-;\-* #,##0_-;_-* &quot;-&quot;??_-;_-@_-">
                  <c:v>1617</c:v>
                </c:pt>
                <c:pt idx="68" formatCode="_-* #,##0_-;\-* #,##0_-;_-* &quot;-&quot;??_-;_-@_-">
                  <c:v>1809</c:v>
                </c:pt>
                <c:pt idx="69" formatCode="_-* #,##0_-;\-* #,##0_-;_-* &quot;-&quot;??_-;_-@_-">
                  <c:v>1622</c:v>
                </c:pt>
                <c:pt idx="70" formatCode="_-* #,##0_-;\-* #,##0_-;_-* &quot;-&quot;??_-;_-@_-">
                  <c:v>1134</c:v>
                </c:pt>
                <c:pt idx="71" formatCode="_-* #,##0_-;\-* #,##0_-;_-* &quot;-&quot;??_-;_-@_-">
                  <c:v>650</c:v>
                </c:pt>
                <c:pt idx="72" formatCode="_-* #,##0_-;\-* #,##0_-;_-* &quot;-&quot;??_-;_-@_-">
                  <c:v>344</c:v>
                </c:pt>
                <c:pt idx="73" formatCode="_-* #,##0_-;\-* #,##0_-;_-* &quot;-&quot;??_-;_-@_-">
                  <c:v>186</c:v>
                </c:pt>
                <c:pt idx="74" formatCode="_-* #,##0_-;\-* #,##0_-;_-* &quot;-&quot;??_-;_-@_-">
                  <c:v>105</c:v>
                </c:pt>
                <c:pt idx="75" formatCode="_-* #,##0_-;\-* #,##0_-;_-* &quot;-&quot;??_-;_-@_-">
                  <c:v>63</c:v>
                </c:pt>
                <c:pt idx="76" formatCode="_-* #,##0_-;\-* #,##0_-;_-* &quot;-&quot;??_-;_-@_-">
                  <c:v>39</c:v>
                </c:pt>
                <c:pt idx="77" formatCode="_-* #,##0_-;\-* #,##0_-;_-* &quot;-&quot;??_-;_-@_-">
                  <c:v>25</c:v>
                </c:pt>
                <c:pt idx="78" formatCode="_-* #,##0_-;\-* #,##0_-;_-* &quot;-&quot;??_-;_-@_-">
                  <c:v>17</c:v>
                </c:pt>
                <c:pt idx="79" formatCode="_-* #,##0_-;\-* #,##0_-;_-* &quot;-&quot;??_-;_-@_-">
                  <c:v>11</c:v>
                </c:pt>
                <c:pt idx="80" formatCode="_-* #,##0_-;\-* #,##0_-;_-* &quot;-&quot;??_-;_-@_-">
                  <c:v>8</c:v>
                </c:pt>
                <c:pt idx="81" formatCode="_-* #,##0_-;\-* #,##0_-;_-* &quot;-&quot;??_-;_-@_-">
                  <c:v>5</c:v>
                </c:pt>
                <c:pt idx="82" formatCode="_-* #,##0_-;\-* #,##0_-;_-* &quot;-&quot;??_-;_-@_-">
                  <c:v>4</c:v>
                </c:pt>
                <c:pt idx="83" formatCode="_-* #,##0_-;\-* #,##0_-;_-* &quot;-&quot;??_-;_-@_-">
                  <c:v>2</c:v>
                </c:pt>
                <c:pt idx="84" formatCode="_-* #,##0_-;\-* #,##0_-;_-* &quot;-&quot;??_-;_-@_-">
                  <c:v>2</c:v>
                </c:pt>
                <c:pt idx="85" formatCode="_-* #,##0_-;\-* #,##0_-;_-* &quot;-&quot;??_-;_-@_-">
                  <c:v>1</c:v>
                </c:pt>
                <c:pt idx="86" formatCode="_-* #,##0_-;\-* #,##0_-;_-* &quot;-&quot;??_-;_-@_-">
                  <c:v>1</c:v>
                </c:pt>
                <c:pt idx="87" formatCode="_-* #,##0_-;\-* #,##0_-;_-* &quot;-&quot;??_-;_-@_-">
                  <c:v>1</c:v>
                </c:pt>
                <c:pt idx="88" formatCode="_-* #,##0_-;\-* #,##0_-;_-* &quot;-&quot;??_-;_-@_-">
                  <c:v>0</c:v>
                </c:pt>
                <c:pt idx="89" formatCode="_-* #,##0_-;\-* #,##0_-;_-* &quot;-&quot;??_-;_-@_-">
                  <c:v>0</c:v>
                </c:pt>
                <c:pt idx="90" formatCode="_-* #,##0_-;\-* #,##0_-;_-* &quot;-&quot;??_-;_-@_-">
                  <c:v>0</c:v>
                </c:pt>
                <c:pt idx="91" formatCode="_-* #,##0_-;\-* #,##0_-;_-* &quot;-&quot;??_-;_-@_-">
                  <c:v>0</c:v>
                </c:pt>
                <c:pt idx="92" formatCode="_-* #,##0_-;\-* #,##0_-;_-* &quot;-&quot;??_-;_-@_-">
                  <c:v>0</c:v>
                </c:pt>
                <c:pt idx="93" formatCode="_-* #,##0_-;\-* #,##0_-;_-* &quot;-&quot;??_-;_-@_-">
                  <c:v>0</c:v>
                </c:pt>
                <c:pt idx="94" formatCode="_-* #,##0_-;\-* #,##0_-;_-* &quot;-&quot;??_-;_-@_-">
                  <c:v>0</c:v>
                </c:pt>
                <c:pt idx="95" formatCode="_-* #,##0_-;\-* #,##0_-;_-* &quot;-&quot;??_-;_-@_-">
                  <c:v>0</c:v>
                </c:pt>
                <c:pt idx="96" formatCode="_-* #,##0_-;\-* #,##0_-;_-* &quot;-&quot;??_-;_-@_-">
                  <c:v>0</c:v>
                </c:pt>
                <c:pt idx="97" formatCode="_-* #,##0_-;\-* #,##0_-;_-* &quot;-&quot;??_-;_-@_-">
                  <c:v>0</c:v>
                </c:pt>
                <c:pt idx="98" formatCode="_-* #,##0_-;\-* #,##0_-;_-* &quot;-&quot;??_-;_-@_-">
                  <c:v>0</c:v>
                </c:pt>
                <c:pt idx="99" formatCode="_-* #,##0_-;\-* #,##0_-;_-* &quot;-&quot;??_-;_-@_-">
                  <c:v>0</c:v>
                </c:pt>
                <c:pt idx="100" formatCode="_-* #,##0_-;\-* #,##0_-;_-* &quot;-&quot;??_-;_-@_-">
                  <c:v>0</c:v>
                </c:pt>
                <c:pt idx="101" formatCode="_-* #,##0_-;\-* #,##0_-;_-* &quot;-&quot;??_-;_-@_-">
                  <c:v>0</c:v>
                </c:pt>
                <c:pt idx="102" formatCode="_-* #,##0_-;\-* #,##0_-;_-* &quot;-&quot;??_-;_-@_-">
                  <c:v>0</c:v>
                </c:pt>
                <c:pt idx="103" formatCode="_-* #,##0_-;\-* #,##0_-;_-* &quot;-&quot;??_-;_-@_-">
                  <c:v>0</c:v>
                </c:pt>
                <c:pt idx="104" formatCode="_-* #,##0_-;\-* #,##0_-;_-* &quot;-&quot;??_-;_-@_-">
                  <c:v>0</c:v>
                </c:pt>
                <c:pt idx="105" formatCode="_-* #,##0_-;\-* #,##0_-;_-* &quot;-&quot;??_-;_-@_-">
                  <c:v>0</c:v>
                </c:pt>
                <c:pt idx="106" formatCode="_-* #,##0_-;\-* #,##0_-;_-* &quot;-&quot;??_-;_-@_-">
                  <c:v>0</c:v>
                </c:pt>
                <c:pt idx="107" formatCode="_-* #,##0_-;\-* #,##0_-;_-* &quot;-&quot;??_-;_-@_-">
                  <c:v>0</c:v>
                </c:pt>
                <c:pt idx="108" formatCode="_-* #,##0_-;\-* #,##0_-;_-* &quot;-&quot;??_-;_-@_-">
                  <c:v>0</c:v>
                </c:pt>
                <c:pt idx="109" formatCode="_-* #,##0_-;\-* #,##0_-;_-* &quot;-&quot;??_-;_-@_-">
                  <c:v>0</c:v>
                </c:pt>
                <c:pt idx="110" formatCode="_-* #,##0_-;\-* #,##0_-;_-* &quot;-&quot;??_-;_-@_-">
                  <c:v>0</c:v>
                </c:pt>
                <c:pt idx="111" formatCode="_-* #,##0_-;\-* #,##0_-;_-* &quot;-&quot;??_-;_-@_-">
                  <c:v>0</c:v>
                </c:pt>
                <c:pt idx="112" formatCode="_-* #,##0_-;\-* #,##0_-;_-* &quot;-&quot;??_-;_-@_-">
                  <c:v>0</c:v>
                </c:pt>
                <c:pt idx="113" formatCode="_-* #,##0_-;\-* #,##0_-;_-* &quot;-&quot;??_-;_-@_-">
                  <c:v>0</c:v>
                </c:pt>
                <c:pt idx="114" formatCode="_-* #,##0_-;\-* #,##0_-;_-* &quot;-&quot;??_-;_-@_-">
                  <c:v>0</c:v>
                </c:pt>
                <c:pt idx="115" formatCode="_-* #,##0_-;\-* #,##0_-;_-* &quot;-&quot;??_-;_-@_-">
                  <c:v>0</c:v>
                </c:pt>
                <c:pt idx="116" formatCode="_-* #,##0_-;\-* #,##0_-;_-* &quot;-&quot;??_-;_-@_-">
                  <c:v>0</c:v>
                </c:pt>
                <c:pt idx="117" formatCode="_-* #,##0_-;\-* #,##0_-;_-* &quot;-&quot;??_-;_-@_-">
                  <c:v>0</c:v>
                </c:pt>
                <c:pt idx="118" formatCode="_-* #,##0_-;\-* #,##0_-;_-* &quot;-&quot;??_-;_-@_-">
                  <c:v>0</c:v>
                </c:pt>
                <c:pt idx="119" formatCode="_-* #,##0_-;\-* #,##0_-;_-* &quot;-&quot;??_-;_-@_-">
                  <c:v>0</c:v>
                </c:pt>
                <c:pt idx="120" formatCode="_-* #,##0_-;\-* #,##0_-;_-* &quot;-&quot;??_-;_-@_-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979968"/>
        <c:axId val="220981504"/>
      </c:barChart>
      <c:catAx>
        <c:axId val="220979968"/>
        <c:scaling>
          <c:orientation val="minMax"/>
        </c:scaling>
        <c:delete val="0"/>
        <c:axPos val="b"/>
        <c:majorTickMark val="out"/>
        <c:minorTickMark val="none"/>
        <c:tickLblPos val="nextTo"/>
        <c:crossAx val="220981504"/>
        <c:crosses val="autoZero"/>
        <c:auto val="1"/>
        <c:lblAlgn val="ctr"/>
        <c:lblOffset val="100"/>
        <c:noMultiLvlLbl val="0"/>
      </c:catAx>
      <c:valAx>
        <c:axId val="220981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097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169868011215708"/>
          <c:y val="0.50912838069154398"/>
          <c:w val="0.10420307326988251"/>
          <c:h val="0.17221822272215973"/>
        </c:manualLayout>
      </c:layout>
      <c:overlay val="0"/>
      <c:txPr>
        <a:bodyPr/>
        <a:lstStyle/>
        <a:p>
          <a:pPr rtl="0"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0266943376264E-2"/>
          <c:y val="2.6460848685066325E-2"/>
          <c:w val="0.83794705894321353"/>
          <c:h val="0.68681064866328367"/>
        </c:manualLayout>
      </c:layout>
      <c:lineChart>
        <c:grouping val="standard"/>
        <c:varyColors val="0"/>
        <c:ser>
          <c:idx val="0"/>
          <c:order val="0"/>
          <c:tx>
            <c:strRef>
              <c:f>comparativo!$M$9</c:f>
              <c:strCache>
                <c:ptCount val="1"/>
                <c:pt idx="0">
                  <c:v>Mortes Projetadas</c:v>
                </c:pt>
              </c:strCache>
            </c:strRef>
          </c:tx>
          <c:marker>
            <c:symbol val="none"/>
          </c:marker>
          <c:cat>
            <c:numRef>
              <c:f>comparativo!$G$10:$G$55</c:f>
              <c:numCache>
                <c:formatCode>m/d/yyyy</c:formatCode>
                <c:ptCount val="46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</c:numCache>
            </c:numRef>
          </c:cat>
          <c:val>
            <c:numRef>
              <c:f>comparativo!$M$10:$M$55</c:f>
              <c:numCache>
                <c:formatCode>#,##0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7</c:v>
                </c:pt>
                <c:pt idx="25">
                  <c:v>13</c:v>
                </c:pt>
                <c:pt idx="26">
                  <c:v>23</c:v>
                </c:pt>
                <c:pt idx="27">
                  <c:v>41</c:v>
                </c:pt>
                <c:pt idx="28">
                  <c:v>72</c:v>
                </c:pt>
                <c:pt idx="29">
                  <c:v>90</c:v>
                </c:pt>
                <c:pt idx="30">
                  <c:v>108</c:v>
                </c:pt>
                <c:pt idx="31">
                  <c:v>127</c:v>
                </c:pt>
                <c:pt idx="32">
                  <c:v>146</c:v>
                </c:pt>
                <c:pt idx="33">
                  <c:v>165</c:v>
                </c:pt>
                <c:pt idx="34">
                  <c:v>185</c:v>
                </c:pt>
                <c:pt idx="35">
                  <c:v>205</c:v>
                </c:pt>
                <c:pt idx="36">
                  <c:v>225</c:v>
                </c:pt>
                <c:pt idx="37">
                  <c:v>246</c:v>
                </c:pt>
                <c:pt idx="38">
                  <c:v>267</c:v>
                </c:pt>
                <c:pt idx="39">
                  <c:v>289</c:v>
                </c:pt>
                <c:pt idx="40">
                  <c:v>311</c:v>
                </c:pt>
                <c:pt idx="41">
                  <c:v>333</c:v>
                </c:pt>
                <c:pt idx="42">
                  <c:v>355</c:v>
                </c:pt>
                <c:pt idx="43">
                  <c:v>378</c:v>
                </c:pt>
                <c:pt idx="44">
                  <c:v>401</c:v>
                </c:pt>
                <c:pt idx="45">
                  <c:v>424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comparativo!$E$9</c:f>
              <c:strCache>
                <c:ptCount val="1"/>
                <c:pt idx="0">
                  <c:v>Números de Óbitos Acumulados</c:v>
                </c:pt>
              </c:strCache>
            </c:strRef>
          </c:tx>
          <c:marker>
            <c:symbol val="circle"/>
            <c:size val="5"/>
          </c:marker>
          <c:cat>
            <c:numRef>
              <c:f>comparativo!$G$10:$G$55</c:f>
              <c:numCache>
                <c:formatCode>m/d/yyyy</c:formatCode>
                <c:ptCount val="46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</c:numCache>
            </c:numRef>
          </c:cat>
          <c:val>
            <c:numRef>
              <c:f>comparativo!$E$10:$E$55</c:f>
              <c:numCache>
                <c:formatCode>General</c:formatCode>
                <c:ptCount val="46"/>
                <c:pt idx="26">
                  <c:v>30</c:v>
                </c:pt>
                <c:pt idx="27">
                  <c:v>36</c:v>
                </c:pt>
                <c:pt idx="28">
                  <c:v>41</c:v>
                </c:pt>
                <c:pt idx="29">
                  <c:v>50</c:v>
                </c:pt>
                <c:pt idx="33">
                  <c:v>100</c:v>
                </c:pt>
                <c:pt idx="34">
                  <c:v>118</c:v>
                </c:pt>
                <c:pt idx="35">
                  <c:v>141</c:v>
                </c:pt>
                <c:pt idx="36">
                  <c:v>165</c:v>
                </c:pt>
                <c:pt idx="37">
                  <c:v>180</c:v>
                </c:pt>
                <c:pt idx="38">
                  <c:v>213</c:v>
                </c:pt>
                <c:pt idx="39">
                  <c:v>219</c:v>
                </c:pt>
                <c:pt idx="40">
                  <c:v>244</c:v>
                </c:pt>
                <c:pt idx="41">
                  <c:v>297</c:v>
                </c:pt>
                <c:pt idx="42">
                  <c:v>341</c:v>
                </c:pt>
                <c:pt idx="43">
                  <c:v>386</c:v>
                </c:pt>
                <c:pt idx="44">
                  <c:v>412</c:v>
                </c:pt>
                <c:pt idx="45">
                  <c:v>422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764864"/>
        <c:axId val="227770752"/>
      </c:lineChart>
      <c:dateAx>
        <c:axId val="227764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7770752"/>
        <c:crosses val="autoZero"/>
        <c:auto val="1"/>
        <c:lblOffset val="100"/>
        <c:baseTimeUnit val="days"/>
      </c:dateAx>
      <c:valAx>
        <c:axId val="2277707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27764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6" fmlaLink="$I$12" horiz="1" max="90" page="10" val="3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6.png"/><Relationship Id="rId1" Type="http://schemas.openxmlformats.org/officeDocument/2006/relationships/chart" Target="../charts/chart1.xml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image" Target="../media/image30.png"/><Relationship Id="rId2" Type="http://schemas.openxmlformats.org/officeDocument/2006/relationships/image" Target="../media/image27.png"/><Relationship Id="rId1" Type="http://schemas.openxmlformats.org/officeDocument/2006/relationships/image" Target="../media/image6.png"/><Relationship Id="rId6" Type="http://schemas.openxmlformats.org/officeDocument/2006/relationships/image" Target="../media/image29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0</xdr:col>
      <xdr:colOff>4042839</xdr:colOff>
      <xdr:row>22</xdr:row>
      <xdr:rowOff>57150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4042839" cy="3816350"/>
        </a:xfrm>
        <a:prstGeom prst="rect">
          <a:avLst/>
        </a:prstGeom>
      </xdr:spPr>
    </xdr:pic>
    <xdr:clientData/>
  </xdr:twoCellAnchor>
  <xdr:twoCellAnchor editAs="oneCell">
    <xdr:from>
      <xdr:col>3</xdr:col>
      <xdr:colOff>927100</xdr:colOff>
      <xdr:row>3</xdr:row>
      <xdr:rowOff>146050</xdr:rowOff>
    </xdr:from>
    <xdr:to>
      <xdr:col>3</xdr:col>
      <xdr:colOff>1662295</xdr:colOff>
      <xdr:row>5</xdr:row>
      <xdr:rowOff>22394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1550" y="704850"/>
          <a:ext cx="735195" cy="250994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8</xdr:row>
      <xdr:rowOff>83906</xdr:rowOff>
    </xdr:from>
    <xdr:to>
      <xdr:col>4</xdr:col>
      <xdr:colOff>869950</xdr:colOff>
      <xdr:row>10</xdr:row>
      <xdr:rowOff>19130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24850" y="1569806"/>
          <a:ext cx="838200" cy="252724"/>
        </a:xfrm>
        <a:prstGeom prst="rect">
          <a:avLst/>
        </a:prstGeom>
      </xdr:spPr>
    </xdr:pic>
    <xdr:clientData/>
  </xdr:twoCellAnchor>
  <xdr:twoCellAnchor editAs="oneCell">
    <xdr:from>
      <xdr:col>1</xdr:col>
      <xdr:colOff>462801</xdr:colOff>
      <xdr:row>2</xdr:row>
      <xdr:rowOff>95250</xdr:rowOff>
    </xdr:from>
    <xdr:to>
      <xdr:col>2</xdr:col>
      <xdr:colOff>928030</xdr:colOff>
      <xdr:row>5</xdr:row>
      <xdr:rowOff>6350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4901" y="469900"/>
          <a:ext cx="1074829" cy="469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252303</xdr:colOff>
      <xdr:row>1</xdr:row>
      <xdr:rowOff>0</xdr:rowOff>
    </xdr:from>
    <xdr:to>
      <xdr:col>2</xdr:col>
      <xdr:colOff>1200151</xdr:colOff>
      <xdr:row>2</xdr:row>
      <xdr:rowOff>125277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403" y="190500"/>
          <a:ext cx="1557448" cy="30942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oneCellAnchor>
    <xdr:from>
      <xdr:col>1</xdr:col>
      <xdr:colOff>260350</xdr:colOff>
      <xdr:row>4</xdr:row>
      <xdr:rowOff>152400</xdr:rowOff>
    </xdr:from>
    <xdr:ext cx="1623521" cy="186269"/>
    <xdr:sp macro="" textlink="">
      <xdr:nvSpPr>
        <xdr:cNvPr id="7" name="TextBox 6"/>
        <xdr:cNvSpPr txBox="1"/>
      </xdr:nvSpPr>
      <xdr:spPr>
        <a:xfrm>
          <a:off x="4362450" y="895350"/>
          <a:ext cx="1623521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>
              <a:hlinkClick xmlns:r="http://schemas.openxmlformats.org/officeDocument/2006/relationships" r:id=""/>
            </a:rPr>
            <a:t>http://escolalivre-ia.com.br/IAcontraCOVID19</a:t>
          </a:r>
          <a:endParaRPr lang="en-US" sz="6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516940</xdr:colOff>
      <xdr:row>4</xdr:row>
      <xdr:rowOff>18895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62840" cy="755495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20</xdr:row>
      <xdr:rowOff>31751</xdr:rowOff>
    </xdr:from>
    <xdr:to>
      <xdr:col>2</xdr:col>
      <xdr:colOff>685800</xdr:colOff>
      <xdr:row>22</xdr:row>
      <xdr:rowOff>117460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451" y="4597401"/>
          <a:ext cx="1346199" cy="638159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406400</xdr:colOff>
      <xdr:row>6</xdr:row>
      <xdr:rowOff>139699</xdr:rowOff>
    </xdr:from>
    <xdr:to>
      <xdr:col>2</xdr:col>
      <xdr:colOff>806450</xdr:colOff>
      <xdr:row>10</xdr:row>
      <xdr:rowOff>115012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" y="1498599"/>
          <a:ext cx="1365250" cy="71191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14</xdr:row>
      <xdr:rowOff>69851</xdr:rowOff>
    </xdr:from>
    <xdr:to>
      <xdr:col>2</xdr:col>
      <xdr:colOff>387350</xdr:colOff>
      <xdr:row>15</xdr:row>
      <xdr:rowOff>131059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9850" y="4997451"/>
          <a:ext cx="781050" cy="620008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406400</xdr:colOff>
      <xdr:row>15</xdr:row>
      <xdr:rowOff>165102</xdr:rowOff>
    </xdr:from>
    <xdr:to>
      <xdr:col>2</xdr:col>
      <xdr:colOff>609600</xdr:colOff>
      <xdr:row>17</xdr:row>
      <xdr:rowOff>28984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4750" y="5651502"/>
          <a:ext cx="1168400" cy="2321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304800</xdr:colOff>
      <xdr:row>39</xdr:row>
      <xdr:rowOff>120650</xdr:rowOff>
    </xdr:to>
    <xdr:sp macro="" textlink="">
      <xdr:nvSpPr>
        <xdr:cNvPr id="2049" name="AutoShape 1" descr="Saúde-SP: concurso para 6.751 vagas em 2015 | Academia do Concurso"/>
        <xdr:cNvSpPr>
          <a:spLocks noChangeAspect="1" noChangeArrowheads="1"/>
        </xdr:cNvSpPr>
      </xdr:nvSpPr>
      <xdr:spPr bwMode="auto">
        <a:xfrm>
          <a:off x="1339850" y="32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476251</xdr:colOff>
      <xdr:row>34</xdr:row>
      <xdr:rowOff>146050</xdr:rowOff>
    </xdr:from>
    <xdr:to>
      <xdr:col>2</xdr:col>
      <xdr:colOff>556560</xdr:colOff>
      <xdr:row>39</xdr:row>
      <xdr:rowOff>71664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0901" y="9201150"/>
          <a:ext cx="1045509" cy="846364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412750</xdr:colOff>
      <xdr:row>31</xdr:row>
      <xdr:rowOff>114300</xdr:rowOff>
    </xdr:from>
    <xdr:to>
      <xdr:col>2</xdr:col>
      <xdr:colOff>652478</xdr:colOff>
      <xdr:row>33</xdr:row>
      <xdr:rowOff>177800</xdr:rowOff>
    </xdr:to>
    <xdr:pic>
      <xdr:nvPicPr>
        <xdr:cNvPr id="11" name="Picture 10" descr="Saúde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8616950"/>
          <a:ext cx="1204928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596900</xdr:colOff>
      <xdr:row>23</xdr:row>
      <xdr:rowOff>171450</xdr:rowOff>
    </xdr:from>
    <xdr:to>
      <xdr:col>2</xdr:col>
      <xdr:colOff>368300</xdr:colOff>
      <xdr:row>28</xdr:row>
      <xdr:rowOff>73118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1550" y="5473700"/>
          <a:ext cx="736600" cy="8224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37</xdr:row>
      <xdr:rowOff>180974</xdr:rowOff>
    </xdr:from>
    <xdr:to>
      <xdr:col>14</xdr:col>
      <xdr:colOff>314325</xdr:colOff>
      <xdr:row>53</xdr:row>
      <xdr:rowOff>126999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358190</xdr:colOff>
      <xdr:row>4</xdr:row>
      <xdr:rowOff>18895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162840" cy="755495"/>
        </a:xfrm>
        <a:prstGeom prst="rect">
          <a:avLst/>
        </a:prstGeom>
      </xdr:spPr>
    </xdr:pic>
    <xdr:clientData/>
  </xdr:twoCellAnchor>
  <xdr:twoCellAnchor editAs="oneCell">
    <xdr:from>
      <xdr:col>5</xdr:col>
      <xdr:colOff>450849</xdr:colOff>
      <xdr:row>68</xdr:row>
      <xdr:rowOff>63652</xdr:rowOff>
    </xdr:from>
    <xdr:to>
      <xdr:col>9</xdr:col>
      <xdr:colOff>558800</xdr:colOff>
      <xdr:row>74</xdr:row>
      <xdr:rowOff>114832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5999" y="12052452"/>
          <a:ext cx="2609851" cy="115608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1016000</xdr:colOff>
      <xdr:row>69</xdr:row>
      <xdr:rowOff>120651</xdr:rowOff>
    </xdr:from>
    <xdr:to>
      <xdr:col>4</xdr:col>
      <xdr:colOff>249186</xdr:colOff>
      <xdr:row>73</xdr:row>
      <xdr:rowOff>120671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6000" y="12700001"/>
          <a:ext cx="4268736" cy="73662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679451</xdr:colOff>
      <xdr:row>56</xdr:row>
      <xdr:rowOff>158750</xdr:rowOff>
    </xdr:from>
    <xdr:to>
      <xdr:col>1</xdr:col>
      <xdr:colOff>1384301</xdr:colOff>
      <xdr:row>59</xdr:row>
      <xdr:rowOff>38992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451" y="9753600"/>
          <a:ext cx="2463800" cy="43269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552450</xdr:colOff>
      <xdr:row>45</xdr:row>
      <xdr:rowOff>82550</xdr:rowOff>
    </xdr:from>
    <xdr:to>
      <xdr:col>1</xdr:col>
      <xdr:colOff>1720274</xdr:colOff>
      <xdr:row>48</xdr:row>
      <xdr:rowOff>25400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" y="7651750"/>
          <a:ext cx="2926774" cy="495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425450</xdr:colOff>
      <xdr:row>36</xdr:row>
      <xdr:rowOff>177800</xdr:rowOff>
    </xdr:from>
    <xdr:to>
      <xdr:col>10</xdr:col>
      <xdr:colOff>426024</xdr:colOff>
      <xdr:row>38</xdr:row>
      <xdr:rowOff>311422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89800" y="6115050"/>
          <a:ext cx="1892874" cy="5082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184150</xdr:colOff>
      <xdr:row>38</xdr:row>
      <xdr:rowOff>11578</xdr:rowOff>
    </xdr:from>
    <xdr:to>
      <xdr:col>2</xdr:col>
      <xdr:colOff>584200</xdr:colOff>
      <xdr:row>38</xdr:row>
      <xdr:rowOff>504973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22700" y="6323478"/>
          <a:ext cx="400050" cy="49339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38</xdr:row>
      <xdr:rowOff>50801</xdr:rowOff>
    </xdr:from>
    <xdr:to>
      <xdr:col>3</xdr:col>
      <xdr:colOff>510409</xdr:colOff>
      <xdr:row>38</xdr:row>
      <xdr:rowOff>476250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514851" y="6362701"/>
          <a:ext cx="396108" cy="425449"/>
        </a:xfrm>
        <a:prstGeom prst="rect">
          <a:avLst/>
        </a:prstGeom>
      </xdr:spPr>
    </xdr:pic>
    <xdr:clientData/>
  </xdr:twoCellAnchor>
  <xdr:twoCellAnchor editAs="oneCell">
    <xdr:from>
      <xdr:col>4</xdr:col>
      <xdr:colOff>120650</xdr:colOff>
      <xdr:row>36</xdr:row>
      <xdr:rowOff>127000</xdr:rowOff>
    </xdr:from>
    <xdr:to>
      <xdr:col>6</xdr:col>
      <xdr:colOff>319537</xdr:colOff>
      <xdr:row>38</xdr:row>
      <xdr:rowOff>469901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56200" y="6064250"/>
          <a:ext cx="1418087" cy="717551"/>
        </a:xfrm>
        <a:prstGeom prst="rect">
          <a:avLst/>
        </a:prstGeom>
      </xdr:spPr>
    </xdr:pic>
    <xdr:clientData/>
  </xdr:twoCellAnchor>
  <xdr:twoCellAnchor editAs="oneCell">
    <xdr:from>
      <xdr:col>0</xdr:col>
      <xdr:colOff>387350</xdr:colOff>
      <xdr:row>10</xdr:row>
      <xdr:rowOff>158750</xdr:rowOff>
    </xdr:from>
    <xdr:to>
      <xdr:col>0</xdr:col>
      <xdr:colOff>1365250</xdr:colOff>
      <xdr:row>12</xdr:row>
      <xdr:rowOff>22940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7350" y="2070100"/>
          <a:ext cx="977900" cy="4166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190500</xdr:colOff>
      <xdr:row>10</xdr:row>
      <xdr:rowOff>152401</xdr:rowOff>
    </xdr:from>
    <xdr:to>
      <xdr:col>2</xdr:col>
      <xdr:colOff>539750</xdr:colOff>
      <xdr:row>12</xdr:row>
      <xdr:rowOff>48155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29050" y="2063751"/>
          <a:ext cx="349250" cy="448204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79</xdr:row>
      <xdr:rowOff>70231</xdr:rowOff>
    </xdr:from>
    <xdr:to>
      <xdr:col>1</xdr:col>
      <xdr:colOff>844550</xdr:colOff>
      <xdr:row>85</xdr:row>
      <xdr:rowOff>2389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19150" y="14491081"/>
          <a:ext cx="1784350" cy="1037058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590550</xdr:colOff>
      <xdr:row>78</xdr:row>
      <xdr:rowOff>165428</xdr:rowOff>
    </xdr:from>
    <xdr:to>
      <xdr:col>9</xdr:col>
      <xdr:colOff>107950</xdr:colOff>
      <xdr:row>86</xdr:row>
      <xdr:rowOff>20074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45300" y="14402128"/>
          <a:ext cx="1409700" cy="1327846"/>
        </a:xfrm>
        <a:prstGeom prst="rect">
          <a:avLst/>
        </a:prstGeom>
      </xdr:spPr>
    </xdr:pic>
    <xdr:clientData/>
  </xdr:twoCellAnchor>
  <xdr:twoCellAnchor editAs="oneCell">
    <xdr:from>
      <xdr:col>1</xdr:col>
      <xdr:colOff>1346200</xdr:colOff>
      <xdr:row>80</xdr:row>
      <xdr:rowOff>76201</xdr:rowOff>
    </xdr:from>
    <xdr:to>
      <xdr:col>2</xdr:col>
      <xdr:colOff>673100</xdr:colOff>
      <xdr:row>82</xdr:row>
      <xdr:rowOff>104776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5150" y="14681201"/>
          <a:ext cx="1206500" cy="396875"/>
        </a:xfrm>
        <a:prstGeom prst="rect">
          <a:avLst/>
        </a:prstGeom>
      </xdr:spPr>
    </xdr:pic>
    <xdr:clientData/>
  </xdr:twoCellAnchor>
  <xdr:twoCellAnchor>
    <xdr:from>
      <xdr:col>0</xdr:col>
      <xdr:colOff>273050</xdr:colOff>
      <xdr:row>23</xdr:row>
      <xdr:rowOff>120650</xdr:rowOff>
    </xdr:from>
    <xdr:to>
      <xdr:col>0</xdr:col>
      <xdr:colOff>1543050</xdr:colOff>
      <xdr:row>25</xdr:row>
      <xdr:rowOff>171450</xdr:rowOff>
    </xdr:to>
    <xdr:sp macro="" textlink="">
      <xdr:nvSpPr>
        <xdr:cNvPr id="18" name="Trapezoid 17"/>
        <xdr:cNvSpPr/>
      </xdr:nvSpPr>
      <xdr:spPr>
        <a:xfrm rot="10800000">
          <a:off x="273050" y="4724400"/>
          <a:ext cx="1270000" cy="419100"/>
        </a:xfrm>
        <a:prstGeom prst="trapezoid">
          <a:avLst>
            <a:gd name="adj" fmla="val 63710"/>
          </a:avLst>
        </a:prstGeom>
        <a:solidFill>
          <a:schemeClr val="accent2">
            <a:lumMod val="60000"/>
            <a:lumOff val="4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412750</xdr:colOff>
      <xdr:row>24</xdr:row>
      <xdr:rowOff>6350</xdr:rowOff>
    </xdr:from>
    <xdr:ext cx="1015150" cy="264560"/>
    <xdr:sp macro="" textlink="">
      <xdr:nvSpPr>
        <xdr:cNvPr id="19" name="TextBox 18"/>
        <xdr:cNvSpPr txBox="1"/>
      </xdr:nvSpPr>
      <xdr:spPr>
        <a:xfrm>
          <a:off x="412750" y="4794250"/>
          <a:ext cx="10151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Hospitalizados</a:t>
          </a:r>
        </a:p>
      </xdr:txBody>
    </xdr:sp>
    <xdr:clientData/>
  </xdr:oneCellAnchor>
  <xdr:twoCellAnchor>
    <xdr:from>
      <xdr:col>0</xdr:col>
      <xdr:colOff>76200</xdr:colOff>
      <xdr:row>21</xdr:row>
      <xdr:rowOff>158750</xdr:rowOff>
    </xdr:from>
    <xdr:to>
      <xdr:col>1</xdr:col>
      <xdr:colOff>0</xdr:colOff>
      <xdr:row>23</xdr:row>
      <xdr:rowOff>101600</xdr:rowOff>
    </xdr:to>
    <xdr:sp macro="" textlink="">
      <xdr:nvSpPr>
        <xdr:cNvPr id="20" name="Trapezoid 19"/>
        <xdr:cNvSpPr/>
      </xdr:nvSpPr>
      <xdr:spPr>
        <a:xfrm rot="10800000">
          <a:off x="76200" y="4394200"/>
          <a:ext cx="1682750" cy="311150"/>
        </a:xfrm>
        <a:prstGeom prst="trapezoid">
          <a:avLst>
            <a:gd name="adj" fmla="val 63710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355600</xdr:colOff>
      <xdr:row>21</xdr:row>
      <xdr:rowOff>165100</xdr:rowOff>
    </xdr:from>
    <xdr:ext cx="1139736" cy="264560"/>
    <xdr:sp macro="" textlink="">
      <xdr:nvSpPr>
        <xdr:cNvPr id="21" name="TextBox 20"/>
        <xdr:cNvSpPr txBox="1"/>
      </xdr:nvSpPr>
      <xdr:spPr>
        <a:xfrm>
          <a:off x="355600" y="4400550"/>
          <a:ext cx="11397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Sintomas Graves</a:t>
          </a:r>
        </a:p>
      </xdr:txBody>
    </xdr:sp>
    <xdr:clientData/>
  </xdr:oneCellAnchor>
  <xdr:twoCellAnchor>
    <xdr:from>
      <xdr:col>0</xdr:col>
      <xdr:colOff>533400</xdr:colOff>
      <xdr:row>26</xdr:row>
      <xdr:rowOff>6350</xdr:rowOff>
    </xdr:from>
    <xdr:to>
      <xdr:col>0</xdr:col>
      <xdr:colOff>1276350</xdr:colOff>
      <xdr:row>28</xdr:row>
      <xdr:rowOff>57150</xdr:rowOff>
    </xdr:to>
    <xdr:sp macro="" textlink="">
      <xdr:nvSpPr>
        <xdr:cNvPr id="22" name="Trapezoid 21"/>
        <xdr:cNvSpPr/>
      </xdr:nvSpPr>
      <xdr:spPr>
        <a:xfrm rot="10800000">
          <a:off x="533400" y="5162550"/>
          <a:ext cx="742950" cy="419100"/>
        </a:xfrm>
        <a:prstGeom prst="trapezoid">
          <a:avLst>
            <a:gd name="adj" fmla="val 54619"/>
          </a:avLst>
        </a:prstGeom>
        <a:solidFill>
          <a:schemeClr val="accent2">
            <a:lumMod val="75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717550</xdr:colOff>
      <xdr:row>26</xdr:row>
      <xdr:rowOff>57150</xdr:rowOff>
    </xdr:from>
    <xdr:ext cx="384208" cy="264560"/>
    <xdr:sp macro="" textlink="">
      <xdr:nvSpPr>
        <xdr:cNvPr id="23" name="TextBox 22"/>
        <xdr:cNvSpPr txBox="1"/>
      </xdr:nvSpPr>
      <xdr:spPr>
        <a:xfrm>
          <a:off x="717550" y="5213350"/>
          <a:ext cx="3842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bg1"/>
              </a:solidFill>
            </a:rPr>
            <a:t>UTI</a:t>
          </a:r>
        </a:p>
      </xdr:txBody>
    </xdr:sp>
    <xdr:clientData/>
  </xdr:oneCellAnchor>
  <xdr:twoCellAnchor>
    <xdr:from>
      <xdr:col>0</xdr:col>
      <xdr:colOff>781050</xdr:colOff>
      <xdr:row>28</xdr:row>
      <xdr:rowOff>76200</xdr:rowOff>
    </xdr:from>
    <xdr:to>
      <xdr:col>0</xdr:col>
      <xdr:colOff>1016000</xdr:colOff>
      <xdr:row>31</xdr:row>
      <xdr:rowOff>38100</xdr:rowOff>
    </xdr:to>
    <xdr:sp macro="" textlink="">
      <xdr:nvSpPr>
        <xdr:cNvPr id="24" name="Rectangle 23"/>
        <xdr:cNvSpPr/>
      </xdr:nvSpPr>
      <xdr:spPr>
        <a:xfrm>
          <a:off x="781050" y="5600700"/>
          <a:ext cx="234950" cy="5143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769073</xdr:colOff>
      <xdr:row>28</xdr:row>
      <xdr:rowOff>81827</xdr:rowOff>
    </xdr:from>
    <xdr:ext cx="264560" cy="545406"/>
    <xdr:sp macro="" textlink="">
      <xdr:nvSpPr>
        <xdr:cNvPr id="25" name="TextBox 24"/>
        <xdr:cNvSpPr txBox="1"/>
      </xdr:nvSpPr>
      <xdr:spPr>
        <a:xfrm rot="16200000">
          <a:off x="628650" y="5746750"/>
          <a:ext cx="5454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bg1"/>
              </a:solidFill>
            </a:rPr>
            <a:t>morte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71257</xdr:colOff>
      <xdr:row>9</xdr:row>
      <xdr:rowOff>60937</xdr:rowOff>
    </xdr:from>
    <xdr:ext cx="792076" cy="401264"/>
    <xdr:sp macro="" textlink="">
      <xdr:nvSpPr>
        <xdr:cNvPr id="6" name="TextBox 5"/>
        <xdr:cNvSpPr txBox="1"/>
      </xdr:nvSpPr>
      <xdr:spPr>
        <a:xfrm>
          <a:off x="3337979" y="1521437"/>
          <a:ext cx="792076" cy="4012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 b="1">
              <a:latin typeface="Arial Narrow" panose="020B0606020202030204" pitchFamily="34" charset="0"/>
            </a:rPr>
            <a:t>Período</a:t>
          </a:r>
          <a:r>
            <a:rPr lang="en-US" sz="1050" b="1" baseline="0">
              <a:latin typeface="Arial Narrow" panose="020B0606020202030204" pitchFamily="34" charset="0"/>
            </a:rPr>
            <a:t> do </a:t>
          </a:r>
        </a:p>
        <a:p>
          <a:r>
            <a:rPr lang="en-US" sz="1050" b="1" baseline="0">
              <a:latin typeface="Arial Narrow" panose="020B0606020202030204" pitchFamily="34" charset="0"/>
            </a:rPr>
            <a:t>Lockdown</a:t>
          </a:r>
          <a:endParaRPr lang="en-US" sz="1050" b="1">
            <a:latin typeface="Arial Narrow" panose="020B0606020202030204" pitchFamily="34" charset="0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16</xdr:col>
      <xdr:colOff>229490</xdr:colOff>
      <xdr:row>4</xdr:row>
      <xdr:rowOff>120495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62840" cy="75549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</xdr:colOff>
          <xdr:row>10</xdr:row>
          <xdr:rowOff>95250</xdr:rowOff>
        </xdr:from>
        <xdr:to>
          <xdr:col>7</xdr:col>
          <xdr:colOff>609600</xdr:colOff>
          <xdr:row>11</xdr:row>
          <xdr:rowOff>158750</xdr:rowOff>
        </xdr:to>
        <xdr:sp macro="" textlink="">
          <xdr:nvSpPr>
            <xdr:cNvPr id="6149" name="Scroll Bar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 editAs="oneCell">
    <xdr:from>
      <xdr:col>6</xdr:col>
      <xdr:colOff>42234</xdr:colOff>
      <xdr:row>8</xdr:row>
      <xdr:rowOff>134752</xdr:rowOff>
    </xdr:from>
    <xdr:to>
      <xdr:col>7</xdr:col>
      <xdr:colOff>664942</xdr:colOff>
      <xdr:row>10</xdr:row>
      <xdr:rowOff>93841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8567" y="1432974"/>
          <a:ext cx="1490542" cy="28364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5</xdr:col>
      <xdr:colOff>28925</xdr:colOff>
      <xdr:row>12</xdr:row>
      <xdr:rowOff>131491</xdr:rowOff>
    </xdr:from>
    <xdr:ext cx="767454" cy="401264"/>
    <xdr:sp macro="" textlink="">
      <xdr:nvSpPr>
        <xdr:cNvPr id="10" name="TextBox 9"/>
        <xdr:cNvSpPr txBox="1"/>
      </xdr:nvSpPr>
      <xdr:spPr>
        <a:xfrm>
          <a:off x="3775425" y="1916547"/>
          <a:ext cx="767454" cy="4012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 b="1" baseline="0">
              <a:latin typeface="Arial Narrow" panose="020B0606020202030204" pitchFamily="34" charset="0"/>
            </a:rPr>
            <a:t>Tipo do </a:t>
          </a:r>
        </a:p>
        <a:p>
          <a:r>
            <a:rPr lang="en-US" sz="1050" b="1" baseline="0">
              <a:latin typeface="Arial Narrow" panose="020B0606020202030204" pitchFamily="34" charset="0"/>
            </a:rPr>
            <a:t>Lockdown:</a:t>
          </a:r>
          <a:endParaRPr lang="en-US" sz="1050" b="1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5</xdr:col>
      <xdr:colOff>28925</xdr:colOff>
      <xdr:row>14</xdr:row>
      <xdr:rowOff>145603</xdr:rowOff>
    </xdr:from>
    <xdr:ext cx="730713" cy="401264"/>
    <xdr:sp macro="" textlink="">
      <xdr:nvSpPr>
        <xdr:cNvPr id="11" name="TextBox 10"/>
        <xdr:cNvSpPr txBox="1"/>
      </xdr:nvSpPr>
      <xdr:spPr>
        <a:xfrm>
          <a:off x="3775425" y="2255214"/>
          <a:ext cx="730713" cy="4012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 b="1" baseline="0">
              <a:latin typeface="Arial Narrow" panose="020B0606020202030204" pitchFamily="34" charset="0"/>
            </a:rPr>
            <a:t>Data do</a:t>
          </a:r>
        </a:p>
        <a:p>
          <a:r>
            <a:rPr lang="en-US" sz="1050" b="1" baseline="0">
              <a:latin typeface="Arial Narrow" panose="020B0606020202030204" pitchFamily="34" charset="0"/>
            </a:rPr>
            <a:t>Lockdown</a:t>
          </a:r>
          <a:endParaRPr lang="en-US" sz="1050" b="1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10</xdr:col>
      <xdr:colOff>224713</xdr:colOff>
      <xdr:row>3</xdr:row>
      <xdr:rowOff>88193</xdr:rowOff>
    </xdr:from>
    <xdr:to>
      <xdr:col>17</xdr:col>
      <xdr:colOff>215189</xdr:colOff>
      <xdr:row>18</xdr:row>
      <xdr:rowOff>14111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227915</xdr:colOff>
      <xdr:row>18</xdr:row>
      <xdr:rowOff>7057</xdr:rowOff>
    </xdr:from>
    <xdr:to>
      <xdr:col>17</xdr:col>
      <xdr:colOff>235475</xdr:colOff>
      <xdr:row>30</xdr:row>
      <xdr:rowOff>112889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235473</xdr:colOff>
      <xdr:row>30</xdr:row>
      <xdr:rowOff>119944</xdr:rowOff>
    </xdr:from>
    <xdr:to>
      <xdr:col>17</xdr:col>
      <xdr:colOff>238118</xdr:colOff>
      <xdr:row>39</xdr:row>
      <xdr:rowOff>119944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278171</xdr:colOff>
      <xdr:row>4</xdr:row>
      <xdr:rowOff>155223</xdr:rowOff>
    </xdr:from>
    <xdr:to>
      <xdr:col>16</xdr:col>
      <xdr:colOff>751406</xdr:colOff>
      <xdr:row>8</xdr:row>
      <xdr:rowOff>27306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9115" y="804334"/>
          <a:ext cx="473235" cy="521194"/>
        </a:xfrm>
        <a:prstGeom prst="rect">
          <a:avLst/>
        </a:prstGeom>
      </xdr:spPr>
    </xdr:pic>
    <xdr:clientData/>
  </xdr:twoCellAnchor>
  <xdr:twoCellAnchor editAs="oneCell">
    <xdr:from>
      <xdr:col>16</xdr:col>
      <xdr:colOff>144116</xdr:colOff>
      <xdr:row>19</xdr:row>
      <xdr:rowOff>129996</xdr:rowOff>
    </xdr:from>
    <xdr:to>
      <xdr:col>16</xdr:col>
      <xdr:colOff>762001</xdr:colOff>
      <xdr:row>23</xdr:row>
      <xdr:rowOff>77876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75060" y="3213274"/>
          <a:ext cx="617885" cy="596991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0.83868</cdr:x>
      <cdr:y>0.16793</cdr:y>
    </cdr:from>
    <cdr:to>
      <cdr:x>0.91804</cdr:x>
      <cdr:y>0.46219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818945" y="245265"/>
          <a:ext cx="455970" cy="429757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512707</xdr:colOff>
      <xdr:row>4</xdr:row>
      <xdr:rowOff>18895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62840" cy="755495"/>
        </a:xfrm>
        <a:prstGeom prst="rect">
          <a:avLst/>
        </a:prstGeom>
      </xdr:spPr>
    </xdr:pic>
    <xdr:clientData/>
  </xdr:twoCellAnchor>
  <xdr:twoCellAnchor editAs="oneCell">
    <xdr:from>
      <xdr:col>6</xdr:col>
      <xdr:colOff>120650</xdr:colOff>
      <xdr:row>5</xdr:row>
      <xdr:rowOff>94824</xdr:rowOff>
    </xdr:from>
    <xdr:to>
      <xdr:col>6</xdr:col>
      <xdr:colOff>550258</xdr:colOff>
      <xdr:row>7</xdr:row>
      <xdr:rowOff>6350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1098124"/>
          <a:ext cx="429608" cy="2861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603251</xdr:colOff>
      <xdr:row>56</xdr:row>
      <xdr:rowOff>4</xdr:rowOff>
    </xdr:from>
    <xdr:to>
      <xdr:col>17</xdr:col>
      <xdr:colOff>603251</xdr:colOff>
      <xdr:row>72</xdr:row>
      <xdr:rowOff>7935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79559</xdr:colOff>
      <xdr:row>4</xdr:row>
      <xdr:rowOff>39356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160434" cy="7696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537632</xdr:colOff>
      <xdr:row>4</xdr:row>
      <xdr:rowOff>76905</xdr:rowOff>
    </xdr:from>
    <xdr:to>
      <xdr:col>18</xdr:col>
      <xdr:colOff>84666</xdr:colOff>
      <xdr:row>21</xdr:row>
      <xdr:rowOff>153896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3243" y="810683"/>
          <a:ext cx="5008034" cy="3449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217784</xdr:colOff>
      <xdr:row>4</xdr:row>
      <xdr:rowOff>18895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162840" cy="7554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514823</xdr:colOff>
      <xdr:row>4</xdr:row>
      <xdr:rowOff>16073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41673" cy="752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mila.fonseca@hot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linkedin.com/in/luisassuncao" TargetMode="External"/><Relationship Id="rId1" Type="http://schemas.openxmlformats.org/officeDocument/2006/relationships/hyperlink" Target="mailto:luis_p_assuncao@hot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linkedin.com/in/jamila-fonseca-41b07a19a/" TargetMode="External"/><Relationship Id="rId4" Type="http://schemas.openxmlformats.org/officeDocument/2006/relationships/hyperlink" Target="https://github.com/lcpassuncao/lockdown-simulato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p553vCn9iXA" TargetMode="External"/><Relationship Id="rId13" Type="http://schemas.openxmlformats.org/officeDocument/2006/relationships/hyperlink" Target="http://www.saude.sp.gov.br/resources/ses/perfil/gestor/documentos-de-planejamento-em-saude/indicadores-plano-estadual-2012-2015/indicadores/percentual_da_populacao_idosa_2000_e_2010.xls" TargetMode="External"/><Relationship Id="rId3" Type="http://schemas.openxmlformats.org/officeDocument/2006/relationships/hyperlink" Target="https://rce.casadasciencias.org/rceapp/pdf/2017/020/" TargetMode="External"/><Relationship Id="rId7" Type="http://schemas.openxmlformats.org/officeDocument/2006/relationships/hyperlink" Target="https://www.prefeitura.sp.gov.br/cidade/secretarias/saude/vigilancia_em_saude/doencas_e_agravos/coronavirus/index.php?p=295572" TargetMode="External"/><Relationship Id="rId12" Type="http://schemas.openxmlformats.org/officeDocument/2006/relationships/hyperlink" Target="http://www.saude.sp.gov.br/resources/ses/perfil/gestor/documentos-de-planejamento-em-saude/indicadores-plano-estadual-2012-2015/indicadores/percentual_da_populacao_idosa_2000_e_2010.xls" TargetMode="External"/><Relationship Id="rId2" Type="http://schemas.openxmlformats.org/officeDocument/2006/relationships/hyperlink" Target="https://covid.saude.gov.br/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https://coronavirus.saude.gov.br/" TargetMode="External"/><Relationship Id="rId6" Type="http://schemas.openxmlformats.org/officeDocument/2006/relationships/hyperlink" Target="https://www.prefeitura.sp.gov.br/cidade/secretarias/saude/" TargetMode="External"/><Relationship Id="rId11" Type="http://schemas.openxmlformats.org/officeDocument/2006/relationships/hyperlink" Target="http://www.saude.sp.gov.br/resources/ccd/publicacoes/publicacoes-ccd/saude-em-dados/revista_leitos_-_18.pdf" TargetMode="External"/><Relationship Id="rId5" Type="http://schemas.openxmlformats.org/officeDocument/2006/relationships/hyperlink" Target="https://wikiciencias.casadasciencias.org/wiki/index.php/Modelo_SIR_em_epidemiologia" TargetMode="External"/><Relationship Id="rId15" Type="http://schemas.openxmlformats.org/officeDocument/2006/relationships/hyperlink" Target="https://pt.wikipedia.org/wiki/Modelo_epid%C3%Aamico" TargetMode="External"/><Relationship Id="rId10" Type="http://schemas.openxmlformats.org/officeDocument/2006/relationships/hyperlink" Target="https://www.redesocialdecidades.org.br/br/SP/sao-paulo/leitos-hospitalares" TargetMode="External"/><Relationship Id="rId4" Type="http://schemas.openxmlformats.org/officeDocument/2006/relationships/hyperlink" Target="http://doi.org/10.24927/rce2017.020" TargetMode="External"/><Relationship Id="rId9" Type="http://schemas.openxmlformats.org/officeDocument/2006/relationships/hyperlink" Target="https://github.com/escolalivre-ia/aulas" TargetMode="External"/><Relationship Id="rId14" Type="http://schemas.openxmlformats.org/officeDocument/2006/relationships/hyperlink" Target="http://www.saude.sp.gov.br/resources/ses/perfil/gestor/documentos-de-planejamento-em-saude/indicadores-plano-estadual-2012-2015/indicadores/densidade_demografica_2000_e_2010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prefeitura.sp.gov.br/cidade/secretarias/saude/vigilancia_em_saude/doencas_e_agravos/coronavirus/index.php?p=29557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C22" sqref="C22"/>
    </sheetView>
  </sheetViews>
  <sheetFormatPr defaultRowHeight="14.5"/>
  <cols>
    <col min="1" max="1" width="58.7265625" customWidth="1"/>
    <col min="3" max="3" width="25.54296875" style="3" customWidth="1"/>
    <col min="4" max="4" width="25.7265625" style="31" customWidth="1"/>
    <col min="5" max="5" width="46.26953125" style="31" customWidth="1"/>
  </cols>
  <sheetData>
    <row r="1" spans="1:6" ht="15" thickBot="1">
      <c r="A1" s="47"/>
      <c r="B1" s="47"/>
      <c r="C1" s="48"/>
      <c r="D1" s="49"/>
      <c r="E1" s="49"/>
      <c r="F1" s="47"/>
    </row>
    <row r="2" spans="1:6">
      <c r="A2" s="47"/>
      <c r="B2" s="47"/>
      <c r="C2" s="48"/>
      <c r="D2" s="40" t="s">
        <v>1456</v>
      </c>
      <c r="E2" s="50" t="s">
        <v>1454</v>
      </c>
      <c r="F2" s="47"/>
    </row>
    <row r="3" spans="1:6">
      <c r="A3" s="47"/>
      <c r="B3" s="47"/>
      <c r="C3" s="48"/>
      <c r="D3" s="41" t="s">
        <v>1455</v>
      </c>
      <c r="E3" s="51">
        <v>43933</v>
      </c>
      <c r="F3" s="47"/>
    </row>
    <row r="4" spans="1:6">
      <c r="A4" s="47"/>
      <c r="B4" s="47"/>
      <c r="C4" s="48"/>
      <c r="D4" s="48"/>
      <c r="E4" s="48"/>
      <c r="F4" s="47"/>
    </row>
    <row r="5" spans="1:6" ht="15" thickBot="1">
      <c r="A5" s="47"/>
      <c r="B5" s="47"/>
      <c r="C5" s="48"/>
      <c r="D5" s="49"/>
      <c r="E5" s="52" t="s">
        <v>1459</v>
      </c>
      <c r="F5" s="47"/>
    </row>
    <row r="6" spans="1:6">
      <c r="A6" s="47"/>
      <c r="B6" s="47"/>
      <c r="C6" s="48"/>
      <c r="D6" s="49"/>
      <c r="E6" s="49"/>
      <c r="F6" s="47"/>
    </row>
    <row r="7" spans="1:6">
      <c r="A7" s="29"/>
      <c r="B7" s="29"/>
      <c r="C7" s="32"/>
      <c r="D7" s="30"/>
      <c r="E7" s="30"/>
      <c r="F7" s="30"/>
    </row>
    <row r="8" spans="1:6">
      <c r="A8" s="2"/>
      <c r="B8" s="2"/>
    </row>
    <row r="9" spans="1:6" ht="9.5" customHeight="1">
      <c r="A9" s="2"/>
      <c r="B9" s="2"/>
      <c r="C9" s="37"/>
      <c r="D9" s="38"/>
      <c r="E9" s="38"/>
    </row>
    <row r="10" spans="1:6" ht="15.5">
      <c r="A10" s="2"/>
      <c r="B10" s="2"/>
      <c r="C10" s="53" t="s">
        <v>1462</v>
      </c>
      <c r="D10" s="36" t="s">
        <v>1452</v>
      </c>
      <c r="E10" s="36"/>
    </row>
    <row r="11" spans="1:6" ht="8" customHeight="1">
      <c r="A11" s="2"/>
      <c r="B11" s="2"/>
      <c r="C11" s="37"/>
      <c r="D11" s="38"/>
      <c r="E11" s="38"/>
    </row>
    <row r="12" spans="1:6">
      <c r="A12" s="2"/>
      <c r="B12" s="2"/>
      <c r="C12" s="33" t="s">
        <v>3</v>
      </c>
      <c r="D12" s="34" t="s">
        <v>4</v>
      </c>
      <c r="E12" s="34" t="s">
        <v>5</v>
      </c>
    </row>
    <row r="13" spans="1:6">
      <c r="A13" s="2"/>
      <c r="B13" s="2"/>
      <c r="C13" s="33" t="s">
        <v>6</v>
      </c>
      <c r="D13" s="34" t="s">
        <v>1453</v>
      </c>
      <c r="E13" s="34" t="s">
        <v>1511</v>
      </c>
    </row>
    <row r="14" spans="1:6">
      <c r="A14" s="2"/>
      <c r="B14" s="2"/>
      <c r="C14" s="33"/>
      <c r="D14" s="35"/>
      <c r="E14" s="35"/>
    </row>
    <row r="15" spans="1:6">
      <c r="A15" s="2"/>
      <c r="B15" s="2"/>
      <c r="C15" s="33"/>
      <c r="D15" s="35"/>
      <c r="E15" s="35"/>
    </row>
    <row r="16" spans="1:6">
      <c r="A16" s="2"/>
      <c r="B16" s="2"/>
      <c r="C16" s="33"/>
      <c r="D16" s="35"/>
      <c r="E16" s="35"/>
    </row>
    <row r="17" spans="1:5">
      <c r="A17" s="2"/>
      <c r="B17" s="2"/>
      <c r="C17" s="33"/>
      <c r="D17" s="35"/>
      <c r="E17" s="35"/>
    </row>
    <row r="18" spans="1:5">
      <c r="A18" s="2"/>
      <c r="B18" s="2"/>
      <c r="C18" s="33"/>
      <c r="D18" s="35"/>
      <c r="E18" s="35"/>
    </row>
    <row r="19" spans="1:5">
      <c r="A19" s="2"/>
      <c r="B19" s="2"/>
      <c r="C19" s="33"/>
      <c r="D19" s="35"/>
      <c r="E19" s="35"/>
    </row>
    <row r="20" spans="1:5">
      <c r="A20" s="2"/>
      <c r="B20" s="2"/>
      <c r="C20" s="33"/>
      <c r="D20" s="35"/>
      <c r="E20" s="35"/>
    </row>
    <row r="21" spans="1:5">
      <c r="A21" s="2"/>
      <c r="B21" s="2"/>
      <c r="C21" s="33"/>
      <c r="D21" s="35"/>
      <c r="E21" s="35"/>
    </row>
    <row r="22" spans="1:5">
      <c r="A22" s="2"/>
      <c r="B22" s="2"/>
    </row>
    <row r="23" spans="1:5">
      <c r="A23" s="2"/>
      <c r="B23" s="2"/>
    </row>
    <row r="24" spans="1:5">
      <c r="A24" s="2"/>
      <c r="B24" s="2"/>
    </row>
  </sheetData>
  <hyperlinks>
    <hyperlink ref="D12" r:id="rId1"/>
    <hyperlink ref="E12" r:id="rId2"/>
    <hyperlink ref="D13" r:id="rId3"/>
    <hyperlink ref="E5" r:id="rId4"/>
    <hyperlink ref="E13" r:id="rId5"/>
  </hyperlink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zoomScaleNormal="100" workbookViewId="0">
      <selection activeCell="E29" sqref="E29"/>
    </sheetView>
  </sheetViews>
  <sheetFormatPr defaultRowHeight="14.5"/>
  <cols>
    <col min="1" max="1" width="5.36328125" customWidth="1"/>
    <col min="2" max="2" width="13.81640625" customWidth="1"/>
    <col min="3" max="3" width="15" customWidth="1"/>
    <col min="4" max="4" width="123.81640625" customWidth="1"/>
  </cols>
  <sheetData>
    <row r="1" spans="2:4" s="2" customFormat="1"/>
    <row r="2" spans="2:4" s="2" customFormat="1"/>
    <row r="5" spans="2:4" ht="15" thickBot="1"/>
    <row r="6" spans="2:4" ht="34" customHeight="1" thickBot="1">
      <c r="B6" s="211" t="s">
        <v>1583</v>
      </c>
      <c r="C6" s="212"/>
      <c r="D6" s="213"/>
    </row>
    <row r="8" spans="2:4">
      <c r="D8" t="s">
        <v>0</v>
      </c>
    </row>
    <row r="9" spans="2:4">
      <c r="D9" s="1" t="s">
        <v>1</v>
      </c>
    </row>
    <row r="10" spans="2:4">
      <c r="D10" s="1" t="s">
        <v>2</v>
      </c>
    </row>
    <row r="12" spans="2:4" ht="15" thickBot="1"/>
    <row r="13" spans="2:4" ht="34" customHeight="1" thickBot="1">
      <c r="B13" s="211" t="s">
        <v>1524</v>
      </c>
      <c r="C13" s="212"/>
      <c r="D13" s="213"/>
    </row>
    <row r="15" spans="2:4" ht="44" customHeight="1">
      <c r="D15" s="122" t="s">
        <v>1525</v>
      </c>
    </row>
    <row r="16" spans="2:4">
      <c r="D16" s="1" t="s">
        <v>1523</v>
      </c>
    </row>
    <row r="17" spans="1:4">
      <c r="D17" s="1" t="s">
        <v>1526</v>
      </c>
    </row>
    <row r="18" spans="1:4">
      <c r="D18" s="1" t="s">
        <v>1465</v>
      </c>
    </row>
    <row r="21" spans="1:4">
      <c r="D21" s="3" t="s">
        <v>1580</v>
      </c>
    </row>
    <row r="22" spans="1:4" ht="29">
      <c r="D22" s="122" t="s">
        <v>1582</v>
      </c>
    </row>
    <row r="23" spans="1:4">
      <c r="D23" s="1" t="s">
        <v>1579</v>
      </c>
    </row>
    <row r="24" spans="1:4">
      <c r="D24" s="1" t="s">
        <v>1581</v>
      </c>
    </row>
    <row r="25" spans="1:4">
      <c r="D25" s="1"/>
    </row>
    <row r="26" spans="1:4">
      <c r="D26" s="3" t="s">
        <v>1596</v>
      </c>
    </row>
    <row r="27" spans="1:4">
      <c r="D27" s="1" t="s">
        <v>1595</v>
      </c>
    </row>
    <row r="28" spans="1:4">
      <c r="D28" s="1"/>
    </row>
    <row r="29" spans="1:4" ht="15" thickBot="1">
      <c r="A29" t="s">
        <v>1587</v>
      </c>
      <c r="D29" s="1"/>
    </row>
    <row r="30" spans="1:4" ht="34" customHeight="1" thickBot="1">
      <c r="B30" s="211" t="s">
        <v>1586</v>
      </c>
      <c r="C30" s="212"/>
      <c r="D30" s="213"/>
    </row>
    <row r="31" spans="1:4">
      <c r="D31" s="1"/>
    </row>
    <row r="32" spans="1:4">
      <c r="D32" s="3" t="s">
        <v>1588</v>
      </c>
    </row>
    <row r="33" spans="4:4">
      <c r="D33" s="1" t="s">
        <v>1527</v>
      </c>
    </row>
    <row r="34" spans="4:4">
      <c r="D34" s="1" t="s">
        <v>1528</v>
      </c>
    </row>
    <row r="36" spans="4:4">
      <c r="D36" s="3" t="s">
        <v>1590</v>
      </c>
    </row>
    <row r="37" spans="4:4">
      <c r="D37" s="1" t="s">
        <v>1591</v>
      </c>
    </row>
    <row r="39" spans="4:4">
      <c r="D39" s="3" t="s">
        <v>1592</v>
      </c>
    </row>
    <row r="40" spans="4:4">
      <c r="D40" s="1" t="s">
        <v>1510</v>
      </c>
    </row>
    <row r="42" spans="4:4">
      <c r="D42" s="3" t="s">
        <v>1589</v>
      </c>
    </row>
    <row r="43" spans="4:4">
      <c r="D43" s="1" t="s">
        <v>1510</v>
      </c>
    </row>
    <row r="44" spans="4:4">
      <c r="D44" s="1" t="s">
        <v>1501</v>
      </c>
    </row>
    <row r="45" spans="4:4">
      <c r="D45" s="1" t="s">
        <v>1492</v>
      </c>
    </row>
  </sheetData>
  <mergeCells count="3">
    <mergeCell ref="B13:D13"/>
    <mergeCell ref="B6:D6"/>
    <mergeCell ref="B30:D30"/>
  </mergeCells>
  <hyperlinks>
    <hyperlink ref="D9" r:id="rId1"/>
    <hyperlink ref="D10" r:id="rId2"/>
    <hyperlink ref="D16" r:id="rId3"/>
    <hyperlink ref="D17" r:id="rId4"/>
    <hyperlink ref="D18" r:id="rId5"/>
    <hyperlink ref="D33" r:id="rId6"/>
    <hyperlink ref="D34" r:id="rId7"/>
    <hyperlink ref="D23" r:id="rId8"/>
    <hyperlink ref="D24" r:id="rId9"/>
    <hyperlink ref="D45" r:id="rId10"/>
    <hyperlink ref="D44" r:id="rId11"/>
    <hyperlink ref="D43" r:id="rId12"/>
    <hyperlink ref="D40" r:id="rId13"/>
    <hyperlink ref="D37" r:id="rId14"/>
    <hyperlink ref="D27" r:id="rId15"/>
  </hyperlinks>
  <pageMargins left="0.7" right="0.7" top="0.75" bottom="0.75" header="0.3" footer="0.3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94"/>
  <sheetViews>
    <sheetView zoomScale="90" zoomScaleNormal="90" workbookViewId="0">
      <selection activeCell="B63" sqref="B63"/>
    </sheetView>
  </sheetViews>
  <sheetFormatPr defaultRowHeight="14.5"/>
  <cols>
    <col min="1" max="1" width="25.1796875" customWidth="1"/>
    <col min="2" max="2" width="26.90625" customWidth="1"/>
    <col min="3" max="3" width="10.90625" customWidth="1"/>
    <col min="4" max="4" width="9.08984375" bestFit="1" customWidth="1"/>
    <col min="8" max="8" width="9.6328125" customWidth="1"/>
  </cols>
  <sheetData>
    <row r="5" spans="1:15" ht="15.5">
      <c r="B5" s="118" t="s">
        <v>1515</v>
      </c>
    </row>
    <row r="6" spans="1:15" ht="15" thickBot="1"/>
    <row r="7" spans="1:15" ht="15" thickBot="1">
      <c r="B7" t="s">
        <v>1516</v>
      </c>
      <c r="C7" s="116"/>
      <c r="D7" s="117" t="s">
        <v>1517</v>
      </c>
    </row>
    <row r="8" spans="1:15" ht="15" thickBot="1"/>
    <row r="9" spans="1:15" s="64" customFormat="1" ht="17">
      <c r="A9" s="65" t="s">
        <v>1479</v>
      </c>
      <c r="B9" s="66"/>
      <c r="C9" s="66"/>
      <c r="D9" s="66"/>
      <c r="E9" s="67"/>
      <c r="F9" s="67"/>
      <c r="G9" s="67"/>
      <c r="H9" s="67"/>
      <c r="I9" s="67"/>
      <c r="J9" s="67"/>
      <c r="K9" s="67"/>
      <c r="L9" s="67"/>
      <c r="M9" s="67"/>
      <c r="N9" s="67"/>
      <c r="O9" s="68"/>
    </row>
    <row r="10" spans="1:15" ht="15" thickBot="1">
      <c r="A10" s="6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1"/>
    </row>
    <row r="12" spans="1:15" ht="29">
      <c r="B12" s="140" t="s">
        <v>1480</v>
      </c>
      <c r="C12" s="139" t="s">
        <v>1548</v>
      </c>
      <c r="D12" s="141">
        <v>2</v>
      </c>
      <c r="F12" t="s">
        <v>1514</v>
      </c>
    </row>
    <row r="13" spans="1:15">
      <c r="B13" s="115" t="s">
        <v>1513</v>
      </c>
      <c r="C13" s="56"/>
      <c r="D13" s="54"/>
      <c r="F13" t="str">
        <f xml:space="preserve"> "Ou seja, em 1 dia, cada infectado tem o potencial de transmitir para outras " &amp; taxa_de_contato &amp; " pessoas"</f>
        <v>Ou seja, em 1 dia, cada infectado tem o potencial de transmitir para outras 2 pessoas</v>
      </c>
    </row>
    <row r="14" spans="1:15">
      <c r="F14" t="s">
        <v>1512</v>
      </c>
    </row>
    <row r="15" spans="1:15" ht="15" thickBot="1"/>
    <row r="16" spans="1:15" s="64" customFormat="1" ht="17">
      <c r="A16" s="65" t="s">
        <v>1496</v>
      </c>
      <c r="B16" s="66"/>
      <c r="C16" s="66"/>
      <c r="D16" s="66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8"/>
    </row>
    <row r="17" spans="1:15" ht="15" thickBot="1">
      <c r="A17" s="69" t="s">
        <v>1497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1"/>
    </row>
    <row r="20" spans="1:15">
      <c r="B20" s="63" t="s">
        <v>1498</v>
      </c>
      <c r="C20" s="104" t="s">
        <v>1499</v>
      </c>
      <c r="D20" s="74">
        <v>3</v>
      </c>
      <c r="F20" s="102" t="s">
        <v>1574</v>
      </c>
    </row>
    <row r="21" spans="1:15" ht="20">
      <c r="B21" s="63" t="s">
        <v>1468</v>
      </c>
      <c r="C21" s="103" t="s">
        <v>1500</v>
      </c>
      <c r="D21" s="62">
        <f>1/D20</f>
        <v>0.33333333333333331</v>
      </c>
    </row>
    <row r="25" spans="1:15">
      <c r="B25" s="63" t="s">
        <v>1550</v>
      </c>
      <c r="C25" s="57"/>
      <c r="D25" s="111">
        <v>0.4</v>
      </c>
      <c r="F25" t="s">
        <v>1552</v>
      </c>
    </row>
    <row r="26" spans="1:15">
      <c r="B26" s="55"/>
      <c r="C26" s="28"/>
      <c r="D26" s="28"/>
    </row>
    <row r="28" spans="1:15">
      <c r="B28" s="63" t="s">
        <v>1559</v>
      </c>
      <c r="C28" s="57"/>
      <c r="D28" s="111">
        <v>0.2</v>
      </c>
      <c r="F28" t="s">
        <v>1560</v>
      </c>
    </row>
    <row r="29" spans="1:15">
      <c r="B29" s="55"/>
      <c r="C29" s="28"/>
      <c r="D29" s="28"/>
      <c r="F29" t="s">
        <v>1562</v>
      </c>
    </row>
    <row r="30" spans="1:15">
      <c r="A30" t="s">
        <v>1561</v>
      </c>
    </row>
    <row r="31" spans="1:15">
      <c r="B31" s="63" t="s">
        <v>1502</v>
      </c>
      <c r="C31" s="57"/>
      <c r="D31" s="123">
        <v>3.4000000000000002E-2</v>
      </c>
      <c r="F31" t="s">
        <v>1547</v>
      </c>
    </row>
    <row r="32" spans="1:15">
      <c r="F32" t="s">
        <v>1551</v>
      </c>
    </row>
    <row r="33" spans="1:15" ht="15" thickBot="1">
      <c r="B33" s="55"/>
      <c r="C33" s="56"/>
      <c r="D33" s="54"/>
    </row>
    <row r="34" spans="1:15" s="64" customFormat="1" ht="17">
      <c r="A34" s="65" t="s">
        <v>1477</v>
      </c>
      <c r="B34" s="66"/>
      <c r="C34" s="66"/>
      <c r="D34" s="66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8"/>
    </row>
    <row r="35" spans="1:15" ht="15" thickBot="1">
      <c r="A35" s="69" t="s">
        <v>1478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1"/>
    </row>
    <row r="38" spans="1:15" ht="15" thickBot="1">
      <c r="B38" s="117" t="s">
        <v>1558</v>
      </c>
      <c r="C38" s="214" t="s">
        <v>1544</v>
      </c>
      <c r="D38" s="214"/>
    </row>
    <row r="39" spans="1:15" ht="44" thickBot="1">
      <c r="A39" s="138" t="s">
        <v>1546</v>
      </c>
      <c r="B39" s="137"/>
      <c r="C39" s="136" t="s">
        <v>1545</v>
      </c>
      <c r="D39" s="81"/>
      <c r="G39" s="59">
        <v>10</v>
      </c>
      <c r="H39" s="59">
        <v>32</v>
      </c>
      <c r="I39" s="59">
        <v>100</v>
      </c>
      <c r="J39" s="59">
        <v>320</v>
      </c>
      <c r="K39" s="59">
        <v>1000</v>
      </c>
      <c r="L39" s="59">
        <v>3200</v>
      </c>
      <c r="M39" s="59">
        <v>10000</v>
      </c>
    </row>
    <row r="40" spans="1:15">
      <c r="A40" s="61" t="s">
        <v>1469</v>
      </c>
      <c r="B40" s="61" t="s">
        <v>1473</v>
      </c>
      <c r="C40" s="72">
        <v>3</v>
      </c>
      <c r="D40" s="72">
        <v>18</v>
      </c>
      <c r="G40" s="58">
        <f t="shared" ref="G40:M43" si="0" xml:space="preserve"> $C40 + $D40 *(LOG10(G$39)-1)</f>
        <v>3</v>
      </c>
      <c r="H40" s="58">
        <f t="shared" si="0"/>
        <v>12.092699609758309</v>
      </c>
      <c r="I40" s="58">
        <f t="shared" si="0"/>
        <v>21</v>
      </c>
      <c r="J40" s="58">
        <f t="shared" si="0"/>
        <v>30.092699609758306</v>
      </c>
      <c r="K40" s="58">
        <f t="shared" si="0"/>
        <v>39</v>
      </c>
      <c r="L40" s="58">
        <f t="shared" si="0"/>
        <v>48.092699609758306</v>
      </c>
      <c r="M40" s="58">
        <f t="shared" si="0"/>
        <v>57</v>
      </c>
    </row>
    <row r="41" spans="1:15">
      <c r="A41" s="57" t="s">
        <v>1470</v>
      </c>
      <c r="B41" s="57" t="s">
        <v>1474</v>
      </c>
      <c r="C41" s="73">
        <v>2</v>
      </c>
      <c r="D41" s="73">
        <v>12</v>
      </c>
      <c r="G41" s="58">
        <f t="shared" si="0"/>
        <v>2</v>
      </c>
      <c r="H41" s="58">
        <f t="shared" si="0"/>
        <v>8.0617997398388717</v>
      </c>
      <c r="I41" s="58">
        <f t="shared" si="0"/>
        <v>14</v>
      </c>
      <c r="J41" s="58">
        <f t="shared" si="0"/>
        <v>20.061799739838868</v>
      </c>
      <c r="K41" s="58">
        <f t="shared" si="0"/>
        <v>26</v>
      </c>
      <c r="L41" s="58">
        <f t="shared" si="0"/>
        <v>32.061799739838868</v>
      </c>
      <c r="M41" s="58">
        <f t="shared" si="0"/>
        <v>38</v>
      </c>
    </row>
    <row r="42" spans="1:15">
      <c r="A42" s="57" t="s">
        <v>1471</v>
      </c>
      <c r="B42" s="57" t="s">
        <v>1476</v>
      </c>
      <c r="C42" s="73">
        <v>1</v>
      </c>
      <c r="D42" s="73">
        <v>9</v>
      </c>
      <c r="G42" s="58">
        <f t="shared" si="0"/>
        <v>1</v>
      </c>
      <c r="H42" s="58">
        <f t="shared" si="0"/>
        <v>5.5463498048791546</v>
      </c>
      <c r="I42" s="58">
        <f t="shared" si="0"/>
        <v>10</v>
      </c>
      <c r="J42" s="58">
        <f t="shared" si="0"/>
        <v>14.546349804879153</v>
      </c>
      <c r="K42" s="58">
        <f t="shared" si="0"/>
        <v>19</v>
      </c>
      <c r="L42" s="58">
        <f t="shared" si="0"/>
        <v>23.546349804879153</v>
      </c>
      <c r="M42" s="58">
        <f t="shared" si="0"/>
        <v>28</v>
      </c>
    </row>
    <row r="43" spans="1:15">
      <c r="A43" s="57" t="s">
        <v>1472</v>
      </c>
      <c r="B43" s="57" t="s">
        <v>1475</v>
      </c>
      <c r="C43" s="73">
        <v>0.5</v>
      </c>
      <c r="D43" s="73">
        <v>6</v>
      </c>
      <c r="G43" s="58">
        <f t="shared" si="0"/>
        <v>0.5</v>
      </c>
      <c r="H43" s="58">
        <f t="shared" si="0"/>
        <v>3.5308998699194363</v>
      </c>
      <c r="I43" s="58">
        <f t="shared" si="0"/>
        <v>6.5</v>
      </c>
      <c r="J43" s="58">
        <f t="shared" si="0"/>
        <v>9.5308998699194341</v>
      </c>
      <c r="K43" s="58">
        <f t="shared" si="0"/>
        <v>12.5</v>
      </c>
      <c r="L43" s="58">
        <f t="shared" si="0"/>
        <v>15.530899869919434</v>
      </c>
      <c r="M43" s="58">
        <f t="shared" si="0"/>
        <v>18.5</v>
      </c>
    </row>
    <row r="49" spans="1:7">
      <c r="C49" s="215" t="s">
        <v>1541</v>
      </c>
      <c r="D49" s="215"/>
      <c r="E49" s="215"/>
    </row>
    <row r="50" spans="1:7">
      <c r="A50" s="134" t="s">
        <v>1540</v>
      </c>
      <c r="C50" s="76" t="s">
        <v>1520</v>
      </c>
      <c r="D50" s="76" t="s">
        <v>1519</v>
      </c>
      <c r="E50" s="76" t="s">
        <v>1518</v>
      </c>
    </row>
    <row r="51" spans="1:7">
      <c r="B51" s="77" t="s">
        <v>1481</v>
      </c>
      <c r="C51" s="120">
        <v>9088</v>
      </c>
      <c r="D51" s="120">
        <v>8000</v>
      </c>
      <c r="E51" s="121">
        <v>127</v>
      </c>
    </row>
    <row r="52" spans="1:7">
      <c r="A52" s="216" t="s">
        <v>1482</v>
      </c>
      <c r="B52" s="57" t="s">
        <v>1469</v>
      </c>
      <c r="C52" s="79">
        <f t="shared" ref="C52:E55" si="1" xml:space="preserve"> taxa_de_contato *  ($C40 + $D40 *(LOG10(C$51)-1))/100</f>
        <v>1.1250485946120998</v>
      </c>
      <c r="D52" s="79">
        <f t="shared" si="1"/>
        <v>1.1051123953170998</v>
      </c>
      <c r="E52" s="80">
        <f t="shared" si="1"/>
        <v>0.45736933954414449</v>
      </c>
    </row>
    <row r="53" spans="1:7">
      <c r="A53" s="217"/>
      <c r="B53" s="57" t="s">
        <v>1470</v>
      </c>
      <c r="C53" s="79">
        <f t="shared" si="1"/>
        <v>0.75003239640806652</v>
      </c>
      <c r="D53" s="79">
        <f t="shared" si="1"/>
        <v>0.73674159687806651</v>
      </c>
      <c r="E53" s="80">
        <f t="shared" si="1"/>
        <v>0.30491289302942964</v>
      </c>
    </row>
    <row r="54" spans="1:7">
      <c r="A54" s="217"/>
      <c r="B54" s="57" t="s">
        <v>1471</v>
      </c>
      <c r="C54" s="79">
        <f t="shared" si="1"/>
        <v>0.55252429730604991</v>
      </c>
      <c r="D54" s="79">
        <f t="shared" si="1"/>
        <v>0.5425561976585499</v>
      </c>
      <c r="E54" s="80">
        <f t="shared" si="1"/>
        <v>0.21868466977207224</v>
      </c>
    </row>
    <row r="55" spans="1:7">
      <c r="A55" s="218"/>
      <c r="B55" s="57" t="s">
        <v>1472</v>
      </c>
      <c r="C55" s="79">
        <f t="shared" si="1"/>
        <v>0.36501619820403325</v>
      </c>
      <c r="D55" s="79">
        <f t="shared" si="1"/>
        <v>0.35837079843903324</v>
      </c>
      <c r="E55" s="80">
        <f t="shared" si="1"/>
        <v>0.14245644651471481</v>
      </c>
    </row>
    <row r="56" spans="1:7">
      <c r="A56" s="100"/>
      <c r="B56" s="28"/>
      <c r="C56" s="78"/>
      <c r="D56" s="78"/>
      <c r="E56" s="101"/>
      <c r="G56" s="119" t="s">
        <v>1522</v>
      </c>
    </row>
    <row r="57" spans="1:7">
      <c r="A57" s="100"/>
      <c r="B57" s="28"/>
      <c r="C57" s="78"/>
      <c r="D57" s="78"/>
      <c r="E57" s="101"/>
      <c r="G57" s="119" t="s">
        <v>1521</v>
      </c>
    </row>
    <row r="58" spans="1:7">
      <c r="A58" s="100"/>
      <c r="B58" s="28"/>
      <c r="C58" s="78"/>
      <c r="D58" s="78"/>
      <c r="E58" s="101"/>
      <c r="G58" s="119"/>
    </row>
    <row r="59" spans="1:7">
      <c r="C59" s="215" t="s">
        <v>1542</v>
      </c>
      <c r="D59" s="215"/>
      <c r="E59" s="215"/>
    </row>
    <row r="60" spans="1:7">
      <c r="C60" s="76" t="s">
        <v>1520</v>
      </c>
      <c r="D60" s="76" t="s">
        <v>1519</v>
      </c>
      <c r="E60" s="76" t="s">
        <v>1518</v>
      </c>
    </row>
    <row r="61" spans="1:7">
      <c r="A61" s="117" t="s">
        <v>1540</v>
      </c>
      <c r="B61" s="77" t="s">
        <v>1481</v>
      </c>
      <c r="C61" s="120">
        <v>9088</v>
      </c>
      <c r="D61" s="120">
        <v>8000</v>
      </c>
      <c r="E61" s="121">
        <v>127</v>
      </c>
    </row>
    <row r="62" spans="1:7">
      <c r="A62" s="216" t="s">
        <v>1482</v>
      </c>
      <c r="B62" s="57" t="s">
        <v>1469</v>
      </c>
      <c r="C62" s="135">
        <f xml:space="preserve">  ($C40 + $D40 *(LOG10(C$61)-1))/100</f>
        <v>0.56252429730604991</v>
      </c>
      <c r="D62" s="135">
        <f xml:space="preserve">   ($C40 + $D40 *(LOG10(D$61)-1))/100</f>
        <v>0.55255619765854991</v>
      </c>
      <c r="E62" s="135">
        <f xml:space="preserve"> ($C40 + $D40 *(LOG10(E$61)-1))/100</f>
        <v>0.22868466977207225</v>
      </c>
    </row>
    <row r="63" spans="1:7">
      <c r="A63" s="217"/>
      <c r="B63" s="57" t="s">
        <v>1470</v>
      </c>
      <c r="C63" s="135">
        <f t="shared" ref="C63:C65" si="2" xml:space="preserve">  ($C41 + $D41 *(LOG10(C$61)-1))/100</f>
        <v>0.37501619820403326</v>
      </c>
      <c r="D63" s="135">
        <f t="shared" ref="D63:D65" si="3" xml:space="preserve">   ($C41 + $D41 *(LOG10(D$61)-1))/100</f>
        <v>0.36837079843903325</v>
      </c>
      <c r="E63" s="135">
        <f t="shared" ref="E63:E65" si="4" xml:space="preserve"> ($C41 + $D41 *(LOG10(E$61)-1))/100</f>
        <v>0.15245644651471482</v>
      </c>
    </row>
    <row r="64" spans="1:7">
      <c r="A64" s="217"/>
      <c r="B64" s="57" t="s">
        <v>1471</v>
      </c>
      <c r="C64" s="135">
        <f t="shared" si="2"/>
        <v>0.27626214865302495</v>
      </c>
      <c r="D64" s="135">
        <f t="shared" si="3"/>
        <v>0.27127809882927495</v>
      </c>
      <c r="E64" s="135">
        <f t="shared" si="4"/>
        <v>0.10934233488603612</v>
      </c>
    </row>
    <row r="65" spans="1:8">
      <c r="A65" s="218"/>
      <c r="B65" s="57" t="s">
        <v>1472</v>
      </c>
      <c r="C65" s="135">
        <f t="shared" si="2"/>
        <v>0.18250809910201662</v>
      </c>
      <c r="D65" s="135">
        <f t="shared" si="3"/>
        <v>0.17918539921951662</v>
      </c>
      <c r="E65" s="135">
        <f t="shared" si="4"/>
        <v>7.1228223257357406E-2</v>
      </c>
    </row>
    <row r="68" spans="1:8">
      <c r="A68" s="3" t="s">
        <v>1543</v>
      </c>
    </row>
    <row r="72" spans="1:8">
      <c r="F72" t="s">
        <v>1539</v>
      </c>
    </row>
    <row r="78" spans="1:8" ht="21">
      <c r="A78" s="143" t="s">
        <v>1556</v>
      </c>
    </row>
    <row r="79" spans="1:8">
      <c r="H79" t="s">
        <v>1554</v>
      </c>
    </row>
    <row r="82" spans="1:5">
      <c r="D82" t="s">
        <v>1555</v>
      </c>
    </row>
    <row r="88" spans="1:5">
      <c r="C88" s="215" t="s">
        <v>1557</v>
      </c>
      <c r="D88" s="215"/>
      <c r="E88" s="215"/>
    </row>
    <row r="89" spans="1:5">
      <c r="C89" s="76" t="s">
        <v>1520</v>
      </c>
      <c r="D89" s="76" t="s">
        <v>1519</v>
      </c>
      <c r="E89" s="76" t="s">
        <v>1518</v>
      </c>
    </row>
    <row r="90" spans="1:5">
      <c r="A90" s="117" t="s">
        <v>1540</v>
      </c>
      <c r="B90" s="77" t="s">
        <v>1481</v>
      </c>
      <c r="C90" s="120">
        <v>9088</v>
      </c>
      <c r="D90" s="120">
        <v>8000</v>
      </c>
      <c r="E90" s="121">
        <v>127</v>
      </c>
    </row>
    <row r="91" spans="1:5">
      <c r="A91" s="216" t="s">
        <v>1482</v>
      </c>
      <c r="B91" s="57" t="s">
        <v>1469</v>
      </c>
      <c r="C91" s="142">
        <f t="shared" ref="C91:E94" si="5">C52*(1/taxa_remocao)</f>
        <v>3.3751457838362997</v>
      </c>
      <c r="D91" s="142">
        <f t="shared" si="5"/>
        <v>3.3153371859512992</v>
      </c>
      <c r="E91" s="142">
        <f t="shared" si="5"/>
        <v>1.3721080186324335</v>
      </c>
    </row>
    <row r="92" spans="1:5">
      <c r="A92" s="217"/>
      <c r="B92" s="57" t="s">
        <v>1470</v>
      </c>
      <c r="C92" s="142">
        <f t="shared" si="5"/>
        <v>2.2500971892241997</v>
      </c>
      <c r="D92" s="142">
        <f t="shared" si="5"/>
        <v>2.2102247906341996</v>
      </c>
      <c r="E92" s="142">
        <f t="shared" si="5"/>
        <v>0.91473867908828899</v>
      </c>
    </row>
    <row r="93" spans="1:5">
      <c r="A93" s="217"/>
      <c r="B93" s="57" t="s">
        <v>1471</v>
      </c>
      <c r="C93" s="142">
        <f t="shared" si="5"/>
        <v>1.6575728919181496</v>
      </c>
      <c r="D93" s="142">
        <f t="shared" si="5"/>
        <v>1.6276685929756498</v>
      </c>
      <c r="E93" s="142">
        <f t="shared" si="5"/>
        <v>0.65605400931621671</v>
      </c>
    </row>
    <row r="94" spans="1:5">
      <c r="A94" s="218"/>
      <c r="B94" s="57" t="s">
        <v>1472</v>
      </c>
      <c r="C94" s="142">
        <f t="shared" si="5"/>
        <v>1.0950485946120998</v>
      </c>
      <c r="D94" s="142">
        <f t="shared" si="5"/>
        <v>1.0751123953170998</v>
      </c>
      <c r="E94" s="142">
        <f t="shared" si="5"/>
        <v>0.42736933954414447</v>
      </c>
    </row>
  </sheetData>
  <mergeCells count="7">
    <mergeCell ref="C38:D38"/>
    <mergeCell ref="C88:E88"/>
    <mergeCell ref="A91:A94"/>
    <mergeCell ref="A52:A55"/>
    <mergeCell ref="A62:A65"/>
    <mergeCell ref="C49:E49"/>
    <mergeCell ref="C59:E5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35"/>
  <sheetViews>
    <sheetView showRowColHeaders="0" zoomScale="90" zoomScaleNormal="90" workbookViewId="0">
      <selection activeCell="G15" sqref="G15:I15"/>
    </sheetView>
  </sheetViews>
  <sheetFormatPr defaultColWidth="13" defaultRowHeight="12.75" customHeight="1"/>
  <cols>
    <col min="1" max="1" width="4.6328125" style="44" customWidth="1"/>
    <col min="2" max="2" width="11.36328125" style="44" customWidth="1"/>
    <col min="3" max="3" width="10.1796875" style="44" customWidth="1"/>
    <col min="4" max="4" width="13.08984375" style="44" customWidth="1"/>
    <col min="5" max="5" width="8.26953125" style="44" customWidth="1"/>
    <col min="6" max="6" width="12" style="45" customWidth="1"/>
    <col min="7" max="8" width="12.453125" style="46" customWidth="1"/>
    <col min="9" max="9" width="9.08984375" style="46" customWidth="1"/>
    <col min="10" max="10" width="8" style="43" customWidth="1"/>
    <col min="11" max="11" width="17.54296875" style="43" customWidth="1"/>
    <col min="12" max="12" width="12.08984375" style="43" customWidth="1"/>
    <col min="13" max="13" width="8.26953125" style="43" bestFit="1" customWidth="1"/>
    <col min="14" max="14" width="5.1796875" style="43" customWidth="1"/>
    <col min="15" max="259" width="13" style="42"/>
    <col min="260" max="260" width="11.7265625" style="42" customWidth="1"/>
    <col min="261" max="261" width="5.1796875" style="42" bestFit="1" customWidth="1"/>
    <col min="262" max="262" width="11.08984375" style="42" bestFit="1" customWidth="1"/>
    <col min="263" max="263" width="8" style="42" bestFit="1" customWidth="1"/>
    <col min="264" max="264" width="10.36328125" style="42" bestFit="1" customWidth="1"/>
    <col min="265" max="265" width="13.90625" style="42" customWidth="1"/>
    <col min="266" max="266" width="13" style="42" customWidth="1"/>
    <col min="267" max="267" width="19.7265625" style="42" customWidth="1"/>
    <col min="268" max="268" width="14.453125" style="42" customWidth="1"/>
    <col min="269" max="269" width="8.26953125" style="42" bestFit="1" customWidth="1"/>
    <col min="270" max="270" width="3.54296875" style="42" bestFit="1" customWidth="1"/>
    <col min="271" max="515" width="13" style="42"/>
    <col min="516" max="516" width="11.7265625" style="42" customWidth="1"/>
    <col min="517" max="517" width="5.1796875" style="42" bestFit="1" customWidth="1"/>
    <col min="518" max="518" width="11.08984375" style="42" bestFit="1" customWidth="1"/>
    <col min="519" max="519" width="8" style="42" bestFit="1" customWidth="1"/>
    <col min="520" max="520" width="10.36328125" style="42" bestFit="1" customWidth="1"/>
    <col min="521" max="521" width="13.90625" style="42" customWidth="1"/>
    <col min="522" max="522" width="13" style="42" customWidth="1"/>
    <col min="523" max="523" width="19.7265625" style="42" customWidth="1"/>
    <col min="524" max="524" width="14.453125" style="42" customWidth="1"/>
    <col min="525" max="525" width="8.26953125" style="42" bestFit="1" customWidth="1"/>
    <col min="526" max="526" width="3.54296875" style="42" bestFit="1" customWidth="1"/>
    <col min="527" max="771" width="13" style="42"/>
    <col min="772" max="772" width="11.7265625" style="42" customWidth="1"/>
    <col min="773" max="773" width="5.1796875" style="42" bestFit="1" customWidth="1"/>
    <col min="774" max="774" width="11.08984375" style="42" bestFit="1" customWidth="1"/>
    <col min="775" max="775" width="8" style="42" bestFit="1" customWidth="1"/>
    <col min="776" max="776" width="10.36328125" style="42" bestFit="1" customWidth="1"/>
    <col min="777" max="777" width="13.90625" style="42" customWidth="1"/>
    <col min="778" max="778" width="13" style="42" customWidth="1"/>
    <col min="779" max="779" width="19.7265625" style="42" customWidth="1"/>
    <col min="780" max="780" width="14.453125" style="42" customWidth="1"/>
    <col min="781" max="781" width="8.26953125" style="42" bestFit="1" customWidth="1"/>
    <col min="782" max="782" width="3.54296875" style="42" bestFit="1" customWidth="1"/>
    <col min="783" max="1027" width="13" style="42"/>
    <col min="1028" max="1028" width="11.7265625" style="42" customWidth="1"/>
    <col min="1029" max="1029" width="5.1796875" style="42" bestFit="1" customWidth="1"/>
    <col min="1030" max="1030" width="11.08984375" style="42" bestFit="1" customWidth="1"/>
    <col min="1031" max="1031" width="8" style="42" bestFit="1" customWidth="1"/>
    <col min="1032" max="1032" width="10.36328125" style="42" bestFit="1" customWidth="1"/>
    <col min="1033" max="1033" width="13.90625" style="42" customWidth="1"/>
    <col min="1034" max="1034" width="13" style="42" customWidth="1"/>
    <col min="1035" max="1035" width="19.7265625" style="42" customWidth="1"/>
    <col min="1036" max="1036" width="14.453125" style="42" customWidth="1"/>
    <col min="1037" max="1037" width="8.26953125" style="42" bestFit="1" customWidth="1"/>
    <col min="1038" max="1038" width="3.54296875" style="42" bestFit="1" customWidth="1"/>
    <col min="1039" max="1283" width="13" style="42"/>
    <col min="1284" max="1284" width="11.7265625" style="42" customWidth="1"/>
    <col min="1285" max="1285" width="5.1796875" style="42" bestFit="1" customWidth="1"/>
    <col min="1286" max="1286" width="11.08984375" style="42" bestFit="1" customWidth="1"/>
    <col min="1287" max="1287" width="8" style="42" bestFit="1" customWidth="1"/>
    <col min="1288" max="1288" width="10.36328125" style="42" bestFit="1" customWidth="1"/>
    <col min="1289" max="1289" width="13.90625" style="42" customWidth="1"/>
    <col min="1290" max="1290" width="13" style="42" customWidth="1"/>
    <col min="1291" max="1291" width="19.7265625" style="42" customWidth="1"/>
    <col min="1292" max="1292" width="14.453125" style="42" customWidth="1"/>
    <col min="1293" max="1293" width="8.26953125" style="42" bestFit="1" customWidth="1"/>
    <col min="1294" max="1294" width="3.54296875" style="42" bestFit="1" customWidth="1"/>
    <col min="1295" max="1539" width="13" style="42"/>
    <col min="1540" max="1540" width="11.7265625" style="42" customWidth="1"/>
    <col min="1541" max="1541" width="5.1796875" style="42" bestFit="1" customWidth="1"/>
    <col min="1542" max="1542" width="11.08984375" style="42" bestFit="1" customWidth="1"/>
    <col min="1543" max="1543" width="8" style="42" bestFit="1" customWidth="1"/>
    <col min="1544" max="1544" width="10.36328125" style="42" bestFit="1" customWidth="1"/>
    <col min="1545" max="1545" width="13.90625" style="42" customWidth="1"/>
    <col min="1546" max="1546" width="13" style="42" customWidth="1"/>
    <col min="1547" max="1547" width="19.7265625" style="42" customWidth="1"/>
    <col min="1548" max="1548" width="14.453125" style="42" customWidth="1"/>
    <col min="1549" max="1549" width="8.26953125" style="42" bestFit="1" customWidth="1"/>
    <col min="1550" max="1550" width="3.54296875" style="42" bestFit="1" customWidth="1"/>
    <col min="1551" max="1795" width="13" style="42"/>
    <col min="1796" max="1796" width="11.7265625" style="42" customWidth="1"/>
    <col min="1797" max="1797" width="5.1796875" style="42" bestFit="1" customWidth="1"/>
    <col min="1798" max="1798" width="11.08984375" style="42" bestFit="1" customWidth="1"/>
    <col min="1799" max="1799" width="8" style="42" bestFit="1" customWidth="1"/>
    <col min="1800" max="1800" width="10.36328125" style="42" bestFit="1" customWidth="1"/>
    <col min="1801" max="1801" width="13.90625" style="42" customWidth="1"/>
    <col min="1802" max="1802" width="13" style="42" customWidth="1"/>
    <col min="1803" max="1803" width="19.7265625" style="42" customWidth="1"/>
    <col min="1804" max="1804" width="14.453125" style="42" customWidth="1"/>
    <col min="1805" max="1805" width="8.26953125" style="42" bestFit="1" customWidth="1"/>
    <col min="1806" max="1806" width="3.54296875" style="42" bestFit="1" customWidth="1"/>
    <col min="1807" max="2051" width="13" style="42"/>
    <col min="2052" max="2052" width="11.7265625" style="42" customWidth="1"/>
    <col min="2053" max="2053" width="5.1796875" style="42" bestFit="1" customWidth="1"/>
    <col min="2054" max="2054" width="11.08984375" style="42" bestFit="1" customWidth="1"/>
    <col min="2055" max="2055" width="8" style="42" bestFit="1" customWidth="1"/>
    <col min="2056" max="2056" width="10.36328125" style="42" bestFit="1" customWidth="1"/>
    <col min="2057" max="2057" width="13.90625" style="42" customWidth="1"/>
    <col min="2058" max="2058" width="13" style="42" customWidth="1"/>
    <col min="2059" max="2059" width="19.7265625" style="42" customWidth="1"/>
    <col min="2060" max="2060" width="14.453125" style="42" customWidth="1"/>
    <col min="2061" max="2061" width="8.26953125" style="42" bestFit="1" customWidth="1"/>
    <col min="2062" max="2062" width="3.54296875" style="42" bestFit="1" customWidth="1"/>
    <col min="2063" max="2307" width="13" style="42"/>
    <col min="2308" max="2308" width="11.7265625" style="42" customWidth="1"/>
    <col min="2309" max="2309" width="5.1796875" style="42" bestFit="1" customWidth="1"/>
    <col min="2310" max="2310" width="11.08984375" style="42" bestFit="1" customWidth="1"/>
    <col min="2311" max="2311" width="8" style="42" bestFit="1" customWidth="1"/>
    <col min="2312" max="2312" width="10.36328125" style="42" bestFit="1" customWidth="1"/>
    <col min="2313" max="2313" width="13.90625" style="42" customWidth="1"/>
    <col min="2314" max="2314" width="13" style="42" customWidth="1"/>
    <col min="2315" max="2315" width="19.7265625" style="42" customWidth="1"/>
    <col min="2316" max="2316" width="14.453125" style="42" customWidth="1"/>
    <col min="2317" max="2317" width="8.26953125" style="42" bestFit="1" customWidth="1"/>
    <col min="2318" max="2318" width="3.54296875" style="42" bestFit="1" customWidth="1"/>
    <col min="2319" max="2563" width="13" style="42"/>
    <col min="2564" max="2564" width="11.7265625" style="42" customWidth="1"/>
    <col min="2565" max="2565" width="5.1796875" style="42" bestFit="1" customWidth="1"/>
    <col min="2566" max="2566" width="11.08984375" style="42" bestFit="1" customWidth="1"/>
    <col min="2567" max="2567" width="8" style="42" bestFit="1" customWidth="1"/>
    <col min="2568" max="2568" width="10.36328125" style="42" bestFit="1" customWidth="1"/>
    <col min="2569" max="2569" width="13.90625" style="42" customWidth="1"/>
    <col min="2570" max="2570" width="13" style="42" customWidth="1"/>
    <col min="2571" max="2571" width="19.7265625" style="42" customWidth="1"/>
    <col min="2572" max="2572" width="14.453125" style="42" customWidth="1"/>
    <col min="2573" max="2573" width="8.26953125" style="42" bestFit="1" customWidth="1"/>
    <col min="2574" max="2574" width="3.54296875" style="42" bestFit="1" customWidth="1"/>
    <col min="2575" max="2819" width="13" style="42"/>
    <col min="2820" max="2820" width="11.7265625" style="42" customWidth="1"/>
    <col min="2821" max="2821" width="5.1796875" style="42" bestFit="1" customWidth="1"/>
    <col min="2822" max="2822" width="11.08984375" style="42" bestFit="1" customWidth="1"/>
    <col min="2823" max="2823" width="8" style="42" bestFit="1" customWidth="1"/>
    <col min="2824" max="2824" width="10.36328125" style="42" bestFit="1" customWidth="1"/>
    <col min="2825" max="2825" width="13.90625" style="42" customWidth="1"/>
    <col min="2826" max="2826" width="13" style="42" customWidth="1"/>
    <col min="2827" max="2827" width="19.7265625" style="42" customWidth="1"/>
    <col min="2828" max="2828" width="14.453125" style="42" customWidth="1"/>
    <col min="2829" max="2829" width="8.26953125" style="42" bestFit="1" customWidth="1"/>
    <col min="2830" max="2830" width="3.54296875" style="42" bestFit="1" customWidth="1"/>
    <col min="2831" max="3075" width="13" style="42"/>
    <col min="3076" max="3076" width="11.7265625" style="42" customWidth="1"/>
    <col min="3077" max="3077" width="5.1796875" style="42" bestFit="1" customWidth="1"/>
    <col min="3078" max="3078" width="11.08984375" style="42" bestFit="1" customWidth="1"/>
    <col min="3079" max="3079" width="8" style="42" bestFit="1" customWidth="1"/>
    <col min="3080" max="3080" width="10.36328125" style="42" bestFit="1" customWidth="1"/>
    <col min="3081" max="3081" width="13.90625" style="42" customWidth="1"/>
    <col min="3082" max="3082" width="13" style="42" customWidth="1"/>
    <col min="3083" max="3083" width="19.7265625" style="42" customWidth="1"/>
    <col min="3084" max="3084" width="14.453125" style="42" customWidth="1"/>
    <col min="3085" max="3085" width="8.26953125" style="42" bestFit="1" customWidth="1"/>
    <col min="3086" max="3086" width="3.54296875" style="42" bestFit="1" customWidth="1"/>
    <col min="3087" max="3331" width="13" style="42"/>
    <col min="3332" max="3332" width="11.7265625" style="42" customWidth="1"/>
    <col min="3333" max="3333" width="5.1796875" style="42" bestFit="1" customWidth="1"/>
    <col min="3334" max="3334" width="11.08984375" style="42" bestFit="1" customWidth="1"/>
    <col min="3335" max="3335" width="8" style="42" bestFit="1" customWidth="1"/>
    <col min="3336" max="3336" width="10.36328125" style="42" bestFit="1" customWidth="1"/>
    <col min="3337" max="3337" width="13.90625" style="42" customWidth="1"/>
    <col min="3338" max="3338" width="13" style="42" customWidth="1"/>
    <col min="3339" max="3339" width="19.7265625" style="42" customWidth="1"/>
    <col min="3340" max="3340" width="14.453125" style="42" customWidth="1"/>
    <col min="3341" max="3341" width="8.26953125" style="42" bestFit="1" customWidth="1"/>
    <col min="3342" max="3342" width="3.54296875" style="42" bestFit="1" customWidth="1"/>
    <col min="3343" max="3587" width="13" style="42"/>
    <col min="3588" max="3588" width="11.7265625" style="42" customWidth="1"/>
    <col min="3589" max="3589" width="5.1796875" style="42" bestFit="1" customWidth="1"/>
    <col min="3590" max="3590" width="11.08984375" style="42" bestFit="1" customWidth="1"/>
    <col min="3591" max="3591" width="8" style="42" bestFit="1" customWidth="1"/>
    <col min="3592" max="3592" width="10.36328125" style="42" bestFit="1" customWidth="1"/>
    <col min="3593" max="3593" width="13.90625" style="42" customWidth="1"/>
    <col min="3594" max="3594" width="13" style="42" customWidth="1"/>
    <col min="3595" max="3595" width="19.7265625" style="42" customWidth="1"/>
    <col min="3596" max="3596" width="14.453125" style="42" customWidth="1"/>
    <col min="3597" max="3597" width="8.26953125" style="42" bestFit="1" customWidth="1"/>
    <col min="3598" max="3598" width="3.54296875" style="42" bestFit="1" customWidth="1"/>
    <col min="3599" max="3843" width="13" style="42"/>
    <col min="3844" max="3844" width="11.7265625" style="42" customWidth="1"/>
    <col min="3845" max="3845" width="5.1796875" style="42" bestFit="1" customWidth="1"/>
    <col min="3846" max="3846" width="11.08984375" style="42" bestFit="1" customWidth="1"/>
    <col min="3847" max="3847" width="8" style="42" bestFit="1" customWidth="1"/>
    <col min="3848" max="3848" width="10.36328125" style="42" bestFit="1" customWidth="1"/>
    <col min="3849" max="3849" width="13.90625" style="42" customWidth="1"/>
    <col min="3850" max="3850" width="13" style="42" customWidth="1"/>
    <col min="3851" max="3851" width="19.7265625" style="42" customWidth="1"/>
    <col min="3852" max="3852" width="14.453125" style="42" customWidth="1"/>
    <col min="3853" max="3853" width="8.26953125" style="42" bestFit="1" customWidth="1"/>
    <col min="3854" max="3854" width="3.54296875" style="42" bestFit="1" customWidth="1"/>
    <col min="3855" max="4099" width="13" style="42"/>
    <col min="4100" max="4100" width="11.7265625" style="42" customWidth="1"/>
    <col min="4101" max="4101" width="5.1796875" style="42" bestFit="1" customWidth="1"/>
    <col min="4102" max="4102" width="11.08984375" style="42" bestFit="1" customWidth="1"/>
    <col min="4103" max="4103" width="8" style="42" bestFit="1" customWidth="1"/>
    <col min="4104" max="4104" width="10.36328125" style="42" bestFit="1" customWidth="1"/>
    <col min="4105" max="4105" width="13.90625" style="42" customWidth="1"/>
    <col min="4106" max="4106" width="13" style="42" customWidth="1"/>
    <col min="4107" max="4107" width="19.7265625" style="42" customWidth="1"/>
    <col min="4108" max="4108" width="14.453125" style="42" customWidth="1"/>
    <col min="4109" max="4109" width="8.26953125" style="42" bestFit="1" customWidth="1"/>
    <col min="4110" max="4110" width="3.54296875" style="42" bestFit="1" customWidth="1"/>
    <col min="4111" max="4355" width="13" style="42"/>
    <col min="4356" max="4356" width="11.7265625" style="42" customWidth="1"/>
    <col min="4357" max="4357" width="5.1796875" style="42" bestFit="1" customWidth="1"/>
    <col min="4358" max="4358" width="11.08984375" style="42" bestFit="1" customWidth="1"/>
    <col min="4359" max="4359" width="8" style="42" bestFit="1" customWidth="1"/>
    <col min="4360" max="4360" width="10.36328125" style="42" bestFit="1" customWidth="1"/>
    <col min="4361" max="4361" width="13.90625" style="42" customWidth="1"/>
    <col min="4362" max="4362" width="13" style="42" customWidth="1"/>
    <col min="4363" max="4363" width="19.7265625" style="42" customWidth="1"/>
    <col min="4364" max="4364" width="14.453125" style="42" customWidth="1"/>
    <col min="4365" max="4365" width="8.26953125" style="42" bestFit="1" customWidth="1"/>
    <col min="4366" max="4366" width="3.54296875" style="42" bestFit="1" customWidth="1"/>
    <col min="4367" max="4611" width="13" style="42"/>
    <col min="4612" max="4612" width="11.7265625" style="42" customWidth="1"/>
    <col min="4613" max="4613" width="5.1796875" style="42" bestFit="1" customWidth="1"/>
    <col min="4614" max="4614" width="11.08984375" style="42" bestFit="1" customWidth="1"/>
    <col min="4615" max="4615" width="8" style="42" bestFit="1" customWidth="1"/>
    <col min="4616" max="4616" width="10.36328125" style="42" bestFit="1" customWidth="1"/>
    <col min="4617" max="4617" width="13.90625" style="42" customWidth="1"/>
    <col min="4618" max="4618" width="13" style="42" customWidth="1"/>
    <col min="4619" max="4619" width="19.7265625" style="42" customWidth="1"/>
    <col min="4620" max="4620" width="14.453125" style="42" customWidth="1"/>
    <col min="4621" max="4621" width="8.26953125" style="42" bestFit="1" customWidth="1"/>
    <col min="4622" max="4622" width="3.54296875" style="42" bestFit="1" customWidth="1"/>
    <col min="4623" max="4867" width="13" style="42"/>
    <col min="4868" max="4868" width="11.7265625" style="42" customWidth="1"/>
    <col min="4869" max="4869" width="5.1796875" style="42" bestFit="1" customWidth="1"/>
    <col min="4870" max="4870" width="11.08984375" style="42" bestFit="1" customWidth="1"/>
    <col min="4871" max="4871" width="8" style="42" bestFit="1" customWidth="1"/>
    <col min="4872" max="4872" width="10.36328125" style="42" bestFit="1" customWidth="1"/>
    <col min="4873" max="4873" width="13.90625" style="42" customWidth="1"/>
    <col min="4874" max="4874" width="13" style="42" customWidth="1"/>
    <col min="4875" max="4875" width="19.7265625" style="42" customWidth="1"/>
    <col min="4876" max="4876" width="14.453125" style="42" customWidth="1"/>
    <col min="4877" max="4877" width="8.26953125" style="42" bestFit="1" customWidth="1"/>
    <col min="4878" max="4878" width="3.54296875" style="42" bestFit="1" customWidth="1"/>
    <col min="4879" max="5123" width="13" style="42"/>
    <col min="5124" max="5124" width="11.7265625" style="42" customWidth="1"/>
    <col min="5125" max="5125" width="5.1796875" style="42" bestFit="1" customWidth="1"/>
    <col min="5126" max="5126" width="11.08984375" style="42" bestFit="1" customWidth="1"/>
    <col min="5127" max="5127" width="8" style="42" bestFit="1" customWidth="1"/>
    <col min="5128" max="5128" width="10.36328125" style="42" bestFit="1" customWidth="1"/>
    <col min="5129" max="5129" width="13.90625" style="42" customWidth="1"/>
    <col min="5130" max="5130" width="13" style="42" customWidth="1"/>
    <col min="5131" max="5131" width="19.7265625" style="42" customWidth="1"/>
    <col min="5132" max="5132" width="14.453125" style="42" customWidth="1"/>
    <col min="5133" max="5133" width="8.26953125" style="42" bestFit="1" customWidth="1"/>
    <col min="5134" max="5134" width="3.54296875" style="42" bestFit="1" customWidth="1"/>
    <col min="5135" max="5379" width="13" style="42"/>
    <col min="5380" max="5380" width="11.7265625" style="42" customWidth="1"/>
    <col min="5381" max="5381" width="5.1796875" style="42" bestFit="1" customWidth="1"/>
    <col min="5382" max="5382" width="11.08984375" style="42" bestFit="1" customWidth="1"/>
    <col min="5383" max="5383" width="8" style="42" bestFit="1" customWidth="1"/>
    <col min="5384" max="5384" width="10.36328125" style="42" bestFit="1" customWidth="1"/>
    <col min="5385" max="5385" width="13.90625" style="42" customWidth="1"/>
    <col min="5386" max="5386" width="13" style="42" customWidth="1"/>
    <col min="5387" max="5387" width="19.7265625" style="42" customWidth="1"/>
    <col min="5388" max="5388" width="14.453125" style="42" customWidth="1"/>
    <col min="5389" max="5389" width="8.26953125" style="42" bestFit="1" customWidth="1"/>
    <col min="5390" max="5390" width="3.54296875" style="42" bestFit="1" customWidth="1"/>
    <col min="5391" max="5635" width="13" style="42"/>
    <col min="5636" max="5636" width="11.7265625" style="42" customWidth="1"/>
    <col min="5637" max="5637" width="5.1796875" style="42" bestFit="1" customWidth="1"/>
    <col min="5638" max="5638" width="11.08984375" style="42" bestFit="1" customWidth="1"/>
    <col min="5639" max="5639" width="8" style="42" bestFit="1" customWidth="1"/>
    <col min="5640" max="5640" width="10.36328125" style="42" bestFit="1" customWidth="1"/>
    <col min="5641" max="5641" width="13.90625" style="42" customWidth="1"/>
    <col min="5642" max="5642" width="13" style="42" customWidth="1"/>
    <col min="5643" max="5643" width="19.7265625" style="42" customWidth="1"/>
    <col min="5644" max="5644" width="14.453125" style="42" customWidth="1"/>
    <col min="5645" max="5645" width="8.26953125" style="42" bestFit="1" customWidth="1"/>
    <col min="5646" max="5646" width="3.54296875" style="42" bestFit="1" customWidth="1"/>
    <col min="5647" max="5891" width="13" style="42"/>
    <col min="5892" max="5892" width="11.7265625" style="42" customWidth="1"/>
    <col min="5893" max="5893" width="5.1796875" style="42" bestFit="1" customWidth="1"/>
    <col min="5894" max="5894" width="11.08984375" style="42" bestFit="1" customWidth="1"/>
    <col min="5895" max="5895" width="8" style="42" bestFit="1" customWidth="1"/>
    <col min="5896" max="5896" width="10.36328125" style="42" bestFit="1" customWidth="1"/>
    <col min="5897" max="5897" width="13.90625" style="42" customWidth="1"/>
    <col min="5898" max="5898" width="13" style="42" customWidth="1"/>
    <col min="5899" max="5899" width="19.7265625" style="42" customWidth="1"/>
    <col min="5900" max="5900" width="14.453125" style="42" customWidth="1"/>
    <col min="5901" max="5901" width="8.26953125" style="42" bestFit="1" customWidth="1"/>
    <col min="5902" max="5902" width="3.54296875" style="42" bestFit="1" customWidth="1"/>
    <col min="5903" max="6147" width="13" style="42"/>
    <col min="6148" max="6148" width="11.7265625" style="42" customWidth="1"/>
    <col min="6149" max="6149" width="5.1796875" style="42" bestFit="1" customWidth="1"/>
    <col min="6150" max="6150" width="11.08984375" style="42" bestFit="1" customWidth="1"/>
    <col min="6151" max="6151" width="8" style="42" bestFit="1" customWidth="1"/>
    <col min="6152" max="6152" width="10.36328125" style="42" bestFit="1" customWidth="1"/>
    <col min="6153" max="6153" width="13.90625" style="42" customWidth="1"/>
    <col min="6154" max="6154" width="13" style="42" customWidth="1"/>
    <col min="6155" max="6155" width="19.7265625" style="42" customWidth="1"/>
    <col min="6156" max="6156" width="14.453125" style="42" customWidth="1"/>
    <col min="6157" max="6157" width="8.26953125" style="42" bestFit="1" customWidth="1"/>
    <col min="6158" max="6158" width="3.54296875" style="42" bestFit="1" customWidth="1"/>
    <col min="6159" max="6403" width="13" style="42"/>
    <col min="6404" max="6404" width="11.7265625" style="42" customWidth="1"/>
    <col min="6405" max="6405" width="5.1796875" style="42" bestFit="1" customWidth="1"/>
    <col min="6406" max="6406" width="11.08984375" style="42" bestFit="1" customWidth="1"/>
    <col min="6407" max="6407" width="8" style="42" bestFit="1" customWidth="1"/>
    <col min="6408" max="6408" width="10.36328125" style="42" bestFit="1" customWidth="1"/>
    <col min="6409" max="6409" width="13.90625" style="42" customWidth="1"/>
    <col min="6410" max="6410" width="13" style="42" customWidth="1"/>
    <col min="6411" max="6411" width="19.7265625" style="42" customWidth="1"/>
    <col min="6412" max="6412" width="14.453125" style="42" customWidth="1"/>
    <col min="6413" max="6413" width="8.26953125" style="42" bestFit="1" customWidth="1"/>
    <col min="6414" max="6414" width="3.54296875" style="42" bestFit="1" customWidth="1"/>
    <col min="6415" max="6659" width="13" style="42"/>
    <col min="6660" max="6660" width="11.7265625" style="42" customWidth="1"/>
    <col min="6661" max="6661" width="5.1796875" style="42" bestFit="1" customWidth="1"/>
    <col min="6662" max="6662" width="11.08984375" style="42" bestFit="1" customWidth="1"/>
    <col min="6663" max="6663" width="8" style="42" bestFit="1" customWidth="1"/>
    <col min="6664" max="6664" width="10.36328125" style="42" bestFit="1" customWidth="1"/>
    <col min="6665" max="6665" width="13.90625" style="42" customWidth="1"/>
    <col min="6666" max="6666" width="13" style="42" customWidth="1"/>
    <col min="6667" max="6667" width="19.7265625" style="42" customWidth="1"/>
    <col min="6668" max="6668" width="14.453125" style="42" customWidth="1"/>
    <col min="6669" max="6669" width="8.26953125" style="42" bestFit="1" customWidth="1"/>
    <col min="6670" max="6670" width="3.54296875" style="42" bestFit="1" customWidth="1"/>
    <col min="6671" max="6915" width="13" style="42"/>
    <col min="6916" max="6916" width="11.7265625" style="42" customWidth="1"/>
    <col min="6917" max="6917" width="5.1796875" style="42" bestFit="1" customWidth="1"/>
    <col min="6918" max="6918" width="11.08984375" style="42" bestFit="1" customWidth="1"/>
    <col min="6919" max="6919" width="8" style="42" bestFit="1" customWidth="1"/>
    <col min="6920" max="6920" width="10.36328125" style="42" bestFit="1" customWidth="1"/>
    <col min="6921" max="6921" width="13.90625" style="42" customWidth="1"/>
    <col min="6922" max="6922" width="13" style="42" customWidth="1"/>
    <col min="6923" max="6923" width="19.7265625" style="42" customWidth="1"/>
    <col min="6924" max="6924" width="14.453125" style="42" customWidth="1"/>
    <col min="6925" max="6925" width="8.26953125" style="42" bestFit="1" customWidth="1"/>
    <col min="6926" max="6926" width="3.54296875" style="42" bestFit="1" customWidth="1"/>
    <col min="6927" max="7171" width="13" style="42"/>
    <col min="7172" max="7172" width="11.7265625" style="42" customWidth="1"/>
    <col min="7173" max="7173" width="5.1796875" style="42" bestFit="1" customWidth="1"/>
    <col min="7174" max="7174" width="11.08984375" style="42" bestFit="1" customWidth="1"/>
    <col min="7175" max="7175" width="8" style="42" bestFit="1" customWidth="1"/>
    <col min="7176" max="7176" width="10.36328125" style="42" bestFit="1" customWidth="1"/>
    <col min="7177" max="7177" width="13.90625" style="42" customWidth="1"/>
    <col min="7178" max="7178" width="13" style="42" customWidth="1"/>
    <col min="7179" max="7179" width="19.7265625" style="42" customWidth="1"/>
    <col min="7180" max="7180" width="14.453125" style="42" customWidth="1"/>
    <col min="7181" max="7181" width="8.26953125" style="42" bestFit="1" customWidth="1"/>
    <col min="7182" max="7182" width="3.54296875" style="42" bestFit="1" customWidth="1"/>
    <col min="7183" max="7427" width="13" style="42"/>
    <col min="7428" max="7428" width="11.7265625" style="42" customWidth="1"/>
    <col min="7429" max="7429" width="5.1796875" style="42" bestFit="1" customWidth="1"/>
    <col min="7430" max="7430" width="11.08984375" style="42" bestFit="1" customWidth="1"/>
    <col min="7431" max="7431" width="8" style="42" bestFit="1" customWidth="1"/>
    <col min="7432" max="7432" width="10.36328125" style="42" bestFit="1" customWidth="1"/>
    <col min="7433" max="7433" width="13.90625" style="42" customWidth="1"/>
    <col min="7434" max="7434" width="13" style="42" customWidth="1"/>
    <col min="7435" max="7435" width="19.7265625" style="42" customWidth="1"/>
    <col min="7436" max="7436" width="14.453125" style="42" customWidth="1"/>
    <col min="7437" max="7437" width="8.26953125" style="42" bestFit="1" customWidth="1"/>
    <col min="7438" max="7438" width="3.54296875" style="42" bestFit="1" customWidth="1"/>
    <col min="7439" max="7683" width="13" style="42"/>
    <col min="7684" max="7684" width="11.7265625" style="42" customWidth="1"/>
    <col min="7685" max="7685" width="5.1796875" style="42" bestFit="1" customWidth="1"/>
    <col min="7686" max="7686" width="11.08984375" style="42" bestFit="1" customWidth="1"/>
    <col min="7687" max="7687" width="8" style="42" bestFit="1" customWidth="1"/>
    <col min="7688" max="7688" width="10.36328125" style="42" bestFit="1" customWidth="1"/>
    <col min="7689" max="7689" width="13.90625" style="42" customWidth="1"/>
    <col min="7690" max="7690" width="13" style="42" customWidth="1"/>
    <col min="7691" max="7691" width="19.7265625" style="42" customWidth="1"/>
    <col min="7692" max="7692" width="14.453125" style="42" customWidth="1"/>
    <col min="7693" max="7693" width="8.26953125" style="42" bestFit="1" customWidth="1"/>
    <col min="7694" max="7694" width="3.54296875" style="42" bestFit="1" customWidth="1"/>
    <col min="7695" max="7939" width="13" style="42"/>
    <col min="7940" max="7940" width="11.7265625" style="42" customWidth="1"/>
    <col min="7941" max="7941" width="5.1796875" style="42" bestFit="1" customWidth="1"/>
    <col min="7942" max="7942" width="11.08984375" style="42" bestFit="1" customWidth="1"/>
    <col min="7943" max="7943" width="8" style="42" bestFit="1" customWidth="1"/>
    <col min="7944" max="7944" width="10.36328125" style="42" bestFit="1" customWidth="1"/>
    <col min="7945" max="7945" width="13.90625" style="42" customWidth="1"/>
    <col min="7946" max="7946" width="13" style="42" customWidth="1"/>
    <col min="7947" max="7947" width="19.7265625" style="42" customWidth="1"/>
    <col min="7948" max="7948" width="14.453125" style="42" customWidth="1"/>
    <col min="7949" max="7949" width="8.26953125" style="42" bestFit="1" customWidth="1"/>
    <col min="7950" max="7950" width="3.54296875" style="42" bestFit="1" customWidth="1"/>
    <col min="7951" max="8195" width="13" style="42"/>
    <col min="8196" max="8196" width="11.7265625" style="42" customWidth="1"/>
    <col min="8197" max="8197" width="5.1796875" style="42" bestFit="1" customWidth="1"/>
    <col min="8198" max="8198" width="11.08984375" style="42" bestFit="1" customWidth="1"/>
    <col min="8199" max="8199" width="8" style="42" bestFit="1" customWidth="1"/>
    <col min="8200" max="8200" width="10.36328125" style="42" bestFit="1" customWidth="1"/>
    <col min="8201" max="8201" width="13.90625" style="42" customWidth="1"/>
    <col min="8202" max="8202" width="13" style="42" customWidth="1"/>
    <col min="8203" max="8203" width="19.7265625" style="42" customWidth="1"/>
    <col min="8204" max="8204" width="14.453125" style="42" customWidth="1"/>
    <col min="8205" max="8205" width="8.26953125" style="42" bestFit="1" customWidth="1"/>
    <col min="8206" max="8206" width="3.54296875" style="42" bestFit="1" customWidth="1"/>
    <col min="8207" max="8451" width="13" style="42"/>
    <col min="8452" max="8452" width="11.7265625" style="42" customWidth="1"/>
    <col min="8453" max="8453" width="5.1796875" style="42" bestFit="1" customWidth="1"/>
    <col min="8454" max="8454" width="11.08984375" style="42" bestFit="1" customWidth="1"/>
    <col min="8455" max="8455" width="8" style="42" bestFit="1" customWidth="1"/>
    <col min="8456" max="8456" width="10.36328125" style="42" bestFit="1" customWidth="1"/>
    <col min="8457" max="8457" width="13.90625" style="42" customWidth="1"/>
    <col min="8458" max="8458" width="13" style="42" customWidth="1"/>
    <col min="8459" max="8459" width="19.7265625" style="42" customWidth="1"/>
    <col min="8460" max="8460" width="14.453125" style="42" customWidth="1"/>
    <col min="8461" max="8461" width="8.26953125" style="42" bestFit="1" customWidth="1"/>
    <col min="8462" max="8462" width="3.54296875" style="42" bestFit="1" customWidth="1"/>
    <col min="8463" max="8707" width="13" style="42"/>
    <col min="8708" max="8708" width="11.7265625" style="42" customWidth="1"/>
    <col min="8709" max="8709" width="5.1796875" style="42" bestFit="1" customWidth="1"/>
    <col min="8710" max="8710" width="11.08984375" style="42" bestFit="1" customWidth="1"/>
    <col min="8711" max="8711" width="8" style="42" bestFit="1" customWidth="1"/>
    <col min="8712" max="8712" width="10.36328125" style="42" bestFit="1" customWidth="1"/>
    <col min="8713" max="8713" width="13.90625" style="42" customWidth="1"/>
    <col min="8714" max="8714" width="13" style="42" customWidth="1"/>
    <col min="8715" max="8715" width="19.7265625" style="42" customWidth="1"/>
    <col min="8716" max="8716" width="14.453125" style="42" customWidth="1"/>
    <col min="8717" max="8717" width="8.26953125" style="42" bestFit="1" customWidth="1"/>
    <col min="8718" max="8718" width="3.54296875" style="42" bestFit="1" customWidth="1"/>
    <col min="8719" max="8963" width="13" style="42"/>
    <col min="8964" max="8964" width="11.7265625" style="42" customWidth="1"/>
    <col min="8965" max="8965" width="5.1796875" style="42" bestFit="1" customWidth="1"/>
    <col min="8966" max="8966" width="11.08984375" style="42" bestFit="1" customWidth="1"/>
    <col min="8967" max="8967" width="8" style="42" bestFit="1" customWidth="1"/>
    <col min="8968" max="8968" width="10.36328125" style="42" bestFit="1" customWidth="1"/>
    <col min="8969" max="8969" width="13.90625" style="42" customWidth="1"/>
    <col min="8970" max="8970" width="13" style="42" customWidth="1"/>
    <col min="8971" max="8971" width="19.7265625" style="42" customWidth="1"/>
    <col min="8972" max="8972" width="14.453125" style="42" customWidth="1"/>
    <col min="8973" max="8973" width="8.26953125" style="42" bestFit="1" customWidth="1"/>
    <col min="8974" max="8974" width="3.54296875" style="42" bestFit="1" customWidth="1"/>
    <col min="8975" max="9219" width="13" style="42"/>
    <col min="9220" max="9220" width="11.7265625" style="42" customWidth="1"/>
    <col min="9221" max="9221" width="5.1796875" style="42" bestFit="1" customWidth="1"/>
    <col min="9222" max="9222" width="11.08984375" style="42" bestFit="1" customWidth="1"/>
    <col min="9223" max="9223" width="8" style="42" bestFit="1" customWidth="1"/>
    <col min="9224" max="9224" width="10.36328125" style="42" bestFit="1" customWidth="1"/>
    <col min="9225" max="9225" width="13.90625" style="42" customWidth="1"/>
    <col min="9226" max="9226" width="13" style="42" customWidth="1"/>
    <col min="9227" max="9227" width="19.7265625" style="42" customWidth="1"/>
    <col min="9228" max="9228" width="14.453125" style="42" customWidth="1"/>
    <col min="9229" max="9229" width="8.26953125" style="42" bestFit="1" customWidth="1"/>
    <col min="9230" max="9230" width="3.54296875" style="42" bestFit="1" customWidth="1"/>
    <col min="9231" max="9475" width="13" style="42"/>
    <col min="9476" max="9476" width="11.7265625" style="42" customWidth="1"/>
    <col min="9477" max="9477" width="5.1796875" style="42" bestFit="1" customWidth="1"/>
    <col min="9478" max="9478" width="11.08984375" style="42" bestFit="1" customWidth="1"/>
    <col min="9479" max="9479" width="8" style="42" bestFit="1" customWidth="1"/>
    <col min="9480" max="9480" width="10.36328125" style="42" bestFit="1" customWidth="1"/>
    <col min="9481" max="9481" width="13.90625" style="42" customWidth="1"/>
    <col min="9482" max="9482" width="13" style="42" customWidth="1"/>
    <col min="9483" max="9483" width="19.7265625" style="42" customWidth="1"/>
    <col min="9484" max="9484" width="14.453125" style="42" customWidth="1"/>
    <col min="9485" max="9485" width="8.26953125" style="42" bestFit="1" customWidth="1"/>
    <col min="9486" max="9486" width="3.54296875" style="42" bestFit="1" customWidth="1"/>
    <col min="9487" max="9731" width="13" style="42"/>
    <col min="9732" max="9732" width="11.7265625" style="42" customWidth="1"/>
    <col min="9733" max="9733" width="5.1796875" style="42" bestFit="1" customWidth="1"/>
    <col min="9734" max="9734" width="11.08984375" style="42" bestFit="1" customWidth="1"/>
    <col min="9735" max="9735" width="8" style="42" bestFit="1" customWidth="1"/>
    <col min="9736" max="9736" width="10.36328125" style="42" bestFit="1" customWidth="1"/>
    <col min="9737" max="9737" width="13.90625" style="42" customWidth="1"/>
    <col min="9738" max="9738" width="13" style="42" customWidth="1"/>
    <col min="9739" max="9739" width="19.7265625" style="42" customWidth="1"/>
    <col min="9740" max="9740" width="14.453125" style="42" customWidth="1"/>
    <col min="9741" max="9741" width="8.26953125" style="42" bestFit="1" customWidth="1"/>
    <col min="9742" max="9742" width="3.54296875" style="42" bestFit="1" customWidth="1"/>
    <col min="9743" max="9987" width="13" style="42"/>
    <col min="9988" max="9988" width="11.7265625" style="42" customWidth="1"/>
    <col min="9989" max="9989" width="5.1796875" style="42" bestFit="1" customWidth="1"/>
    <col min="9990" max="9990" width="11.08984375" style="42" bestFit="1" customWidth="1"/>
    <col min="9991" max="9991" width="8" style="42" bestFit="1" customWidth="1"/>
    <col min="9992" max="9992" width="10.36328125" style="42" bestFit="1" customWidth="1"/>
    <col min="9993" max="9993" width="13.90625" style="42" customWidth="1"/>
    <col min="9994" max="9994" width="13" style="42" customWidth="1"/>
    <col min="9995" max="9995" width="19.7265625" style="42" customWidth="1"/>
    <col min="9996" max="9996" width="14.453125" style="42" customWidth="1"/>
    <col min="9997" max="9997" width="8.26953125" style="42" bestFit="1" customWidth="1"/>
    <col min="9998" max="9998" width="3.54296875" style="42" bestFit="1" customWidth="1"/>
    <col min="9999" max="10243" width="13" style="42"/>
    <col min="10244" max="10244" width="11.7265625" style="42" customWidth="1"/>
    <col min="10245" max="10245" width="5.1796875" style="42" bestFit="1" customWidth="1"/>
    <col min="10246" max="10246" width="11.08984375" style="42" bestFit="1" customWidth="1"/>
    <col min="10247" max="10247" width="8" style="42" bestFit="1" customWidth="1"/>
    <col min="10248" max="10248" width="10.36328125" style="42" bestFit="1" customWidth="1"/>
    <col min="10249" max="10249" width="13.90625" style="42" customWidth="1"/>
    <col min="10250" max="10250" width="13" style="42" customWidth="1"/>
    <col min="10251" max="10251" width="19.7265625" style="42" customWidth="1"/>
    <col min="10252" max="10252" width="14.453125" style="42" customWidth="1"/>
    <col min="10253" max="10253" width="8.26953125" style="42" bestFit="1" customWidth="1"/>
    <col min="10254" max="10254" width="3.54296875" style="42" bestFit="1" customWidth="1"/>
    <col min="10255" max="10499" width="13" style="42"/>
    <col min="10500" max="10500" width="11.7265625" style="42" customWidth="1"/>
    <col min="10501" max="10501" width="5.1796875" style="42" bestFit="1" customWidth="1"/>
    <col min="10502" max="10502" width="11.08984375" style="42" bestFit="1" customWidth="1"/>
    <col min="10503" max="10503" width="8" style="42" bestFit="1" customWidth="1"/>
    <col min="10504" max="10504" width="10.36328125" style="42" bestFit="1" customWidth="1"/>
    <col min="10505" max="10505" width="13.90625" style="42" customWidth="1"/>
    <col min="10506" max="10506" width="13" style="42" customWidth="1"/>
    <col min="10507" max="10507" width="19.7265625" style="42" customWidth="1"/>
    <col min="10508" max="10508" width="14.453125" style="42" customWidth="1"/>
    <col min="10509" max="10509" width="8.26953125" style="42" bestFit="1" customWidth="1"/>
    <col min="10510" max="10510" width="3.54296875" style="42" bestFit="1" customWidth="1"/>
    <col min="10511" max="10755" width="13" style="42"/>
    <col min="10756" max="10756" width="11.7265625" style="42" customWidth="1"/>
    <col min="10757" max="10757" width="5.1796875" style="42" bestFit="1" customWidth="1"/>
    <col min="10758" max="10758" width="11.08984375" style="42" bestFit="1" customWidth="1"/>
    <col min="10759" max="10759" width="8" style="42" bestFit="1" customWidth="1"/>
    <col min="10760" max="10760" width="10.36328125" style="42" bestFit="1" customWidth="1"/>
    <col min="10761" max="10761" width="13.90625" style="42" customWidth="1"/>
    <col min="10762" max="10762" width="13" style="42" customWidth="1"/>
    <col min="10763" max="10763" width="19.7265625" style="42" customWidth="1"/>
    <col min="10764" max="10764" width="14.453125" style="42" customWidth="1"/>
    <col min="10765" max="10765" width="8.26953125" style="42" bestFit="1" customWidth="1"/>
    <col min="10766" max="10766" width="3.54296875" style="42" bestFit="1" customWidth="1"/>
    <col min="10767" max="11011" width="13" style="42"/>
    <col min="11012" max="11012" width="11.7265625" style="42" customWidth="1"/>
    <col min="11013" max="11013" width="5.1796875" style="42" bestFit="1" customWidth="1"/>
    <col min="11014" max="11014" width="11.08984375" style="42" bestFit="1" customWidth="1"/>
    <col min="11015" max="11015" width="8" style="42" bestFit="1" customWidth="1"/>
    <col min="11016" max="11016" width="10.36328125" style="42" bestFit="1" customWidth="1"/>
    <col min="11017" max="11017" width="13.90625" style="42" customWidth="1"/>
    <col min="11018" max="11018" width="13" style="42" customWidth="1"/>
    <col min="11019" max="11019" width="19.7265625" style="42" customWidth="1"/>
    <col min="11020" max="11020" width="14.453125" style="42" customWidth="1"/>
    <col min="11021" max="11021" width="8.26953125" style="42" bestFit="1" customWidth="1"/>
    <col min="11022" max="11022" width="3.54296875" style="42" bestFit="1" customWidth="1"/>
    <col min="11023" max="11267" width="13" style="42"/>
    <col min="11268" max="11268" width="11.7265625" style="42" customWidth="1"/>
    <col min="11269" max="11269" width="5.1796875" style="42" bestFit="1" customWidth="1"/>
    <col min="11270" max="11270" width="11.08984375" style="42" bestFit="1" customWidth="1"/>
    <col min="11271" max="11271" width="8" style="42" bestFit="1" customWidth="1"/>
    <col min="11272" max="11272" width="10.36328125" style="42" bestFit="1" customWidth="1"/>
    <col min="11273" max="11273" width="13.90625" style="42" customWidth="1"/>
    <col min="11274" max="11274" width="13" style="42" customWidth="1"/>
    <col min="11275" max="11275" width="19.7265625" style="42" customWidth="1"/>
    <col min="11276" max="11276" width="14.453125" style="42" customWidth="1"/>
    <col min="11277" max="11277" width="8.26953125" style="42" bestFit="1" customWidth="1"/>
    <col min="11278" max="11278" width="3.54296875" style="42" bestFit="1" customWidth="1"/>
    <col min="11279" max="11523" width="13" style="42"/>
    <col min="11524" max="11524" width="11.7265625" style="42" customWidth="1"/>
    <col min="11525" max="11525" width="5.1796875" style="42" bestFit="1" customWidth="1"/>
    <col min="11526" max="11526" width="11.08984375" style="42" bestFit="1" customWidth="1"/>
    <col min="11527" max="11527" width="8" style="42" bestFit="1" customWidth="1"/>
    <col min="11528" max="11528" width="10.36328125" style="42" bestFit="1" customWidth="1"/>
    <col min="11529" max="11529" width="13.90625" style="42" customWidth="1"/>
    <col min="11530" max="11530" width="13" style="42" customWidth="1"/>
    <col min="11531" max="11531" width="19.7265625" style="42" customWidth="1"/>
    <col min="11532" max="11532" width="14.453125" style="42" customWidth="1"/>
    <col min="11533" max="11533" width="8.26953125" style="42" bestFit="1" customWidth="1"/>
    <col min="11534" max="11534" width="3.54296875" style="42" bestFit="1" customWidth="1"/>
    <col min="11535" max="11779" width="13" style="42"/>
    <col min="11780" max="11780" width="11.7265625" style="42" customWidth="1"/>
    <col min="11781" max="11781" width="5.1796875" style="42" bestFit="1" customWidth="1"/>
    <col min="11782" max="11782" width="11.08984375" style="42" bestFit="1" customWidth="1"/>
    <col min="11783" max="11783" width="8" style="42" bestFit="1" customWidth="1"/>
    <col min="11784" max="11784" width="10.36328125" style="42" bestFit="1" customWidth="1"/>
    <col min="11785" max="11785" width="13.90625" style="42" customWidth="1"/>
    <col min="11786" max="11786" width="13" style="42" customWidth="1"/>
    <col min="11787" max="11787" width="19.7265625" style="42" customWidth="1"/>
    <col min="11788" max="11788" width="14.453125" style="42" customWidth="1"/>
    <col min="11789" max="11789" width="8.26953125" style="42" bestFit="1" customWidth="1"/>
    <col min="11790" max="11790" width="3.54296875" style="42" bestFit="1" customWidth="1"/>
    <col min="11791" max="12035" width="13" style="42"/>
    <col min="12036" max="12036" width="11.7265625" style="42" customWidth="1"/>
    <col min="12037" max="12037" width="5.1796875" style="42" bestFit="1" customWidth="1"/>
    <col min="12038" max="12038" width="11.08984375" style="42" bestFit="1" customWidth="1"/>
    <col min="12039" max="12039" width="8" style="42" bestFit="1" customWidth="1"/>
    <col min="12040" max="12040" width="10.36328125" style="42" bestFit="1" customWidth="1"/>
    <col min="12041" max="12041" width="13.90625" style="42" customWidth="1"/>
    <col min="12042" max="12042" width="13" style="42" customWidth="1"/>
    <col min="12043" max="12043" width="19.7265625" style="42" customWidth="1"/>
    <col min="12044" max="12044" width="14.453125" style="42" customWidth="1"/>
    <col min="12045" max="12045" width="8.26953125" style="42" bestFit="1" customWidth="1"/>
    <col min="12046" max="12046" width="3.54296875" style="42" bestFit="1" customWidth="1"/>
    <col min="12047" max="12291" width="13" style="42"/>
    <col min="12292" max="12292" width="11.7265625" style="42" customWidth="1"/>
    <col min="12293" max="12293" width="5.1796875" style="42" bestFit="1" customWidth="1"/>
    <col min="12294" max="12294" width="11.08984375" style="42" bestFit="1" customWidth="1"/>
    <col min="12295" max="12295" width="8" style="42" bestFit="1" customWidth="1"/>
    <col min="12296" max="12296" width="10.36328125" style="42" bestFit="1" customWidth="1"/>
    <col min="12297" max="12297" width="13.90625" style="42" customWidth="1"/>
    <col min="12298" max="12298" width="13" style="42" customWidth="1"/>
    <col min="12299" max="12299" width="19.7265625" style="42" customWidth="1"/>
    <col min="12300" max="12300" width="14.453125" style="42" customWidth="1"/>
    <col min="12301" max="12301" width="8.26953125" style="42" bestFit="1" customWidth="1"/>
    <col min="12302" max="12302" width="3.54296875" style="42" bestFit="1" customWidth="1"/>
    <col min="12303" max="12547" width="13" style="42"/>
    <col min="12548" max="12548" width="11.7265625" style="42" customWidth="1"/>
    <col min="12549" max="12549" width="5.1796875" style="42" bestFit="1" customWidth="1"/>
    <col min="12550" max="12550" width="11.08984375" style="42" bestFit="1" customWidth="1"/>
    <col min="12551" max="12551" width="8" style="42" bestFit="1" customWidth="1"/>
    <col min="12552" max="12552" width="10.36328125" style="42" bestFit="1" customWidth="1"/>
    <col min="12553" max="12553" width="13.90625" style="42" customWidth="1"/>
    <col min="12554" max="12554" width="13" style="42" customWidth="1"/>
    <col min="12555" max="12555" width="19.7265625" style="42" customWidth="1"/>
    <col min="12556" max="12556" width="14.453125" style="42" customWidth="1"/>
    <col min="12557" max="12557" width="8.26953125" style="42" bestFit="1" customWidth="1"/>
    <col min="12558" max="12558" width="3.54296875" style="42" bestFit="1" customWidth="1"/>
    <col min="12559" max="12803" width="13" style="42"/>
    <col min="12804" max="12804" width="11.7265625" style="42" customWidth="1"/>
    <col min="12805" max="12805" width="5.1796875" style="42" bestFit="1" customWidth="1"/>
    <col min="12806" max="12806" width="11.08984375" style="42" bestFit="1" customWidth="1"/>
    <col min="12807" max="12807" width="8" style="42" bestFit="1" customWidth="1"/>
    <col min="12808" max="12808" width="10.36328125" style="42" bestFit="1" customWidth="1"/>
    <col min="12809" max="12809" width="13.90625" style="42" customWidth="1"/>
    <col min="12810" max="12810" width="13" style="42" customWidth="1"/>
    <col min="12811" max="12811" width="19.7265625" style="42" customWidth="1"/>
    <col min="12812" max="12812" width="14.453125" style="42" customWidth="1"/>
    <col min="12813" max="12813" width="8.26953125" style="42" bestFit="1" customWidth="1"/>
    <col min="12814" max="12814" width="3.54296875" style="42" bestFit="1" customWidth="1"/>
    <col min="12815" max="13059" width="13" style="42"/>
    <col min="13060" max="13060" width="11.7265625" style="42" customWidth="1"/>
    <col min="13061" max="13061" width="5.1796875" style="42" bestFit="1" customWidth="1"/>
    <col min="13062" max="13062" width="11.08984375" style="42" bestFit="1" customWidth="1"/>
    <col min="13063" max="13063" width="8" style="42" bestFit="1" customWidth="1"/>
    <col min="13064" max="13064" width="10.36328125" style="42" bestFit="1" customWidth="1"/>
    <col min="13065" max="13065" width="13.90625" style="42" customWidth="1"/>
    <col min="13066" max="13066" width="13" style="42" customWidth="1"/>
    <col min="13067" max="13067" width="19.7265625" style="42" customWidth="1"/>
    <col min="13068" max="13068" width="14.453125" style="42" customWidth="1"/>
    <col min="13069" max="13069" width="8.26953125" style="42" bestFit="1" customWidth="1"/>
    <col min="13070" max="13070" width="3.54296875" style="42" bestFit="1" customWidth="1"/>
    <col min="13071" max="13315" width="13" style="42"/>
    <col min="13316" max="13316" width="11.7265625" style="42" customWidth="1"/>
    <col min="13317" max="13317" width="5.1796875" style="42" bestFit="1" customWidth="1"/>
    <col min="13318" max="13318" width="11.08984375" style="42" bestFit="1" customWidth="1"/>
    <col min="13319" max="13319" width="8" style="42" bestFit="1" customWidth="1"/>
    <col min="13320" max="13320" width="10.36328125" style="42" bestFit="1" customWidth="1"/>
    <col min="13321" max="13321" width="13.90625" style="42" customWidth="1"/>
    <col min="13322" max="13322" width="13" style="42" customWidth="1"/>
    <col min="13323" max="13323" width="19.7265625" style="42" customWidth="1"/>
    <col min="13324" max="13324" width="14.453125" style="42" customWidth="1"/>
    <col min="13325" max="13325" width="8.26953125" style="42" bestFit="1" customWidth="1"/>
    <col min="13326" max="13326" width="3.54296875" style="42" bestFit="1" customWidth="1"/>
    <col min="13327" max="13571" width="13" style="42"/>
    <col min="13572" max="13572" width="11.7265625" style="42" customWidth="1"/>
    <col min="13573" max="13573" width="5.1796875" style="42" bestFit="1" customWidth="1"/>
    <col min="13574" max="13574" width="11.08984375" style="42" bestFit="1" customWidth="1"/>
    <col min="13575" max="13575" width="8" style="42" bestFit="1" customWidth="1"/>
    <col min="13576" max="13576" width="10.36328125" style="42" bestFit="1" customWidth="1"/>
    <col min="13577" max="13577" width="13.90625" style="42" customWidth="1"/>
    <col min="13578" max="13578" width="13" style="42" customWidth="1"/>
    <col min="13579" max="13579" width="19.7265625" style="42" customWidth="1"/>
    <col min="13580" max="13580" width="14.453125" style="42" customWidth="1"/>
    <col min="13581" max="13581" width="8.26953125" style="42" bestFit="1" customWidth="1"/>
    <col min="13582" max="13582" width="3.54296875" style="42" bestFit="1" customWidth="1"/>
    <col min="13583" max="13827" width="13" style="42"/>
    <col min="13828" max="13828" width="11.7265625" style="42" customWidth="1"/>
    <col min="13829" max="13829" width="5.1796875" style="42" bestFit="1" customWidth="1"/>
    <col min="13830" max="13830" width="11.08984375" style="42" bestFit="1" customWidth="1"/>
    <col min="13831" max="13831" width="8" style="42" bestFit="1" customWidth="1"/>
    <col min="13832" max="13832" width="10.36328125" style="42" bestFit="1" customWidth="1"/>
    <col min="13833" max="13833" width="13.90625" style="42" customWidth="1"/>
    <col min="13834" max="13834" width="13" style="42" customWidth="1"/>
    <col min="13835" max="13835" width="19.7265625" style="42" customWidth="1"/>
    <col min="13836" max="13836" width="14.453125" style="42" customWidth="1"/>
    <col min="13837" max="13837" width="8.26953125" style="42" bestFit="1" customWidth="1"/>
    <col min="13838" max="13838" width="3.54296875" style="42" bestFit="1" customWidth="1"/>
    <col min="13839" max="14083" width="13" style="42"/>
    <col min="14084" max="14084" width="11.7265625" style="42" customWidth="1"/>
    <col min="14085" max="14085" width="5.1796875" style="42" bestFit="1" customWidth="1"/>
    <col min="14086" max="14086" width="11.08984375" style="42" bestFit="1" customWidth="1"/>
    <col min="14087" max="14087" width="8" style="42" bestFit="1" customWidth="1"/>
    <col min="14088" max="14088" width="10.36328125" style="42" bestFit="1" customWidth="1"/>
    <col min="14089" max="14089" width="13.90625" style="42" customWidth="1"/>
    <col min="14090" max="14090" width="13" style="42" customWidth="1"/>
    <col min="14091" max="14091" width="19.7265625" style="42" customWidth="1"/>
    <col min="14092" max="14092" width="14.453125" style="42" customWidth="1"/>
    <col min="14093" max="14093" width="8.26953125" style="42" bestFit="1" customWidth="1"/>
    <col min="14094" max="14094" width="3.54296875" style="42" bestFit="1" customWidth="1"/>
    <col min="14095" max="14339" width="13" style="42"/>
    <col min="14340" max="14340" width="11.7265625" style="42" customWidth="1"/>
    <col min="14341" max="14341" width="5.1796875" style="42" bestFit="1" customWidth="1"/>
    <col min="14342" max="14342" width="11.08984375" style="42" bestFit="1" customWidth="1"/>
    <col min="14343" max="14343" width="8" style="42" bestFit="1" customWidth="1"/>
    <col min="14344" max="14344" width="10.36328125" style="42" bestFit="1" customWidth="1"/>
    <col min="14345" max="14345" width="13.90625" style="42" customWidth="1"/>
    <col min="14346" max="14346" width="13" style="42" customWidth="1"/>
    <col min="14347" max="14347" width="19.7265625" style="42" customWidth="1"/>
    <col min="14348" max="14348" width="14.453125" style="42" customWidth="1"/>
    <col min="14349" max="14349" width="8.26953125" style="42" bestFit="1" customWidth="1"/>
    <col min="14350" max="14350" width="3.54296875" style="42" bestFit="1" customWidth="1"/>
    <col min="14351" max="14595" width="13" style="42"/>
    <col min="14596" max="14596" width="11.7265625" style="42" customWidth="1"/>
    <col min="14597" max="14597" width="5.1796875" style="42" bestFit="1" customWidth="1"/>
    <col min="14598" max="14598" width="11.08984375" style="42" bestFit="1" customWidth="1"/>
    <col min="14599" max="14599" width="8" style="42" bestFit="1" customWidth="1"/>
    <col min="14600" max="14600" width="10.36328125" style="42" bestFit="1" customWidth="1"/>
    <col min="14601" max="14601" width="13.90625" style="42" customWidth="1"/>
    <col min="14602" max="14602" width="13" style="42" customWidth="1"/>
    <col min="14603" max="14603" width="19.7265625" style="42" customWidth="1"/>
    <col min="14604" max="14604" width="14.453125" style="42" customWidth="1"/>
    <col min="14605" max="14605" width="8.26953125" style="42" bestFit="1" customWidth="1"/>
    <col min="14606" max="14606" width="3.54296875" style="42" bestFit="1" customWidth="1"/>
    <col min="14607" max="14851" width="13" style="42"/>
    <col min="14852" max="14852" width="11.7265625" style="42" customWidth="1"/>
    <col min="14853" max="14853" width="5.1796875" style="42" bestFit="1" customWidth="1"/>
    <col min="14854" max="14854" width="11.08984375" style="42" bestFit="1" customWidth="1"/>
    <col min="14855" max="14855" width="8" style="42" bestFit="1" customWidth="1"/>
    <col min="14856" max="14856" width="10.36328125" style="42" bestFit="1" customWidth="1"/>
    <col min="14857" max="14857" width="13.90625" style="42" customWidth="1"/>
    <col min="14858" max="14858" width="13" style="42" customWidth="1"/>
    <col min="14859" max="14859" width="19.7265625" style="42" customWidth="1"/>
    <col min="14860" max="14860" width="14.453125" style="42" customWidth="1"/>
    <col min="14861" max="14861" width="8.26953125" style="42" bestFit="1" customWidth="1"/>
    <col min="14862" max="14862" width="3.54296875" style="42" bestFit="1" customWidth="1"/>
    <col min="14863" max="15107" width="13" style="42"/>
    <col min="15108" max="15108" width="11.7265625" style="42" customWidth="1"/>
    <col min="15109" max="15109" width="5.1796875" style="42" bestFit="1" customWidth="1"/>
    <col min="15110" max="15110" width="11.08984375" style="42" bestFit="1" customWidth="1"/>
    <col min="15111" max="15111" width="8" style="42" bestFit="1" customWidth="1"/>
    <col min="15112" max="15112" width="10.36328125" style="42" bestFit="1" customWidth="1"/>
    <col min="15113" max="15113" width="13.90625" style="42" customWidth="1"/>
    <col min="15114" max="15114" width="13" style="42" customWidth="1"/>
    <col min="15115" max="15115" width="19.7265625" style="42" customWidth="1"/>
    <col min="15116" max="15116" width="14.453125" style="42" customWidth="1"/>
    <col min="15117" max="15117" width="8.26953125" style="42" bestFit="1" customWidth="1"/>
    <col min="15118" max="15118" width="3.54296875" style="42" bestFit="1" customWidth="1"/>
    <col min="15119" max="15363" width="13" style="42"/>
    <col min="15364" max="15364" width="11.7265625" style="42" customWidth="1"/>
    <col min="15365" max="15365" width="5.1796875" style="42" bestFit="1" customWidth="1"/>
    <col min="15366" max="15366" width="11.08984375" style="42" bestFit="1" customWidth="1"/>
    <col min="15367" max="15367" width="8" style="42" bestFit="1" customWidth="1"/>
    <col min="15368" max="15368" width="10.36328125" style="42" bestFit="1" customWidth="1"/>
    <col min="15369" max="15369" width="13.90625" style="42" customWidth="1"/>
    <col min="15370" max="15370" width="13" style="42" customWidth="1"/>
    <col min="15371" max="15371" width="19.7265625" style="42" customWidth="1"/>
    <col min="15372" max="15372" width="14.453125" style="42" customWidth="1"/>
    <col min="15373" max="15373" width="8.26953125" style="42" bestFit="1" customWidth="1"/>
    <col min="15374" max="15374" width="3.54296875" style="42" bestFit="1" customWidth="1"/>
    <col min="15375" max="15619" width="13" style="42"/>
    <col min="15620" max="15620" width="11.7265625" style="42" customWidth="1"/>
    <col min="15621" max="15621" width="5.1796875" style="42" bestFit="1" customWidth="1"/>
    <col min="15622" max="15622" width="11.08984375" style="42" bestFit="1" customWidth="1"/>
    <col min="15623" max="15623" width="8" style="42" bestFit="1" customWidth="1"/>
    <col min="15624" max="15624" width="10.36328125" style="42" bestFit="1" customWidth="1"/>
    <col min="15625" max="15625" width="13.90625" style="42" customWidth="1"/>
    <col min="15626" max="15626" width="13" style="42" customWidth="1"/>
    <col min="15627" max="15627" width="19.7265625" style="42" customWidth="1"/>
    <col min="15628" max="15628" width="14.453125" style="42" customWidth="1"/>
    <col min="15629" max="15629" width="8.26953125" style="42" bestFit="1" customWidth="1"/>
    <col min="15630" max="15630" width="3.54296875" style="42" bestFit="1" customWidth="1"/>
    <col min="15631" max="15875" width="13" style="42"/>
    <col min="15876" max="15876" width="11.7265625" style="42" customWidth="1"/>
    <col min="15877" max="15877" width="5.1796875" style="42" bestFit="1" customWidth="1"/>
    <col min="15878" max="15878" width="11.08984375" style="42" bestFit="1" customWidth="1"/>
    <col min="15879" max="15879" width="8" style="42" bestFit="1" customWidth="1"/>
    <col min="15880" max="15880" width="10.36328125" style="42" bestFit="1" customWidth="1"/>
    <col min="15881" max="15881" width="13.90625" style="42" customWidth="1"/>
    <col min="15882" max="15882" width="13" style="42" customWidth="1"/>
    <col min="15883" max="15883" width="19.7265625" style="42" customWidth="1"/>
    <col min="15884" max="15884" width="14.453125" style="42" customWidth="1"/>
    <col min="15885" max="15885" width="8.26953125" style="42" bestFit="1" customWidth="1"/>
    <col min="15886" max="15886" width="3.54296875" style="42" bestFit="1" customWidth="1"/>
    <col min="15887" max="16131" width="13" style="42"/>
    <col min="16132" max="16132" width="11.7265625" style="42" customWidth="1"/>
    <col min="16133" max="16133" width="5.1796875" style="42" bestFit="1" customWidth="1"/>
    <col min="16134" max="16134" width="11.08984375" style="42" bestFit="1" customWidth="1"/>
    <col min="16135" max="16135" width="8" style="42" bestFit="1" customWidth="1"/>
    <col min="16136" max="16136" width="10.36328125" style="42" bestFit="1" customWidth="1"/>
    <col min="16137" max="16137" width="13.90625" style="42" customWidth="1"/>
    <col min="16138" max="16138" width="13" style="42" customWidth="1"/>
    <col min="16139" max="16139" width="19.7265625" style="42" customWidth="1"/>
    <col min="16140" max="16140" width="14.453125" style="42" customWidth="1"/>
    <col min="16141" max="16141" width="8.26953125" style="42" bestFit="1" customWidth="1"/>
    <col min="16142" max="16142" width="3.54296875" style="42" bestFit="1" customWidth="1"/>
    <col min="16143" max="16384" width="13" style="42"/>
  </cols>
  <sheetData>
    <row r="1" spans="1:14" ht="12.75" customHeight="1">
      <c r="A1" s="42"/>
      <c r="B1" s="42"/>
      <c r="C1" s="42"/>
      <c r="D1" s="42"/>
      <c r="E1" s="42"/>
      <c r="F1" s="42"/>
      <c r="G1" s="42"/>
      <c r="H1" s="42"/>
      <c r="I1" s="42"/>
    </row>
    <row r="2" spans="1:14" ht="12.75" customHeight="1">
      <c r="A2" s="42"/>
      <c r="B2" s="42"/>
      <c r="C2" s="42"/>
      <c r="D2" s="42"/>
      <c r="E2" s="42"/>
      <c r="F2" s="42"/>
      <c r="G2" s="42"/>
      <c r="H2" s="42"/>
      <c r="I2" s="42"/>
    </row>
    <row r="3" spans="1:14" ht="12.75" customHeight="1">
      <c r="A3" s="42"/>
      <c r="B3" s="42"/>
      <c r="C3" s="42"/>
      <c r="D3" s="42"/>
      <c r="E3" s="42"/>
      <c r="F3" s="42"/>
      <c r="G3" s="42"/>
      <c r="H3" s="42"/>
      <c r="I3" s="42"/>
    </row>
    <row r="4" spans="1:14" ht="12.75" customHeight="1">
      <c r="A4" s="90"/>
      <c r="B4" s="90"/>
      <c r="C4" s="90"/>
      <c r="D4" s="90"/>
      <c r="E4" s="90"/>
      <c r="F4" s="90"/>
      <c r="G4" s="90"/>
      <c r="H4" s="90"/>
      <c r="I4" s="90"/>
      <c r="J4" s="91"/>
      <c r="K4" s="91"/>
    </row>
    <row r="5" spans="1:14" ht="12.75" customHeight="1">
      <c r="A5" s="90"/>
      <c r="B5" s="90"/>
      <c r="C5" s="90"/>
      <c r="D5" s="90"/>
      <c r="E5" s="90"/>
      <c r="F5" s="90"/>
      <c r="G5" s="90"/>
      <c r="H5" s="90"/>
      <c r="I5" s="90"/>
      <c r="J5" s="91"/>
      <c r="K5" s="91"/>
    </row>
    <row r="6" spans="1:14" ht="12.75" customHeight="1">
      <c r="A6" s="91"/>
      <c r="B6" s="195" t="s">
        <v>1567</v>
      </c>
      <c r="C6" s="93" t="s">
        <v>1463</v>
      </c>
      <c r="D6" s="91"/>
      <c r="E6" s="91"/>
      <c r="F6" s="219" t="s">
        <v>1494</v>
      </c>
      <c r="G6" s="219"/>
      <c r="H6" s="219"/>
      <c r="I6" s="219"/>
      <c r="J6" s="219"/>
      <c r="K6" s="91"/>
    </row>
    <row r="7" spans="1:14" ht="12.75" customHeight="1">
      <c r="A7" s="91"/>
      <c r="B7" s="92"/>
      <c r="C7" s="222" t="s">
        <v>1486</v>
      </c>
      <c r="D7" s="222"/>
      <c r="E7" s="91"/>
      <c r="F7" s="223" t="s">
        <v>1593</v>
      </c>
      <c r="G7" s="223"/>
      <c r="H7" s="223"/>
      <c r="I7" s="223"/>
      <c r="J7" s="223"/>
      <c r="K7" s="91"/>
    </row>
    <row r="8" spans="1:14" ht="12.75" customHeight="1">
      <c r="A8" s="91"/>
      <c r="B8" s="92"/>
      <c r="C8" s="92"/>
      <c r="D8" s="91"/>
      <c r="E8" s="91"/>
      <c r="F8" s="224"/>
      <c r="G8" s="224"/>
      <c r="H8" s="224"/>
      <c r="I8" s="224"/>
      <c r="J8" s="224"/>
      <c r="K8" s="91"/>
    </row>
    <row r="9" spans="1:14" ht="12.75" customHeight="1">
      <c r="A9" s="91"/>
      <c r="B9" s="94" t="s">
        <v>1487</v>
      </c>
      <c r="C9" s="94"/>
      <c r="D9" s="95">
        <f>VLOOKUP(C7,'dados-SP'!H10:T654,5,FALSE)</f>
        <v>12072754</v>
      </c>
      <c r="E9" s="91"/>
      <c r="F9" s="88"/>
      <c r="G9" s="88"/>
      <c r="H9" s="88"/>
      <c r="I9" s="88"/>
      <c r="J9" s="88"/>
      <c r="K9" s="91"/>
      <c r="L9" s="42"/>
      <c r="M9" s="42"/>
      <c r="N9" s="42"/>
    </row>
    <row r="10" spans="1:14" ht="12.75" customHeight="1">
      <c r="A10" s="91"/>
      <c r="B10" s="94" t="s">
        <v>1505</v>
      </c>
      <c r="C10" s="94"/>
      <c r="D10" s="95">
        <f>populacao_total*0.7</f>
        <v>8450927.7999999989</v>
      </c>
      <c r="E10" s="91"/>
      <c r="F10" s="88"/>
      <c r="G10" s="88"/>
      <c r="H10" s="88"/>
      <c r="I10" s="88"/>
      <c r="J10" s="88"/>
      <c r="K10" s="91"/>
      <c r="L10" s="42"/>
      <c r="M10" s="42"/>
      <c r="N10" s="42"/>
    </row>
    <row r="11" spans="1:14" ht="12.75" customHeight="1">
      <c r="A11" s="91"/>
      <c r="B11" s="94" t="s">
        <v>1488</v>
      </c>
      <c r="C11" s="94"/>
      <c r="D11" s="95">
        <f>VLOOKUP(C7,'dados-SP'!H10:T654,13,FALSE)</f>
        <v>1435553.9685777843</v>
      </c>
      <c r="E11" s="91"/>
      <c r="F11" s="88"/>
      <c r="G11" s="88"/>
      <c r="H11" s="88"/>
      <c r="I11" s="89" t="s">
        <v>1493</v>
      </c>
      <c r="J11" s="88"/>
      <c r="K11" s="91"/>
      <c r="L11" s="42"/>
      <c r="M11" s="42"/>
      <c r="N11" s="42"/>
    </row>
    <row r="12" spans="1:14" ht="12.75" customHeight="1">
      <c r="A12" s="91"/>
      <c r="B12" s="94" t="s">
        <v>1509</v>
      </c>
      <c r="C12" s="94"/>
      <c r="D12" s="96">
        <f>ROUND(100*D11/80,0)</f>
        <v>1794442</v>
      </c>
      <c r="E12" s="91"/>
      <c r="F12" s="88"/>
      <c r="G12" s="88"/>
      <c r="H12" s="88"/>
      <c r="I12" s="99">
        <v>31</v>
      </c>
      <c r="J12" s="88"/>
      <c r="K12" s="91"/>
      <c r="L12" s="42"/>
      <c r="M12" s="42"/>
      <c r="N12" s="42"/>
    </row>
    <row r="13" spans="1:14" ht="12.75" customHeight="1">
      <c r="A13" s="91"/>
      <c r="B13" s="94" t="s">
        <v>1489</v>
      </c>
      <c r="C13" s="94"/>
      <c r="D13" s="97">
        <f>D12/D9</f>
        <v>0.14863567997823859</v>
      </c>
      <c r="E13" s="91"/>
      <c r="F13" s="88"/>
      <c r="G13" s="88"/>
      <c r="H13" s="88"/>
      <c r="I13" s="88"/>
      <c r="J13" s="88"/>
      <c r="K13" s="91"/>
      <c r="L13" s="42"/>
      <c r="M13" s="42"/>
      <c r="N13" s="42"/>
    </row>
    <row r="14" spans="1:14" ht="12.75" customHeight="1">
      <c r="A14" s="91"/>
      <c r="B14" s="92"/>
      <c r="C14" s="92"/>
      <c r="D14" s="91"/>
      <c r="E14" s="91"/>
      <c r="F14" s="88"/>
      <c r="G14" s="88"/>
      <c r="H14" s="88"/>
      <c r="I14" s="88"/>
      <c r="J14" s="88"/>
      <c r="K14" s="91"/>
      <c r="L14" s="42"/>
      <c r="M14" s="42"/>
      <c r="N14" s="42"/>
    </row>
    <row r="15" spans="1:14" ht="12.75" customHeight="1">
      <c r="A15" s="91"/>
      <c r="B15" s="94" t="s">
        <v>1490</v>
      </c>
      <c r="C15" s="94"/>
      <c r="D15" s="96">
        <f>VLOOKUP(C7,'dados-SP'!H10:T654,8,FALSE)</f>
        <v>8000.4996686547383</v>
      </c>
      <c r="E15" s="91"/>
      <c r="F15" s="88"/>
      <c r="G15" s="220" t="s">
        <v>1472</v>
      </c>
      <c r="H15" s="220"/>
      <c r="I15" s="220"/>
      <c r="J15" s="88"/>
      <c r="K15" s="91"/>
      <c r="L15" s="42"/>
      <c r="M15" s="42"/>
      <c r="N15" s="42"/>
    </row>
    <row r="16" spans="1:14" ht="12.75" customHeight="1">
      <c r="A16" s="91"/>
      <c r="B16" s="92"/>
      <c r="C16" s="92"/>
      <c r="D16" s="91"/>
      <c r="E16" s="91"/>
      <c r="F16" s="88"/>
      <c r="G16" s="88"/>
      <c r="H16" s="88"/>
      <c r="I16" s="88"/>
      <c r="J16" s="88"/>
      <c r="K16" s="91"/>
      <c r="L16" s="42"/>
      <c r="M16" s="42"/>
      <c r="N16" s="42"/>
    </row>
    <row r="17" spans="1:14" ht="12.75" customHeight="1">
      <c r="A17" s="91"/>
      <c r="B17" s="92"/>
      <c r="C17" s="92"/>
      <c r="D17" s="91"/>
      <c r="E17" s="91"/>
      <c r="F17" s="88"/>
      <c r="G17" s="221">
        <v>43905</v>
      </c>
      <c r="H17" s="221"/>
      <c r="I17" s="221"/>
      <c r="J17" s="88"/>
      <c r="K17" s="91"/>
      <c r="L17" s="42"/>
      <c r="M17" s="42"/>
      <c r="N17" s="42"/>
    </row>
    <row r="18" spans="1:14" ht="12.75" customHeight="1">
      <c r="A18" s="91"/>
      <c r="B18" s="94" t="s">
        <v>1491</v>
      </c>
      <c r="C18" s="94"/>
      <c r="D18" s="98">
        <f>VLOOKUP(C7,'dados-SP'!H10:U654,14,FALSE)</f>
        <v>24146</v>
      </c>
      <c r="E18" s="91"/>
      <c r="F18" s="88"/>
      <c r="G18" s="88"/>
      <c r="H18" s="88"/>
      <c r="I18" s="88"/>
      <c r="J18" s="88"/>
      <c r="K18" s="91"/>
      <c r="L18" s="42"/>
      <c r="M18" s="42"/>
      <c r="N18" s="42"/>
    </row>
    <row r="19" spans="1:14" ht="12.75" customHeight="1">
      <c r="A19" s="91"/>
      <c r="B19" s="92"/>
      <c r="C19" s="92"/>
      <c r="D19" s="91"/>
      <c r="E19" s="91"/>
      <c r="F19" s="91"/>
      <c r="G19" s="91"/>
      <c r="H19" s="91"/>
      <c r="I19" s="91"/>
      <c r="J19" s="91"/>
      <c r="K19" s="91"/>
      <c r="L19" s="42"/>
      <c r="M19" s="42"/>
      <c r="N19" s="42"/>
    </row>
    <row r="20" spans="1:14" ht="12.75" customHeight="1">
      <c r="A20" s="91"/>
      <c r="B20" s="94" t="s">
        <v>1565</v>
      </c>
      <c r="C20" s="94"/>
      <c r="D20" s="105">
        <f xml:space="preserve"> taxa_de_contato *  (parametros!$C$40+ parametros!$D$40 *(LOG10(densidade)-1))/100</f>
        <v>1.1051221601624328</v>
      </c>
      <c r="E20" s="91"/>
      <c r="F20" s="94" t="s">
        <v>1507</v>
      </c>
      <c r="G20" s="94"/>
      <c r="H20" s="94"/>
      <c r="I20" s="94"/>
      <c r="J20" s="105">
        <f xml:space="preserve"> taxa_de_contato *  (VLOOKUP(G15,parametros!A40:D43,3,FALSE)+ VLOOKUP(G15,parametros!A40:D43,4,FALSE)*(LOG10(densidade)-1))/100</f>
        <v>0.35837405338747758</v>
      </c>
      <c r="K20" s="91"/>
    </row>
    <row r="21" spans="1:14" ht="12.75" customHeight="1">
      <c r="A21" s="91"/>
      <c r="B21" s="94" t="s">
        <v>1564</v>
      </c>
      <c r="C21" s="94"/>
      <c r="D21" s="105">
        <f>coeficiente_transmissao/taxa_remocao</f>
        <v>3.3153664804872984</v>
      </c>
      <c r="E21" s="91"/>
      <c r="F21" s="94" t="s">
        <v>1508</v>
      </c>
      <c r="G21" s="94"/>
      <c r="H21" s="94"/>
      <c r="I21" s="105"/>
      <c r="J21" s="105">
        <f>coeficiente_lockdown/taxa_remocao</f>
        <v>1.0751221601624328</v>
      </c>
      <c r="K21" s="91"/>
    </row>
    <row r="22" spans="1:14" ht="12.75" customHeight="1">
      <c r="A22" s="91"/>
      <c r="B22" s="92"/>
      <c r="C22" s="92"/>
      <c r="D22" s="91"/>
      <c r="E22" s="91"/>
      <c r="F22" s="91"/>
      <c r="G22" s="91"/>
      <c r="H22" s="91"/>
      <c r="I22" s="91"/>
      <c r="J22" s="91"/>
      <c r="K22" s="91"/>
    </row>
    <row r="23" spans="1:14" ht="12.75" customHeight="1">
      <c r="A23" s="91"/>
      <c r="B23" s="91"/>
      <c r="C23" s="91"/>
      <c r="D23" s="91"/>
      <c r="E23" s="91"/>
      <c r="F23" s="196" t="s">
        <v>1594</v>
      </c>
      <c r="G23" s="113"/>
      <c r="H23" s="113"/>
      <c r="I23" s="113"/>
      <c r="J23" s="114">
        <f>SUM(J26:J149)</f>
        <v>11632</v>
      </c>
      <c r="K23" s="91"/>
    </row>
    <row r="24" spans="1:14" ht="12.75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</row>
    <row r="25" spans="1:14" ht="16" customHeight="1">
      <c r="A25" s="112" t="s">
        <v>1457</v>
      </c>
      <c r="B25" s="151" t="s">
        <v>1566</v>
      </c>
      <c r="C25" s="112" t="s">
        <v>1495</v>
      </c>
      <c r="D25" s="151" t="s">
        <v>1466</v>
      </c>
      <c r="E25" s="151" t="s">
        <v>1467</v>
      </c>
      <c r="F25" s="151" t="s">
        <v>1461</v>
      </c>
      <c r="G25" s="151" t="s">
        <v>1549</v>
      </c>
      <c r="H25" s="151" t="s">
        <v>1460</v>
      </c>
      <c r="I25" s="151" t="s">
        <v>1504</v>
      </c>
      <c r="J25" s="151" t="s">
        <v>1503</v>
      </c>
      <c r="K25" s="91"/>
    </row>
    <row r="26" spans="1:14" ht="12.75" customHeight="1">
      <c r="A26" s="44">
        <v>0</v>
      </c>
      <c r="B26" s="152">
        <v>43887</v>
      </c>
      <c r="C26" s="146">
        <f t="shared" ref="C26:C57" si="0">IF(AND(B26 &gt; data_lockdown,B26 &lt;= (data_lockdown + dias_lockdown)),coeficiente_lockdown,coeficiente_transmissao)</f>
        <v>1.1051221601624328</v>
      </c>
      <c r="D26" s="109">
        <f>susceptiveis-1</f>
        <v>8450926.7999999989</v>
      </c>
      <c r="E26" s="147">
        <v>1</v>
      </c>
      <c r="F26" s="110">
        <v>0</v>
      </c>
      <c r="G26" s="110">
        <f t="shared" ref="G26:G57" si="1">TRUNC(E26*perc_grupo_risco*perc_hospitalizado,0)</f>
        <v>0</v>
      </c>
      <c r="H26" s="148">
        <f t="shared" ref="H26:H57" si="2">G26*percentual_internados</f>
        <v>0</v>
      </c>
      <c r="I26" s="110">
        <f>qde_leitos</f>
        <v>24146</v>
      </c>
      <c r="J26" s="149"/>
      <c r="K26" s="91"/>
    </row>
    <row r="27" spans="1:14" ht="12.75" customHeight="1">
      <c r="A27" s="44">
        <f>A26+1</f>
        <v>1</v>
      </c>
      <c r="B27" s="145">
        <f>B26+1</f>
        <v>43888</v>
      </c>
      <c r="C27" s="146">
        <f t="shared" si="0"/>
        <v>1.1051221601624328</v>
      </c>
      <c r="D27" s="109">
        <f t="shared" ref="D27:D58" si="3">MAX(susceptiveis-E27-F27,0)</f>
        <v>8450926.0282113031</v>
      </c>
      <c r="E27" s="147">
        <f t="shared" ref="E27:E58" si="4">E26+D26*E26*C27/susceptiveis-E26*taxa_remocao</f>
        <v>1.7717886960597704</v>
      </c>
      <c r="F27" s="110">
        <f t="shared" ref="F27:F58" si="5">MIN(ROUND(F26+E26*taxa_remocao,0),susceptiveis)</f>
        <v>0</v>
      </c>
      <c r="G27" s="110">
        <f t="shared" si="1"/>
        <v>0</v>
      </c>
      <c r="H27" s="148">
        <f t="shared" si="2"/>
        <v>0</v>
      </c>
      <c r="I27" s="110">
        <f>I26</f>
        <v>24146</v>
      </c>
      <c r="J27" s="149"/>
      <c r="K27" s="91"/>
    </row>
    <row r="28" spans="1:14" ht="12.75" customHeight="1">
      <c r="A28" s="44">
        <f t="shared" ref="A28:A91" si="6">A27+1</f>
        <v>2</v>
      </c>
      <c r="B28" s="145">
        <f t="shared" ref="B28:B91" si="7">B27+1</f>
        <v>43889</v>
      </c>
      <c r="C28" s="146">
        <f t="shared" si="0"/>
        <v>1.1051221601624328</v>
      </c>
      <c r="D28" s="109">
        <f t="shared" si="3"/>
        <v>8450923.6607649941</v>
      </c>
      <c r="E28" s="147">
        <f t="shared" si="4"/>
        <v>3.1392350046651214</v>
      </c>
      <c r="F28" s="110">
        <f t="shared" si="5"/>
        <v>1</v>
      </c>
      <c r="G28" s="110">
        <f t="shared" si="1"/>
        <v>0</v>
      </c>
      <c r="H28" s="148">
        <f t="shared" si="2"/>
        <v>0</v>
      </c>
      <c r="I28" s="110">
        <f t="shared" ref="I28:I91" si="8">I27</f>
        <v>24146</v>
      </c>
      <c r="J28" s="149"/>
      <c r="K28" s="91"/>
    </row>
    <row r="29" spans="1:14" ht="12.75" customHeight="1">
      <c r="A29" s="44">
        <f t="shared" si="6"/>
        <v>3</v>
      </c>
      <c r="B29" s="145">
        <f t="shared" si="7"/>
        <v>43890</v>
      </c>
      <c r="C29" s="146">
        <f t="shared" si="0"/>
        <v>1.1051221601624328</v>
      </c>
      <c r="D29" s="109">
        <f t="shared" si="3"/>
        <v>8450920.2379401922</v>
      </c>
      <c r="E29" s="147">
        <f t="shared" si="4"/>
        <v>5.562059806835685</v>
      </c>
      <c r="F29" s="110">
        <f t="shared" si="5"/>
        <v>2</v>
      </c>
      <c r="G29" s="110">
        <f t="shared" si="1"/>
        <v>0</v>
      </c>
      <c r="H29" s="148">
        <f t="shared" si="2"/>
        <v>0</v>
      </c>
      <c r="I29" s="110">
        <f t="shared" si="8"/>
        <v>24146</v>
      </c>
      <c r="J29" s="149"/>
      <c r="K29" s="91"/>
    </row>
    <row r="30" spans="1:14" ht="12.75" customHeight="1">
      <c r="A30" s="44">
        <f t="shared" si="6"/>
        <v>4</v>
      </c>
      <c r="B30" s="145">
        <f t="shared" si="7"/>
        <v>43891</v>
      </c>
      <c r="C30" s="146">
        <f t="shared" si="0"/>
        <v>1.1051221601624328</v>
      </c>
      <c r="D30" s="109">
        <f t="shared" si="3"/>
        <v>8450913.9452100787</v>
      </c>
      <c r="E30" s="147">
        <f t="shared" si="4"/>
        <v>9.8547899196664552</v>
      </c>
      <c r="F30" s="110">
        <f t="shared" si="5"/>
        <v>4</v>
      </c>
      <c r="G30" s="110">
        <f t="shared" si="1"/>
        <v>0</v>
      </c>
      <c r="H30" s="148">
        <f t="shared" si="2"/>
        <v>0</v>
      </c>
      <c r="I30" s="110">
        <f t="shared" si="8"/>
        <v>24146</v>
      </c>
      <c r="J30" s="149"/>
      <c r="K30" s="91"/>
    </row>
    <row r="31" spans="1:14" ht="12.75" customHeight="1">
      <c r="A31" s="44">
        <f t="shared" si="6"/>
        <v>5</v>
      </c>
      <c r="B31" s="145">
        <f t="shared" si="7"/>
        <v>43892</v>
      </c>
      <c r="C31" s="146">
        <f t="shared" si="0"/>
        <v>1.1051221601624328</v>
      </c>
      <c r="D31" s="109">
        <f t="shared" si="3"/>
        <v>8450903.3394111823</v>
      </c>
      <c r="E31" s="147">
        <f t="shared" si="4"/>
        <v>17.460588815686162</v>
      </c>
      <c r="F31" s="110">
        <f t="shared" si="5"/>
        <v>7</v>
      </c>
      <c r="G31" s="110">
        <f t="shared" si="1"/>
        <v>1</v>
      </c>
      <c r="H31" s="148">
        <f t="shared" si="2"/>
        <v>0.2</v>
      </c>
      <c r="I31" s="110">
        <f t="shared" si="8"/>
        <v>24146</v>
      </c>
      <c r="J31" s="149"/>
      <c r="K31" s="91"/>
    </row>
    <row r="32" spans="1:14" ht="12.75" customHeight="1">
      <c r="A32" s="44">
        <f t="shared" si="6"/>
        <v>6</v>
      </c>
      <c r="B32" s="145">
        <f t="shared" si="7"/>
        <v>43893</v>
      </c>
      <c r="C32" s="146">
        <f t="shared" si="0"/>
        <v>1.1051221601624328</v>
      </c>
      <c r="D32" s="109">
        <f t="shared" si="3"/>
        <v>8450883.8635796774</v>
      </c>
      <c r="E32" s="147">
        <f t="shared" si="4"/>
        <v>30.936420322395346</v>
      </c>
      <c r="F32" s="110">
        <f t="shared" si="5"/>
        <v>13</v>
      </c>
      <c r="G32" s="110">
        <f t="shared" si="1"/>
        <v>1</v>
      </c>
      <c r="H32" s="148">
        <f t="shared" si="2"/>
        <v>0.2</v>
      </c>
      <c r="I32" s="110">
        <f t="shared" si="8"/>
        <v>24146</v>
      </c>
      <c r="J32" s="149"/>
      <c r="K32" s="91"/>
    </row>
    <row r="33" spans="1:11" ht="12.75" customHeight="1">
      <c r="A33" s="44">
        <f t="shared" si="6"/>
        <v>7</v>
      </c>
      <c r="B33" s="145">
        <f t="shared" si="7"/>
        <v>43894</v>
      </c>
      <c r="C33" s="146">
        <f t="shared" si="0"/>
        <v>1.1051221601624328</v>
      </c>
      <c r="D33" s="109">
        <f t="shared" si="3"/>
        <v>8450849.9873738755</v>
      </c>
      <c r="E33" s="147">
        <f t="shared" si="4"/>
        <v>54.812626122985407</v>
      </c>
      <c r="F33" s="110">
        <f t="shared" si="5"/>
        <v>23</v>
      </c>
      <c r="G33" s="110">
        <f t="shared" si="1"/>
        <v>3</v>
      </c>
      <c r="H33" s="148">
        <f t="shared" si="2"/>
        <v>0.60000000000000009</v>
      </c>
      <c r="I33" s="110">
        <f t="shared" si="8"/>
        <v>24146</v>
      </c>
      <c r="J33" s="149"/>
      <c r="K33" s="91"/>
    </row>
    <row r="34" spans="1:11" ht="12.75" customHeight="1">
      <c r="A34" s="44">
        <f t="shared" si="6"/>
        <v>8</v>
      </c>
      <c r="B34" s="145">
        <f t="shared" si="7"/>
        <v>43895</v>
      </c>
      <c r="C34" s="146">
        <f t="shared" si="0"/>
        <v>1.1051221601624328</v>
      </c>
      <c r="D34" s="109">
        <f t="shared" si="3"/>
        <v>8450789.6841592118</v>
      </c>
      <c r="E34" s="147">
        <f t="shared" si="4"/>
        <v>97.115840787719165</v>
      </c>
      <c r="F34" s="110">
        <f t="shared" si="5"/>
        <v>41</v>
      </c>
      <c r="G34" s="110">
        <f t="shared" si="1"/>
        <v>5</v>
      </c>
      <c r="H34" s="148">
        <f t="shared" si="2"/>
        <v>1</v>
      </c>
      <c r="I34" s="110">
        <f t="shared" si="8"/>
        <v>24146</v>
      </c>
      <c r="J34" s="149"/>
      <c r="K34" s="91"/>
    </row>
    <row r="35" spans="1:11" ht="12.75" customHeight="1">
      <c r="A35" s="44">
        <f t="shared" si="6"/>
        <v>9</v>
      </c>
      <c r="B35" s="145">
        <f t="shared" si="7"/>
        <v>43896</v>
      </c>
      <c r="C35" s="146">
        <f t="shared" si="0"/>
        <v>1.1051221601624328</v>
      </c>
      <c r="D35" s="109">
        <f t="shared" si="3"/>
        <v>8450682.7329924237</v>
      </c>
      <c r="E35" s="147">
        <f t="shared" si="4"/>
        <v>172.06700757591886</v>
      </c>
      <c r="F35" s="110">
        <f t="shared" si="5"/>
        <v>73</v>
      </c>
      <c r="G35" s="110">
        <f t="shared" si="1"/>
        <v>10</v>
      </c>
      <c r="H35" s="148">
        <f t="shared" si="2"/>
        <v>2</v>
      </c>
      <c r="I35" s="110">
        <f t="shared" si="8"/>
        <v>24146</v>
      </c>
      <c r="J35" s="149"/>
      <c r="K35" s="91"/>
    </row>
    <row r="36" spans="1:11" ht="12.75" customHeight="1">
      <c r="A36" s="44">
        <f t="shared" si="6"/>
        <v>10</v>
      </c>
      <c r="B36" s="145">
        <f t="shared" si="7"/>
        <v>43897</v>
      </c>
      <c r="C36" s="146">
        <f t="shared" si="0"/>
        <v>1.1051221601624328</v>
      </c>
      <c r="D36" s="109">
        <f t="shared" si="3"/>
        <v>8450492.9391127843</v>
      </c>
      <c r="E36" s="147">
        <f t="shared" si="4"/>
        <v>304.86088721483083</v>
      </c>
      <c r="F36" s="110">
        <f t="shared" si="5"/>
        <v>130</v>
      </c>
      <c r="G36" s="110">
        <f t="shared" si="1"/>
        <v>18</v>
      </c>
      <c r="H36" s="148">
        <f t="shared" si="2"/>
        <v>3.6</v>
      </c>
      <c r="I36" s="110">
        <f t="shared" si="8"/>
        <v>24146</v>
      </c>
      <c r="J36" s="149"/>
      <c r="K36" s="91"/>
    </row>
    <row r="37" spans="1:11" ht="12.75" customHeight="1">
      <c r="A37" s="44">
        <f t="shared" si="6"/>
        <v>11</v>
      </c>
      <c r="B37" s="145">
        <f t="shared" si="7"/>
        <v>43898</v>
      </c>
      <c r="C37" s="146">
        <f t="shared" si="0"/>
        <v>1.1051221601624328</v>
      </c>
      <c r="D37" s="109">
        <f t="shared" si="3"/>
        <v>8450155.6682226565</v>
      </c>
      <c r="E37" s="147">
        <f t="shared" si="4"/>
        <v>540.13177734299859</v>
      </c>
      <c r="F37" s="110">
        <f t="shared" si="5"/>
        <v>232</v>
      </c>
      <c r="G37" s="110">
        <f t="shared" si="1"/>
        <v>32</v>
      </c>
      <c r="H37" s="148">
        <f t="shared" si="2"/>
        <v>6.4</v>
      </c>
      <c r="I37" s="110">
        <f t="shared" si="8"/>
        <v>24146</v>
      </c>
      <c r="J37" s="150">
        <f t="shared" ref="J37:J68" si="9">ROUND((D26*E26*C27/populacao_total)*perc_grupo_risco*perc_hospitalizado*taxa_letalidade,0)</f>
        <v>0</v>
      </c>
    </row>
    <row r="38" spans="1:11" ht="12.75" customHeight="1">
      <c r="A38" s="44">
        <f t="shared" si="6"/>
        <v>12</v>
      </c>
      <c r="B38" s="145">
        <f t="shared" si="7"/>
        <v>43899</v>
      </c>
      <c r="C38" s="146">
        <f t="shared" si="0"/>
        <v>1.1051221601624328</v>
      </c>
      <c r="D38" s="109">
        <f t="shared" si="3"/>
        <v>8449558.855089616</v>
      </c>
      <c r="E38" s="147">
        <f t="shared" si="4"/>
        <v>956.9449103824544</v>
      </c>
      <c r="F38" s="110">
        <f t="shared" si="5"/>
        <v>412</v>
      </c>
      <c r="G38" s="110">
        <f t="shared" si="1"/>
        <v>56</v>
      </c>
      <c r="H38" s="148">
        <f t="shared" si="2"/>
        <v>11.200000000000001</v>
      </c>
      <c r="I38" s="110">
        <f t="shared" si="8"/>
        <v>24146</v>
      </c>
      <c r="J38" s="150">
        <f t="shared" si="9"/>
        <v>0</v>
      </c>
    </row>
    <row r="39" spans="1:11" ht="12.75" customHeight="1">
      <c r="A39" s="44">
        <f t="shared" si="6"/>
        <v>13</v>
      </c>
      <c r="B39" s="145">
        <f t="shared" si="7"/>
        <v>43900</v>
      </c>
      <c r="C39" s="146">
        <f t="shared" si="0"/>
        <v>1.1051221601624328</v>
      </c>
      <c r="D39" s="109">
        <f t="shared" si="3"/>
        <v>8448501.4670083504</v>
      </c>
      <c r="E39" s="147">
        <f t="shared" si="4"/>
        <v>1695.3329916491168</v>
      </c>
      <c r="F39" s="110">
        <f t="shared" si="5"/>
        <v>731</v>
      </c>
      <c r="G39" s="110">
        <f t="shared" si="1"/>
        <v>100</v>
      </c>
      <c r="H39" s="148">
        <f t="shared" si="2"/>
        <v>20</v>
      </c>
      <c r="I39" s="110">
        <f t="shared" si="8"/>
        <v>24146</v>
      </c>
      <c r="J39" s="150">
        <f t="shared" si="9"/>
        <v>0</v>
      </c>
    </row>
    <row r="40" spans="1:11" ht="12.75" customHeight="1">
      <c r="A40" s="44">
        <f t="shared" si="6"/>
        <v>14</v>
      </c>
      <c r="B40" s="145">
        <f t="shared" si="7"/>
        <v>43901</v>
      </c>
      <c r="C40" s="146">
        <f t="shared" si="0"/>
        <v>1.1051221601624328</v>
      </c>
      <c r="D40" s="109">
        <f t="shared" si="3"/>
        <v>8446628.5658597406</v>
      </c>
      <c r="E40" s="147">
        <f t="shared" si="4"/>
        <v>3003.2341402589873</v>
      </c>
      <c r="F40" s="110">
        <f t="shared" si="5"/>
        <v>1296</v>
      </c>
      <c r="G40" s="110">
        <f t="shared" si="1"/>
        <v>178</v>
      </c>
      <c r="H40" s="148">
        <f t="shared" si="2"/>
        <v>35.6</v>
      </c>
      <c r="I40" s="110">
        <f t="shared" si="8"/>
        <v>24146</v>
      </c>
      <c r="J40" s="150">
        <f t="shared" si="9"/>
        <v>0</v>
      </c>
    </row>
    <row r="41" spans="1:11" ht="12.75" customHeight="1">
      <c r="A41" s="44">
        <f t="shared" si="6"/>
        <v>15</v>
      </c>
      <c r="B41" s="145">
        <f t="shared" si="7"/>
        <v>43902</v>
      </c>
      <c r="C41" s="146">
        <f t="shared" si="0"/>
        <v>1.1051221601624328</v>
      </c>
      <c r="D41" s="109">
        <f t="shared" si="3"/>
        <v>8443311.3917480912</v>
      </c>
      <c r="E41" s="147">
        <f t="shared" si="4"/>
        <v>5319.4082519083959</v>
      </c>
      <c r="F41" s="110">
        <f t="shared" si="5"/>
        <v>2297</v>
      </c>
      <c r="G41" s="110">
        <f t="shared" si="1"/>
        <v>316</v>
      </c>
      <c r="H41" s="148">
        <f t="shared" si="2"/>
        <v>63.2</v>
      </c>
      <c r="I41" s="110">
        <f t="shared" si="8"/>
        <v>24146</v>
      </c>
      <c r="J41" s="150">
        <f t="shared" si="9"/>
        <v>0</v>
      </c>
    </row>
    <row r="42" spans="1:11" ht="12.75" customHeight="1">
      <c r="A42" s="44">
        <f t="shared" si="6"/>
        <v>16</v>
      </c>
      <c r="B42" s="145">
        <f t="shared" si="7"/>
        <v>43903</v>
      </c>
      <c r="C42" s="146">
        <f t="shared" si="0"/>
        <v>1.1051221601624328</v>
      </c>
      <c r="D42" s="109">
        <f t="shared" si="3"/>
        <v>8437438.2299851738</v>
      </c>
      <c r="E42" s="147">
        <f t="shared" si="4"/>
        <v>9419.5700148260221</v>
      </c>
      <c r="F42" s="110">
        <f t="shared" si="5"/>
        <v>4070</v>
      </c>
      <c r="G42" s="110">
        <f t="shared" si="1"/>
        <v>560</v>
      </c>
      <c r="H42" s="148">
        <f t="shared" si="2"/>
        <v>112</v>
      </c>
      <c r="I42" s="110">
        <f t="shared" si="8"/>
        <v>24146</v>
      </c>
      <c r="J42" s="150">
        <f t="shared" si="9"/>
        <v>0</v>
      </c>
    </row>
    <row r="43" spans="1:11" ht="12.75" customHeight="1">
      <c r="A43" s="44">
        <f t="shared" si="6"/>
        <v>17</v>
      </c>
      <c r="B43" s="145">
        <f t="shared" si="7"/>
        <v>43904</v>
      </c>
      <c r="C43" s="146">
        <f t="shared" si="0"/>
        <v>1.1051221601624328</v>
      </c>
      <c r="D43" s="109">
        <f t="shared" si="3"/>
        <v>8427044.9274231493</v>
      </c>
      <c r="E43" s="147">
        <f t="shared" si="4"/>
        <v>16672.872576849299</v>
      </c>
      <c r="F43" s="110">
        <f t="shared" si="5"/>
        <v>7210</v>
      </c>
      <c r="G43" s="110">
        <f t="shared" si="1"/>
        <v>991</v>
      </c>
      <c r="H43" s="148">
        <f t="shared" si="2"/>
        <v>198.20000000000002</v>
      </c>
      <c r="I43" s="110">
        <f t="shared" si="8"/>
        <v>24146</v>
      </c>
      <c r="J43" s="150">
        <f t="shared" si="9"/>
        <v>0</v>
      </c>
    </row>
    <row r="44" spans="1:11" ht="12.75" customHeight="1">
      <c r="A44" s="44">
        <f t="shared" si="6"/>
        <v>18</v>
      </c>
      <c r="B44" s="145">
        <f t="shared" si="7"/>
        <v>43905</v>
      </c>
      <c r="C44" s="146">
        <f t="shared" si="0"/>
        <v>1.1051221601624328</v>
      </c>
      <c r="D44" s="109">
        <f t="shared" si="3"/>
        <v>8408671.0624929648</v>
      </c>
      <c r="E44" s="147">
        <f t="shared" si="4"/>
        <v>29488.73750703489</v>
      </c>
      <c r="F44" s="110">
        <f t="shared" si="5"/>
        <v>12768</v>
      </c>
      <c r="G44" s="110">
        <f t="shared" si="1"/>
        <v>1753</v>
      </c>
      <c r="H44" s="148">
        <f t="shared" si="2"/>
        <v>350.6</v>
      </c>
      <c r="I44" s="110">
        <f t="shared" si="8"/>
        <v>24146</v>
      </c>
      <c r="J44" s="150">
        <f t="shared" si="9"/>
        <v>0</v>
      </c>
    </row>
    <row r="45" spans="1:11" ht="12.75" customHeight="1">
      <c r="A45" s="44">
        <f t="shared" si="6"/>
        <v>19</v>
      </c>
      <c r="B45" s="145">
        <f t="shared" si="7"/>
        <v>43906</v>
      </c>
      <c r="C45" s="146">
        <f t="shared" si="0"/>
        <v>0.35837405338747758</v>
      </c>
      <c r="D45" s="109">
        <f t="shared" si="3"/>
        <v>8398155.4858884588</v>
      </c>
      <c r="E45" s="147">
        <f t="shared" si="4"/>
        <v>30174.314111539163</v>
      </c>
      <c r="F45" s="110">
        <f t="shared" si="5"/>
        <v>22598</v>
      </c>
      <c r="G45" s="110">
        <f t="shared" si="1"/>
        <v>1793</v>
      </c>
      <c r="H45" s="148">
        <f t="shared" si="2"/>
        <v>358.6</v>
      </c>
      <c r="I45" s="110">
        <f t="shared" si="8"/>
        <v>24146</v>
      </c>
      <c r="J45" s="150">
        <f t="shared" si="9"/>
        <v>0</v>
      </c>
    </row>
    <row r="46" spans="1:11" ht="12.75" customHeight="1">
      <c r="A46" s="44">
        <f t="shared" si="6"/>
        <v>20</v>
      </c>
      <c r="B46" s="145">
        <f t="shared" si="7"/>
        <v>43907</v>
      </c>
      <c r="C46" s="146">
        <f t="shared" si="0"/>
        <v>0.35837405338747758</v>
      </c>
      <c r="D46" s="109">
        <f t="shared" si="3"/>
        <v>8387409.4260650072</v>
      </c>
      <c r="E46" s="147">
        <f t="shared" si="4"/>
        <v>30862.37393499232</v>
      </c>
      <c r="F46" s="110">
        <f t="shared" si="5"/>
        <v>32656</v>
      </c>
      <c r="G46" s="110">
        <f t="shared" si="1"/>
        <v>1834</v>
      </c>
      <c r="H46" s="148">
        <f t="shared" si="2"/>
        <v>366.8</v>
      </c>
      <c r="I46" s="110">
        <f t="shared" si="8"/>
        <v>24146</v>
      </c>
      <c r="J46" s="150">
        <f t="shared" si="9"/>
        <v>0</v>
      </c>
    </row>
    <row r="47" spans="1:11" ht="12.75" customHeight="1">
      <c r="A47" s="44">
        <f t="shared" si="6"/>
        <v>21</v>
      </c>
      <c r="B47" s="145">
        <f t="shared" si="7"/>
        <v>43908</v>
      </c>
      <c r="C47" s="146">
        <f t="shared" si="0"/>
        <v>0.35837405338747758</v>
      </c>
      <c r="D47" s="109">
        <f t="shared" si="3"/>
        <v>8376432.7405901011</v>
      </c>
      <c r="E47" s="147">
        <f t="shared" si="4"/>
        <v>31552.059409898466</v>
      </c>
      <c r="F47" s="110">
        <f t="shared" si="5"/>
        <v>42943</v>
      </c>
      <c r="G47" s="110">
        <f t="shared" si="1"/>
        <v>1875</v>
      </c>
      <c r="H47" s="148">
        <f t="shared" si="2"/>
        <v>375</v>
      </c>
      <c r="I47" s="110">
        <f t="shared" si="8"/>
        <v>24146</v>
      </c>
      <c r="J47" s="150">
        <f t="shared" si="9"/>
        <v>0</v>
      </c>
    </row>
    <row r="48" spans="1:11" ht="12.75" customHeight="1">
      <c r="A48" s="44">
        <f t="shared" si="6"/>
        <v>22</v>
      </c>
      <c r="B48" s="145">
        <f t="shared" si="7"/>
        <v>43909</v>
      </c>
      <c r="C48" s="146">
        <f t="shared" si="0"/>
        <v>0.35837405338747758</v>
      </c>
      <c r="D48" s="109">
        <f t="shared" si="3"/>
        <v>8365225.3295568861</v>
      </c>
      <c r="E48" s="147">
        <f t="shared" si="4"/>
        <v>32242.470443113078</v>
      </c>
      <c r="F48" s="110">
        <f t="shared" si="5"/>
        <v>53460</v>
      </c>
      <c r="G48" s="110">
        <f t="shared" si="1"/>
        <v>1916</v>
      </c>
      <c r="H48" s="148">
        <f t="shared" si="2"/>
        <v>383.20000000000005</v>
      </c>
      <c r="I48" s="110">
        <f t="shared" si="8"/>
        <v>24146</v>
      </c>
      <c r="J48" s="150">
        <f t="shared" si="9"/>
        <v>1</v>
      </c>
    </row>
    <row r="49" spans="1:10" ht="12.75" customHeight="1">
      <c r="A49" s="44">
        <f t="shared" si="6"/>
        <v>23</v>
      </c>
      <c r="B49" s="145">
        <f t="shared" si="7"/>
        <v>43910</v>
      </c>
      <c r="C49" s="146">
        <f t="shared" si="0"/>
        <v>0.35837405338747758</v>
      </c>
      <c r="D49" s="109">
        <f t="shared" si="3"/>
        <v>8353788.1349684</v>
      </c>
      <c r="E49" s="147">
        <f t="shared" si="4"/>
        <v>32932.665031598044</v>
      </c>
      <c r="F49" s="110">
        <f t="shared" si="5"/>
        <v>64207</v>
      </c>
      <c r="G49" s="110">
        <f t="shared" si="1"/>
        <v>1957</v>
      </c>
      <c r="H49" s="148">
        <f t="shared" si="2"/>
        <v>391.40000000000003</v>
      </c>
      <c r="I49" s="110">
        <f t="shared" si="8"/>
        <v>24146</v>
      </c>
      <c r="J49" s="150">
        <f t="shared" si="9"/>
        <v>1</v>
      </c>
    </row>
    <row r="50" spans="1:10" ht="12.75" customHeight="1">
      <c r="A50" s="44">
        <f t="shared" si="6"/>
        <v>24</v>
      </c>
      <c r="B50" s="145">
        <f t="shared" si="7"/>
        <v>43911</v>
      </c>
      <c r="C50" s="146">
        <f t="shared" si="0"/>
        <v>0.35837405338747758</v>
      </c>
      <c r="D50" s="109">
        <f t="shared" si="3"/>
        <v>8342121.1385200564</v>
      </c>
      <c r="E50" s="147">
        <f t="shared" si="4"/>
        <v>33621.661479942253</v>
      </c>
      <c r="F50" s="110">
        <f t="shared" si="5"/>
        <v>75185</v>
      </c>
      <c r="G50" s="110">
        <f t="shared" si="1"/>
        <v>1998</v>
      </c>
      <c r="H50" s="148">
        <f t="shared" si="2"/>
        <v>399.6</v>
      </c>
      <c r="I50" s="110">
        <f t="shared" si="8"/>
        <v>24146</v>
      </c>
      <c r="J50" s="150">
        <f t="shared" si="9"/>
        <v>3</v>
      </c>
    </row>
    <row r="51" spans="1:10" ht="12.75" customHeight="1">
      <c r="A51" s="44">
        <f t="shared" si="6"/>
        <v>25</v>
      </c>
      <c r="B51" s="145">
        <f t="shared" si="7"/>
        <v>43912</v>
      </c>
      <c r="C51" s="146">
        <f t="shared" si="0"/>
        <v>0.35837405338747758</v>
      </c>
      <c r="D51" s="109">
        <f t="shared" si="3"/>
        <v>8330227.3618475515</v>
      </c>
      <c r="E51" s="147">
        <f t="shared" si="4"/>
        <v>34308.438152446448</v>
      </c>
      <c r="F51" s="110">
        <f t="shared" si="5"/>
        <v>86392</v>
      </c>
      <c r="G51" s="110">
        <f t="shared" si="1"/>
        <v>2039</v>
      </c>
      <c r="H51" s="148">
        <f t="shared" si="2"/>
        <v>407.8</v>
      </c>
      <c r="I51" s="110">
        <f t="shared" si="8"/>
        <v>24146</v>
      </c>
      <c r="J51" s="150">
        <f t="shared" si="9"/>
        <v>5</v>
      </c>
    </row>
    <row r="52" spans="1:10" ht="12.75" customHeight="1">
      <c r="A52" s="44">
        <f t="shared" si="6"/>
        <v>26</v>
      </c>
      <c r="B52" s="145">
        <f t="shared" si="7"/>
        <v>43913</v>
      </c>
      <c r="C52" s="146">
        <f t="shared" si="0"/>
        <v>0.35837405338747758</v>
      </c>
      <c r="D52" s="109">
        <f t="shared" si="3"/>
        <v>8318107.8609081786</v>
      </c>
      <c r="E52" s="147">
        <f t="shared" si="4"/>
        <v>34991.939091819528</v>
      </c>
      <c r="F52" s="110">
        <f t="shared" si="5"/>
        <v>97828</v>
      </c>
      <c r="G52" s="110">
        <f t="shared" si="1"/>
        <v>2080</v>
      </c>
      <c r="H52" s="148">
        <f t="shared" si="2"/>
        <v>416</v>
      </c>
      <c r="I52" s="110">
        <f t="shared" si="8"/>
        <v>24146</v>
      </c>
      <c r="J52" s="150">
        <f t="shared" si="9"/>
        <v>8</v>
      </c>
    </row>
    <row r="53" spans="1:10" ht="12.75" customHeight="1">
      <c r="A53" s="44">
        <f t="shared" si="6"/>
        <v>27</v>
      </c>
      <c r="B53" s="145">
        <f t="shared" si="7"/>
        <v>43914</v>
      </c>
      <c r="C53" s="146">
        <f t="shared" si="0"/>
        <v>0.35837405338747758</v>
      </c>
      <c r="D53" s="109">
        <f t="shared" si="3"/>
        <v>8305764.7270418964</v>
      </c>
      <c r="E53" s="147">
        <f t="shared" si="4"/>
        <v>35671.07295810197</v>
      </c>
      <c r="F53" s="110">
        <f t="shared" si="5"/>
        <v>109492</v>
      </c>
      <c r="G53" s="110">
        <f t="shared" si="1"/>
        <v>2120</v>
      </c>
      <c r="H53" s="148">
        <f t="shared" si="2"/>
        <v>424</v>
      </c>
      <c r="I53" s="110">
        <f t="shared" si="8"/>
        <v>24146</v>
      </c>
      <c r="J53" s="150">
        <f t="shared" si="9"/>
        <v>15</v>
      </c>
    </row>
    <row r="54" spans="1:10" ht="12.75" customHeight="1">
      <c r="A54" s="44">
        <f t="shared" si="6"/>
        <v>28</v>
      </c>
      <c r="B54" s="145">
        <f t="shared" si="7"/>
        <v>43915</v>
      </c>
      <c r="C54" s="146">
        <f t="shared" si="0"/>
        <v>0.35837405338747758</v>
      </c>
      <c r="D54" s="109">
        <f t="shared" si="3"/>
        <v>8293201.0836119577</v>
      </c>
      <c r="E54" s="147">
        <f t="shared" si="4"/>
        <v>36344.716388040368</v>
      </c>
      <c r="F54" s="110">
        <f t="shared" si="5"/>
        <v>121382</v>
      </c>
      <c r="G54" s="110">
        <f t="shared" si="1"/>
        <v>2160</v>
      </c>
      <c r="H54" s="148">
        <f t="shared" si="2"/>
        <v>432</v>
      </c>
      <c r="I54" s="110">
        <f t="shared" si="8"/>
        <v>24146</v>
      </c>
      <c r="J54" s="150">
        <f t="shared" si="9"/>
        <v>26</v>
      </c>
    </row>
    <row r="55" spans="1:10" ht="12.75" customHeight="1">
      <c r="A55" s="44">
        <f t="shared" si="6"/>
        <v>29</v>
      </c>
      <c r="B55" s="145">
        <f t="shared" si="7"/>
        <v>43916</v>
      </c>
      <c r="C55" s="146">
        <f t="shared" si="0"/>
        <v>0.35837405338747758</v>
      </c>
      <c r="D55" s="109">
        <f t="shared" si="3"/>
        <v>8280419.0822477508</v>
      </c>
      <c r="E55" s="147">
        <f t="shared" si="4"/>
        <v>37011.717752248507</v>
      </c>
      <c r="F55" s="110">
        <f t="shared" si="5"/>
        <v>133497</v>
      </c>
      <c r="G55" s="110">
        <f t="shared" si="1"/>
        <v>2200</v>
      </c>
      <c r="H55" s="148">
        <f t="shared" si="2"/>
        <v>440</v>
      </c>
      <c r="I55" s="110">
        <f t="shared" si="8"/>
        <v>24146</v>
      </c>
      <c r="J55" s="150">
        <f t="shared" si="9"/>
        <v>15</v>
      </c>
    </row>
    <row r="56" spans="1:10" ht="12.75" customHeight="1">
      <c r="A56" s="44">
        <f t="shared" si="6"/>
        <v>30</v>
      </c>
      <c r="B56" s="145">
        <f t="shared" si="7"/>
        <v>43917</v>
      </c>
      <c r="C56" s="146">
        <f t="shared" si="0"/>
        <v>0.35837405338747758</v>
      </c>
      <c r="D56" s="109">
        <f t="shared" si="3"/>
        <v>8267422.90183427</v>
      </c>
      <c r="E56" s="147">
        <f t="shared" si="4"/>
        <v>37670.898165728082</v>
      </c>
      <c r="F56" s="110">
        <f t="shared" si="5"/>
        <v>145834</v>
      </c>
      <c r="G56" s="110">
        <f t="shared" si="1"/>
        <v>2239</v>
      </c>
      <c r="H56" s="148">
        <f t="shared" si="2"/>
        <v>447.8</v>
      </c>
      <c r="I56" s="110">
        <f t="shared" si="8"/>
        <v>24146</v>
      </c>
      <c r="J56" s="150">
        <f t="shared" si="9"/>
        <v>15</v>
      </c>
    </row>
    <row r="57" spans="1:10" ht="12.75" customHeight="1">
      <c r="A57" s="44">
        <f t="shared" si="6"/>
        <v>31</v>
      </c>
      <c r="B57" s="145">
        <f t="shared" si="7"/>
        <v>43918</v>
      </c>
      <c r="C57" s="146">
        <f t="shared" si="0"/>
        <v>0.35837405338747758</v>
      </c>
      <c r="D57" s="109">
        <f t="shared" si="3"/>
        <v>8254215.7426549587</v>
      </c>
      <c r="E57" s="147">
        <f t="shared" si="4"/>
        <v>38321.05734503991</v>
      </c>
      <c r="F57" s="110">
        <f t="shared" si="5"/>
        <v>158391</v>
      </c>
      <c r="G57" s="110">
        <f t="shared" si="1"/>
        <v>2278</v>
      </c>
      <c r="H57" s="148">
        <f t="shared" si="2"/>
        <v>455.6</v>
      </c>
      <c r="I57" s="110">
        <f t="shared" si="8"/>
        <v>24146</v>
      </c>
      <c r="J57" s="150">
        <f t="shared" si="9"/>
        <v>16</v>
      </c>
    </row>
    <row r="58" spans="1:10" ht="12.75" customHeight="1">
      <c r="A58" s="44">
        <f t="shared" si="6"/>
        <v>32</v>
      </c>
      <c r="B58" s="145">
        <f t="shared" si="7"/>
        <v>43919</v>
      </c>
      <c r="C58" s="146">
        <f t="shared" ref="C58:C89" si="10">IF(AND(B58 &gt; data_lockdown,B58 &lt;= (data_lockdown + dias_lockdown)),coeficiente_lockdown,coeficiente_transmissao)</f>
        <v>0.35837405338747758</v>
      </c>
      <c r="D58" s="109">
        <f t="shared" si="3"/>
        <v>8240801.8248660695</v>
      </c>
      <c r="E58" s="147">
        <f t="shared" si="4"/>
        <v>38960.975133929162</v>
      </c>
      <c r="F58" s="110">
        <f t="shared" si="5"/>
        <v>171165</v>
      </c>
      <c r="G58" s="110">
        <f t="shared" ref="G58:G89" si="11">TRUNC(E58*perc_grupo_risco*perc_hospitalizado,0)</f>
        <v>2316</v>
      </c>
      <c r="H58" s="148">
        <f t="shared" ref="H58:H89" si="12">G58*percentual_internados</f>
        <v>463.20000000000005</v>
      </c>
      <c r="I58" s="110">
        <f t="shared" si="8"/>
        <v>24146</v>
      </c>
      <c r="J58" s="150">
        <f t="shared" si="9"/>
        <v>16</v>
      </c>
    </row>
    <row r="59" spans="1:10" ht="12.75" customHeight="1">
      <c r="A59" s="44">
        <f t="shared" si="6"/>
        <v>33</v>
      </c>
      <c r="B59" s="145">
        <f t="shared" si="7"/>
        <v>43920</v>
      </c>
      <c r="C59" s="146">
        <f t="shared" si="10"/>
        <v>0.35837405338747758</v>
      </c>
      <c r="D59" s="109">
        <f t="shared" ref="D59:D90" si="13">MAX(susceptiveis-E59-F59,0)</f>
        <v>8227186.3836253677</v>
      </c>
      <c r="E59" s="147">
        <f t="shared" ref="E59:E90" si="14">E58+D58*E58*C59/susceptiveis-E58*taxa_remocao</f>
        <v>39589.4163746306</v>
      </c>
      <c r="F59" s="110">
        <f t="shared" ref="F59:F90" si="15">MIN(ROUND(F58+E58*taxa_remocao,0),susceptiveis)</f>
        <v>184152</v>
      </c>
      <c r="G59" s="110">
        <f t="shared" si="11"/>
        <v>2353</v>
      </c>
      <c r="H59" s="148">
        <f t="shared" si="12"/>
        <v>470.6</v>
      </c>
      <c r="I59" s="110">
        <f t="shared" si="8"/>
        <v>24146</v>
      </c>
      <c r="J59" s="150">
        <f t="shared" si="9"/>
        <v>16</v>
      </c>
    </row>
    <row r="60" spans="1:10" ht="12.75" customHeight="1">
      <c r="A60" s="44">
        <f t="shared" si="6"/>
        <v>34</v>
      </c>
      <c r="B60" s="145">
        <f t="shared" si="7"/>
        <v>43921</v>
      </c>
      <c r="C60" s="146">
        <f t="shared" si="10"/>
        <v>0.35837405338747758</v>
      </c>
      <c r="D60" s="109">
        <f t="shared" si="13"/>
        <v>8213374.6638664398</v>
      </c>
      <c r="E60" s="147">
        <f t="shared" si="14"/>
        <v>40205.136133558321</v>
      </c>
      <c r="F60" s="110">
        <f t="shared" si="15"/>
        <v>197348</v>
      </c>
      <c r="G60" s="110">
        <f t="shared" si="11"/>
        <v>2390</v>
      </c>
      <c r="H60" s="148">
        <f t="shared" si="12"/>
        <v>478</v>
      </c>
      <c r="I60" s="110">
        <f t="shared" si="8"/>
        <v>24146</v>
      </c>
      <c r="J60" s="150">
        <f t="shared" si="9"/>
        <v>17</v>
      </c>
    </row>
    <row r="61" spans="1:10" ht="12.75" customHeight="1">
      <c r="A61" s="44">
        <f t="shared" si="6"/>
        <v>35</v>
      </c>
      <c r="B61" s="145">
        <f t="shared" si="7"/>
        <v>43922</v>
      </c>
      <c r="C61" s="146">
        <f t="shared" si="10"/>
        <v>0.35837405338747758</v>
      </c>
      <c r="D61" s="109">
        <f t="shared" si="13"/>
        <v>8199370.9164457358</v>
      </c>
      <c r="E61" s="147">
        <f t="shared" si="14"/>
        <v>40806.883554262859</v>
      </c>
      <c r="F61" s="110">
        <f t="shared" si="15"/>
        <v>210750</v>
      </c>
      <c r="G61" s="110">
        <f t="shared" si="11"/>
        <v>2426</v>
      </c>
      <c r="H61" s="148">
        <f t="shared" si="12"/>
        <v>485.20000000000005</v>
      </c>
      <c r="I61" s="110">
        <f t="shared" si="8"/>
        <v>24146</v>
      </c>
      <c r="J61" s="150">
        <f t="shared" si="9"/>
        <v>17</v>
      </c>
    </row>
    <row r="62" spans="1:10" ht="12.75" customHeight="1">
      <c r="A62" s="44">
        <f t="shared" si="6"/>
        <v>36</v>
      </c>
      <c r="B62" s="145">
        <f t="shared" si="7"/>
        <v>43923</v>
      </c>
      <c r="C62" s="146">
        <f t="shared" si="10"/>
        <v>0.35837405338747758</v>
      </c>
      <c r="D62" s="109">
        <f t="shared" si="13"/>
        <v>8185182.3958637677</v>
      </c>
      <c r="E62" s="147">
        <f t="shared" si="14"/>
        <v>41393.404136230762</v>
      </c>
      <c r="F62" s="110">
        <f t="shared" si="15"/>
        <v>224352</v>
      </c>
      <c r="G62" s="110">
        <f t="shared" si="11"/>
        <v>2461</v>
      </c>
      <c r="H62" s="148">
        <f t="shared" si="12"/>
        <v>492.20000000000005</v>
      </c>
      <c r="I62" s="110">
        <f t="shared" si="8"/>
        <v>24146</v>
      </c>
      <c r="J62" s="150">
        <f t="shared" si="9"/>
        <v>17</v>
      </c>
    </row>
    <row r="63" spans="1:10" ht="12.75" customHeight="1">
      <c r="A63" s="44">
        <f t="shared" si="6"/>
        <v>37</v>
      </c>
      <c r="B63" s="145">
        <f t="shared" si="7"/>
        <v>43924</v>
      </c>
      <c r="C63" s="146">
        <f t="shared" si="10"/>
        <v>0.35837405338747758</v>
      </c>
      <c r="D63" s="109">
        <f t="shared" si="13"/>
        <v>8170814.3509707879</v>
      </c>
      <c r="E63" s="147">
        <f t="shared" si="14"/>
        <v>41963.449029211239</v>
      </c>
      <c r="F63" s="110">
        <f t="shared" si="15"/>
        <v>238150</v>
      </c>
      <c r="G63" s="110">
        <f t="shared" si="11"/>
        <v>2494</v>
      </c>
      <c r="H63" s="148">
        <f t="shared" si="12"/>
        <v>498.8</v>
      </c>
      <c r="I63" s="110">
        <f t="shared" si="8"/>
        <v>24146</v>
      </c>
      <c r="J63" s="150">
        <f t="shared" si="9"/>
        <v>17</v>
      </c>
    </row>
    <row r="64" spans="1:10" ht="12.75" customHeight="1">
      <c r="A64" s="44">
        <f t="shared" si="6"/>
        <v>38</v>
      </c>
      <c r="B64" s="145">
        <f t="shared" si="7"/>
        <v>43925</v>
      </c>
      <c r="C64" s="146">
        <f t="shared" si="10"/>
        <v>0.35837405338747758</v>
      </c>
      <c r="D64" s="109">
        <f t="shared" si="13"/>
        <v>8156274.024015706</v>
      </c>
      <c r="E64" s="147">
        <f t="shared" si="14"/>
        <v>42515.77598429205</v>
      </c>
      <c r="F64" s="110">
        <f t="shared" si="15"/>
        <v>252138</v>
      </c>
      <c r="G64" s="110">
        <f t="shared" si="11"/>
        <v>2527</v>
      </c>
      <c r="H64" s="148">
        <f t="shared" si="12"/>
        <v>505.40000000000003</v>
      </c>
      <c r="I64" s="110">
        <f t="shared" si="8"/>
        <v>24146</v>
      </c>
      <c r="J64" s="150">
        <f t="shared" si="9"/>
        <v>18</v>
      </c>
    </row>
    <row r="65" spans="1:10" ht="12.75" customHeight="1">
      <c r="A65" s="44">
        <f t="shared" si="6"/>
        <v>39</v>
      </c>
      <c r="B65" s="145">
        <f t="shared" si="7"/>
        <v>43926</v>
      </c>
      <c r="C65" s="146">
        <f t="shared" si="10"/>
        <v>0.35837405338747758</v>
      </c>
      <c r="D65" s="109">
        <f t="shared" si="13"/>
        <v>8141568.6426777337</v>
      </c>
      <c r="E65" s="147">
        <f t="shared" si="14"/>
        <v>43049.157322264648</v>
      </c>
      <c r="F65" s="110">
        <f t="shared" si="15"/>
        <v>266310</v>
      </c>
      <c r="G65" s="110">
        <f t="shared" si="11"/>
        <v>2559</v>
      </c>
      <c r="H65" s="148">
        <f t="shared" si="12"/>
        <v>511.8</v>
      </c>
      <c r="I65" s="110">
        <f t="shared" si="8"/>
        <v>24146</v>
      </c>
      <c r="J65" s="150">
        <f t="shared" si="9"/>
        <v>18</v>
      </c>
    </row>
    <row r="66" spans="1:10" ht="12.75" customHeight="1">
      <c r="A66" s="44">
        <f t="shared" si="6"/>
        <v>40</v>
      </c>
      <c r="B66" s="145">
        <f t="shared" si="7"/>
        <v>43927</v>
      </c>
      <c r="C66" s="146">
        <f t="shared" si="10"/>
        <v>0.35837405338747758</v>
      </c>
      <c r="D66" s="109">
        <f t="shared" si="13"/>
        <v>8126705.4154082146</v>
      </c>
      <c r="E66" s="147">
        <f t="shared" si="14"/>
        <v>43562.384591784794</v>
      </c>
      <c r="F66" s="110">
        <f t="shared" si="15"/>
        <v>280660</v>
      </c>
      <c r="G66" s="110">
        <f t="shared" si="11"/>
        <v>2589</v>
      </c>
      <c r="H66" s="148">
        <f t="shared" si="12"/>
        <v>517.80000000000007</v>
      </c>
      <c r="I66" s="110">
        <f t="shared" si="8"/>
        <v>24146</v>
      </c>
      <c r="J66" s="150">
        <f t="shared" si="9"/>
        <v>18</v>
      </c>
    </row>
    <row r="67" spans="1:10" ht="12.75" customHeight="1">
      <c r="A67" s="44">
        <f t="shared" si="6"/>
        <v>41</v>
      </c>
      <c r="B67" s="145">
        <f t="shared" si="7"/>
        <v>43928</v>
      </c>
      <c r="C67" s="146">
        <f t="shared" si="10"/>
        <v>0.35837405338747758</v>
      </c>
      <c r="D67" s="109">
        <f t="shared" si="13"/>
        <v>8111692.5267434474</v>
      </c>
      <c r="E67" s="147">
        <f t="shared" si="14"/>
        <v>44054.273256551496</v>
      </c>
      <c r="F67" s="110">
        <f t="shared" si="15"/>
        <v>295181</v>
      </c>
      <c r="G67" s="110">
        <f t="shared" si="11"/>
        <v>2619</v>
      </c>
      <c r="H67" s="148">
        <f t="shared" si="12"/>
        <v>523.80000000000007</v>
      </c>
      <c r="I67" s="110">
        <f t="shared" si="8"/>
        <v>24146</v>
      </c>
      <c r="J67" s="150">
        <f t="shared" si="9"/>
        <v>19</v>
      </c>
    </row>
    <row r="68" spans="1:10" ht="12.75" customHeight="1">
      <c r="A68" s="44">
        <f t="shared" si="6"/>
        <v>42</v>
      </c>
      <c r="B68" s="145">
        <f t="shared" si="7"/>
        <v>43929</v>
      </c>
      <c r="C68" s="146">
        <f t="shared" si="10"/>
        <v>0.35837405338747758</v>
      </c>
      <c r="D68" s="109">
        <f t="shared" si="13"/>
        <v>8096538.1307472587</v>
      </c>
      <c r="E68" s="147">
        <f t="shared" si="14"/>
        <v>44523.669252740343</v>
      </c>
      <c r="F68" s="110">
        <f t="shared" si="15"/>
        <v>309866</v>
      </c>
      <c r="G68" s="110">
        <f t="shared" si="11"/>
        <v>2647</v>
      </c>
      <c r="H68" s="148">
        <f t="shared" si="12"/>
        <v>529.4</v>
      </c>
      <c r="I68" s="110">
        <f t="shared" si="8"/>
        <v>24146</v>
      </c>
      <c r="J68" s="150">
        <f t="shared" si="9"/>
        <v>19</v>
      </c>
    </row>
    <row r="69" spans="1:10" ht="12.75" customHeight="1">
      <c r="A69" s="44">
        <f t="shared" si="6"/>
        <v>43</v>
      </c>
      <c r="B69" s="145">
        <f t="shared" si="7"/>
        <v>43930</v>
      </c>
      <c r="C69" s="146">
        <f t="shared" si="10"/>
        <v>0.35837405338747758</v>
      </c>
      <c r="D69" s="109">
        <f t="shared" si="13"/>
        <v>8081251.3462525047</v>
      </c>
      <c r="E69" s="147">
        <f t="shared" si="14"/>
        <v>44969.453747493753</v>
      </c>
      <c r="F69" s="110">
        <f t="shared" si="15"/>
        <v>324707</v>
      </c>
      <c r="G69" s="110">
        <f t="shared" si="11"/>
        <v>2673</v>
      </c>
      <c r="H69" s="148">
        <f t="shared" si="12"/>
        <v>534.6</v>
      </c>
      <c r="I69" s="110">
        <f t="shared" si="8"/>
        <v>24146</v>
      </c>
      <c r="J69" s="150">
        <f t="shared" ref="J69:J100" si="16">ROUND((D58*E58*C59/populacao_total)*perc_grupo_risco*perc_hospitalizado*taxa_letalidade,0)</f>
        <v>19</v>
      </c>
    </row>
    <row r="70" spans="1:10" ht="12.75" customHeight="1">
      <c r="A70" s="44">
        <f t="shared" si="6"/>
        <v>44</v>
      </c>
      <c r="B70" s="145">
        <f t="shared" si="7"/>
        <v>43931</v>
      </c>
      <c r="C70" s="146">
        <f t="shared" si="10"/>
        <v>0.35837405338747758</v>
      </c>
      <c r="D70" s="109">
        <f t="shared" si="13"/>
        <v>8065840.2502647582</v>
      </c>
      <c r="E70" s="147">
        <f t="shared" si="14"/>
        <v>45390.549735240384</v>
      </c>
      <c r="F70" s="110">
        <f t="shared" si="15"/>
        <v>339697</v>
      </c>
      <c r="G70" s="110">
        <f t="shared" si="11"/>
        <v>2698</v>
      </c>
      <c r="H70" s="148">
        <f t="shared" si="12"/>
        <v>539.6</v>
      </c>
      <c r="I70" s="110">
        <f t="shared" si="8"/>
        <v>24146</v>
      </c>
      <c r="J70" s="150">
        <f t="shared" si="16"/>
        <v>20</v>
      </c>
    </row>
    <row r="71" spans="1:10" ht="12.75" customHeight="1">
      <c r="A71" s="44">
        <f t="shared" si="6"/>
        <v>45</v>
      </c>
      <c r="B71" s="145">
        <f t="shared" si="7"/>
        <v>43932</v>
      </c>
      <c r="C71" s="146">
        <f t="shared" si="10"/>
        <v>0.35837405338747758</v>
      </c>
      <c r="D71" s="109">
        <f t="shared" si="13"/>
        <v>8050314.8752124403</v>
      </c>
      <c r="E71" s="147">
        <f t="shared" si="14"/>
        <v>45785.924787558251</v>
      </c>
      <c r="F71" s="110">
        <f t="shared" si="15"/>
        <v>354827</v>
      </c>
      <c r="G71" s="110">
        <f t="shared" si="11"/>
        <v>2722</v>
      </c>
      <c r="H71" s="148">
        <f t="shared" si="12"/>
        <v>544.4</v>
      </c>
      <c r="I71" s="110">
        <f t="shared" si="8"/>
        <v>24146</v>
      </c>
      <c r="J71" s="150">
        <f t="shared" si="16"/>
        <v>20</v>
      </c>
    </row>
    <row r="72" spans="1:10" ht="12.75" customHeight="1">
      <c r="A72" s="44">
        <f t="shared" si="6"/>
        <v>46</v>
      </c>
      <c r="B72" s="145">
        <f t="shared" si="7"/>
        <v>43933</v>
      </c>
      <c r="C72" s="146">
        <f t="shared" si="10"/>
        <v>0.35837405338747758</v>
      </c>
      <c r="D72" s="109">
        <f t="shared" si="13"/>
        <v>8034684.2006131373</v>
      </c>
      <c r="E72" s="147">
        <f t="shared" si="14"/>
        <v>46154.599386862406</v>
      </c>
      <c r="F72" s="110">
        <f t="shared" si="15"/>
        <v>370089</v>
      </c>
      <c r="G72" s="110">
        <f t="shared" si="11"/>
        <v>2744</v>
      </c>
      <c r="H72" s="148">
        <f t="shared" si="12"/>
        <v>548.80000000000007</v>
      </c>
      <c r="I72" s="110">
        <f t="shared" si="8"/>
        <v>24146</v>
      </c>
      <c r="J72" s="150">
        <f t="shared" si="16"/>
        <v>20</v>
      </c>
    </row>
    <row r="73" spans="1:10" ht="12.75" customHeight="1">
      <c r="A73" s="44">
        <f t="shared" si="6"/>
        <v>47</v>
      </c>
      <c r="B73" s="145">
        <f t="shared" si="7"/>
        <v>43934</v>
      </c>
      <c r="C73" s="146">
        <f t="shared" si="10"/>
        <v>0.35837405338747758</v>
      </c>
      <c r="D73" s="109">
        <f t="shared" si="13"/>
        <v>8018958.150592804</v>
      </c>
      <c r="E73" s="147">
        <f t="shared" si="14"/>
        <v>46495.649407195611</v>
      </c>
      <c r="F73" s="110">
        <f t="shared" si="15"/>
        <v>385474</v>
      </c>
      <c r="G73" s="110">
        <f t="shared" si="11"/>
        <v>2764</v>
      </c>
      <c r="H73" s="148">
        <f t="shared" si="12"/>
        <v>552.80000000000007</v>
      </c>
      <c r="I73" s="110">
        <f t="shared" si="8"/>
        <v>24146</v>
      </c>
      <c r="J73" s="150">
        <f t="shared" si="16"/>
        <v>20</v>
      </c>
    </row>
    <row r="74" spans="1:10" ht="12.75" customHeight="1">
      <c r="A74" s="44">
        <f t="shared" si="6"/>
        <v>48</v>
      </c>
      <c r="B74" s="145">
        <f t="shared" si="7"/>
        <v>43935</v>
      </c>
      <c r="C74" s="146">
        <f t="shared" si="10"/>
        <v>0.35837405338747758</v>
      </c>
      <c r="D74" s="109">
        <f t="shared" si="13"/>
        <v>8003146.5877660904</v>
      </c>
      <c r="E74" s="147">
        <f t="shared" si="14"/>
        <v>46808.212233909173</v>
      </c>
      <c r="F74" s="110">
        <f t="shared" si="15"/>
        <v>400973</v>
      </c>
      <c r="G74" s="110">
        <f t="shared" si="11"/>
        <v>2782</v>
      </c>
      <c r="H74" s="148">
        <f t="shared" si="12"/>
        <v>556.4</v>
      </c>
      <c r="I74" s="110">
        <f t="shared" si="8"/>
        <v>24146</v>
      </c>
      <c r="J74" s="150">
        <f t="shared" si="16"/>
        <v>21</v>
      </c>
    </row>
    <row r="75" spans="1:10" ht="12.75" customHeight="1">
      <c r="A75" s="44">
        <f t="shared" si="6"/>
        <v>49</v>
      </c>
      <c r="B75" s="145">
        <f t="shared" si="7"/>
        <v>43936</v>
      </c>
      <c r="C75" s="146">
        <f t="shared" si="10"/>
        <v>0.35837405338747758</v>
      </c>
      <c r="D75" s="109">
        <f t="shared" si="13"/>
        <v>7987260.3092615362</v>
      </c>
      <c r="E75" s="147">
        <f t="shared" si="14"/>
        <v>47091.490738462584</v>
      </c>
      <c r="F75" s="110">
        <f t="shared" si="15"/>
        <v>416576</v>
      </c>
      <c r="G75" s="110">
        <f t="shared" si="11"/>
        <v>2799</v>
      </c>
      <c r="H75" s="148">
        <f t="shared" si="12"/>
        <v>559.80000000000007</v>
      </c>
      <c r="I75" s="110">
        <f t="shared" si="8"/>
        <v>24146</v>
      </c>
      <c r="J75" s="150">
        <f t="shared" si="16"/>
        <v>21</v>
      </c>
    </row>
    <row r="76" spans="1:10" ht="12.75" customHeight="1">
      <c r="A76" s="44">
        <f t="shared" si="6"/>
        <v>50</v>
      </c>
      <c r="B76" s="145">
        <f t="shared" si="7"/>
        <v>43937</v>
      </c>
      <c r="C76" s="146">
        <f t="shared" si="10"/>
        <v>1.1051221601624328</v>
      </c>
      <c r="D76" s="109">
        <f t="shared" si="13"/>
        <v>7938073.944151571</v>
      </c>
      <c r="E76" s="147">
        <f t="shared" si="14"/>
        <v>80580.855848427876</v>
      </c>
      <c r="F76" s="110">
        <f t="shared" si="15"/>
        <v>432273</v>
      </c>
      <c r="G76" s="110">
        <f t="shared" si="11"/>
        <v>4790</v>
      </c>
      <c r="H76" s="148">
        <f t="shared" si="12"/>
        <v>958</v>
      </c>
      <c r="I76" s="110">
        <f t="shared" si="8"/>
        <v>24146</v>
      </c>
      <c r="J76" s="150">
        <f t="shared" si="16"/>
        <v>21</v>
      </c>
    </row>
    <row r="77" spans="1:10" ht="12.75" customHeight="1">
      <c r="A77" s="44">
        <f t="shared" si="6"/>
        <v>51</v>
      </c>
      <c r="B77" s="145">
        <f t="shared" si="7"/>
        <v>43938</v>
      </c>
      <c r="C77" s="146">
        <f t="shared" si="10"/>
        <v>1.1051221601624328</v>
      </c>
      <c r="D77" s="109">
        <f t="shared" si="13"/>
        <v>7854426.7397507858</v>
      </c>
      <c r="E77" s="147">
        <f t="shared" si="14"/>
        <v>137368.06024921281</v>
      </c>
      <c r="F77" s="110">
        <f t="shared" si="15"/>
        <v>459133</v>
      </c>
      <c r="G77" s="110">
        <f t="shared" si="11"/>
        <v>8167</v>
      </c>
      <c r="H77" s="148">
        <f t="shared" si="12"/>
        <v>1633.4</v>
      </c>
      <c r="I77" s="110">
        <f t="shared" si="8"/>
        <v>24146</v>
      </c>
      <c r="J77" s="150">
        <f t="shared" si="16"/>
        <v>21</v>
      </c>
    </row>
    <row r="78" spans="1:10" ht="12.75" customHeight="1">
      <c r="A78" s="44">
        <f t="shared" si="6"/>
        <v>52</v>
      </c>
      <c r="B78" s="145">
        <f t="shared" si="7"/>
        <v>43939</v>
      </c>
      <c r="C78" s="146">
        <f t="shared" si="10"/>
        <v>1.1051221601624328</v>
      </c>
      <c r="D78" s="109">
        <f t="shared" si="13"/>
        <v>7713333.8698428227</v>
      </c>
      <c r="E78" s="147">
        <f t="shared" si="14"/>
        <v>232671.93015717663</v>
      </c>
      <c r="F78" s="110">
        <f t="shared" si="15"/>
        <v>504922</v>
      </c>
      <c r="G78" s="110">
        <f t="shared" si="11"/>
        <v>13833</v>
      </c>
      <c r="H78" s="148">
        <f t="shared" si="12"/>
        <v>2766.6000000000004</v>
      </c>
      <c r="I78" s="110">
        <f t="shared" si="8"/>
        <v>24146</v>
      </c>
      <c r="J78" s="150">
        <f t="shared" si="16"/>
        <v>21</v>
      </c>
    </row>
    <row r="79" spans="1:10" ht="12.75" customHeight="1">
      <c r="A79" s="44">
        <f t="shared" si="6"/>
        <v>53</v>
      </c>
      <c r="B79" s="145">
        <f t="shared" si="7"/>
        <v>43940</v>
      </c>
      <c r="C79" s="146">
        <f t="shared" si="10"/>
        <v>1.1051221601624328</v>
      </c>
      <c r="D79" s="109">
        <f t="shared" si="13"/>
        <v>7478645.5665656356</v>
      </c>
      <c r="E79" s="147">
        <f t="shared" si="14"/>
        <v>389803.23343436304</v>
      </c>
      <c r="F79" s="110">
        <f t="shared" si="15"/>
        <v>582479</v>
      </c>
      <c r="G79" s="110">
        <f t="shared" si="11"/>
        <v>23175</v>
      </c>
      <c r="H79" s="148">
        <f t="shared" si="12"/>
        <v>4635</v>
      </c>
      <c r="I79" s="110">
        <f t="shared" si="8"/>
        <v>24146</v>
      </c>
      <c r="J79" s="150">
        <f t="shared" si="16"/>
        <v>22</v>
      </c>
    </row>
    <row r="80" spans="1:10" ht="12.75" customHeight="1">
      <c r="A80" s="44">
        <f t="shared" si="6"/>
        <v>54</v>
      </c>
      <c r="B80" s="145">
        <f t="shared" si="7"/>
        <v>43941</v>
      </c>
      <c r="C80" s="146">
        <f t="shared" si="10"/>
        <v>1.1051221601624328</v>
      </c>
      <c r="D80" s="109">
        <f t="shared" si="13"/>
        <v>7097427.1997718457</v>
      </c>
      <c r="E80" s="147">
        <f t="shared" si="14"/>
        <v>641087.60022815294</v>
      </c>
      <c r="F80" s="110">
        <f t="shared" si="15"/>
        <v>712413</v>
      </c>
      <c r="G80" s="110">
        <f t="shared" si="11"/>
        <v>38115</v>
      </c>
      <c r="H80" s="148">
        <f t="shared" si="12"/>
        <v>7623</v>
      </c>
      <c r="I80" s="110">
        <f t="shared" si="8"/>
        <v>24146</v>
      </c>
      <c r="J80" s="150">
        <f t="shared" si="16"/>
        <v>22</v>
      </c>
    </row>
    <row r="81" spans="1:10" ht="12.75" customHeight="1">
      <c r="A81" s="44">
        <f t="shared" si="6"/>
        <v>55</v>
      </c>
      <c r="B81" s="145">
        <f t="shared" si="7"/>
        <v>43942</v>
      </c>
      <c r="C81" s="146">
        <f t="shared" si="10"/>
        <v>1.1051221601624328</v>
      </c>
      <c r="D81" s="109">
        <f t="shared" si="13"/>
        <v>6502417.1282109618</v>
      </c>
      <c r="E81" s="147">
        <f t="shared" si="14"/>
        <v>1022401.6717890375</v>
      </c>
      <c r="F81" s="110">
        <f t="shared" si="15"/>
        <v>926109</v>
      </c>
      <c r="G81" s="110">
        <f t="shared" si="11"/>
        <v>60786</v>
      </c>
      <c r="H81" s="148">
        <f t="shared" si="12"/>
        <v>12157.2</v>
      </c>
      <c r="I81" s="110">
        <f t="shared" si="8"/>
        <v>24146</v>
      </c>
      <c r="J81" s="150">
        <f t="shared" si="16"/>
        <v>22</v>
      </c>
    </row>
    <row r="82" spans="1:10" ht="12.75" customHeight="1">
      <c r="A82" s="44">
        <f t="shared" si="6"/>
        <v>56</v>
      </c>
      <c r="B82" s="145">
        <f t="shared" si="7"/>
        <v>43943</v>
      </c>
      <c r="C82" s="146">
        <f t="shared" si="10"/>
        <v>1.1051221601624328</v>
      </c>
      <c r="D82" s="109">
        <f t="shared" si="13"/>
        <v>5633051.4427233515</v>
      </c>
      <c r="E82" s="147">
        <f t="shared" si="14"/>
        <v>1550966.3572766471</v>
      </c>
      <c r="F82" s="110">
        <f t="shared" si="15"/>
        <v>1266910</v>
      </c>
      <c r="G82" s="110">
        <f t="shared" si="11"/>
        <v>92211</v>
      </c>
      <c r="H82" s="148">
        <f t="shared" si="12"/>
        <v>18442.2</v>
      </c>
      <c r="I82" s="110">
        <f t="shared" si="8"/>
        <v>24146</v>
      </c>
      <c r="J82" s="150">
        <f t="shared" si="16"/>
        <v>22</v>
      </c>
    </row>
    <row r="83" spans="1:10" ht="12.75" customHeight="1">
      <c r="A83" s="44">
        <f t="shared" si="6"/>
        <v>57</v>
      </c>
      <c r="B83" s="145">
        <f t="shared" si="7"/>
        <v>43944</v>
      </c>
      <c r="C83" s="146">
        <f t="shared" si="10"/>
        <v>1.1051221601624328</v>
      </c>
      <c r="D83" s="109">
        <f t="shared" si="13"/>
        <v>4490562.3240179457</v>
      </c>
      <c r="E83" s="147">
        <f t="shared" si="14"/>
        <v>2176466.4759820532</v>
      </c>
      <c r="F83" s="110">
        <f t="shared" si="15"/>
        <v>1783899</v>
      </c>
      <c r="G83" s="110">
        <f t="shared" si="11"/>
        <v>129400</v>
      </c>
      <c r="H83" s="148">
        <f t="shared" si="12"/>
        <v>25880</v>
      </c>
      <c r="I83" s="110">
        <f t="shared" si="8"/>
        <v>24146</v>
      </c>
      <c r="J83" s="150">
        <f t="shared" si="16"/>
        <v>22</v>
      </c>
    </row>
    <row r="84" spans="1:10" ht="12.75" customHeight="1">
      <c r="A84" s="44">
        <f t="shared" si="6"/>
        <v>58</v>
      </c>
      <c r="B84" s="145">
        <f t="shared" si="7"/>
        <v>43945</v>
      </c>
      <c r="C84" s="146">
        <f t="shared" si="10"/>
        <v>1.1051221601624328</v>
      </c>
      <c r="D84" s="109">
        <f t="shared" si="13"/>
        <v>3212480.4784256285</v>
      </c>
      <c r="E84" s="147">
        <f t="shared" si="14"/>
        <v>2729059.3215743704</v>
      </c>
      <c r="F84" s="110">
        <f t="shared" si="15"/>
        <v>2509388</v>
      </c>
      <c r="G84" s="110">
        <f t="shared" si="11"/>
        <v>162254</v>
      </c>
      <c r="H84" s="148">
        <f t="shared" si="12"/>
        <v>32450.800000000003</v>
      </c>
      <c r="I84" s="110">
        <f t="shared" si="8"/>
        <v>24146</v>
      </c>
      <c r="J84" s="150">
        <f t="shared" si="16"/>
        <v>22</v>
      </c>
    </row>
    <row r="85" spans="1:10" ht="12.75" customHeight="1">
      <c r="A85" s="44">
        <f t="shared" si="6"/>
        <v>59</v>
      </c>
      <c r="B85" s="145">
        <f t="shared" si="7"/>
        <v>43946</v>
      </c>
      <c r="C85" s="146">
        <f t="shared" si="10"/>
        <v>1.1051221601624328</v>
      </c>
      <c r="D85" s="109">
        <f t="shared" si="13"/>
        <v>2066019.6975295469</v>
      </c>
      <c r="E85" s="147">
        <f t="shared" si="14"/>
        <v>2965834.1024704524</v>
      </c>
      <c r="F85" s="110">
        <f t="shared" si="15"/>
        <v>3419074</v>
      </c>
      <c r="G85" s="110">
        <f t="shared" si="11"/>
        <v>176331</v>
      </c>
      <c r="H85" s="148">
        <f t="shared" si="12"/>
        <v>35266.200000000004</v>
      </c>
      <c r="I85" s="110">
        <f t="shared" si="8"/>
        <v>24146</v>
      </c>
      <c r="J85" s="150">
        <f t="shared" si="16"/>
        <v>22</v>
      </c>
    </row>
    <row r="86" spans="1:10" ht="12.75" customHeight="1">
      <c r="A86" s="44">
        <f t="shared" si="6"/>
        <v>60</v>
      </c>
      <c r="B86" s="145">
        <f t="shared" si="7"/>
        <v>43947</v>
      </c>
      <c r="C86" s="146">
        <f t="shared" si="10"/>
        <v>1.1051221601624328</v>
      </c>
      <c r="D86" s="109">
        <f t="shared" si="13"/>
        <v>1264734.7038843902</v>
      </c>
      <c r="E86" s="147">
        <f t="shared" si="14"/>
        <v>2778508.0961156087</v>
      </c>
      <c r="F86" s="110">
        <f t="shared" si="15"/>
        <v>4407685</v>
      </c>
      <c r="G86" s="110">
        <f t="shared" si="11"/>
        <v>165194</v>
      </c>
      <c r="H86" s="148">
        <f t="shared" si="12"/>
        <v>33038.800000000003</v>
      </c>
      <c r="I86" s="110">
        <f t="shared" si="8"/>
        <v>24146</v>
      </c>
      <c r="J86" s="150">
        <f t="shared" si="16"/>
        <v>70</v>
      </c>
    </row>
    <row r="87" spans="1:10" ht="12.75" customHeight="1">
      <c r="A87" s="44">
        <f t="shared" si="6"/>
        <v>61</v>
      </c>
      <c r="B87" s="145">
        <f t="shared" si="7"/>
        <v>43948</v>
      </c>
      <c r="C87" s="146">
        <f t="shared" si="10"/>
        <v>1.1051221601624328</v>
      </c>
      <c r="D87" s="109">
        <f t="shared" si="13"/>
        <v>805201.75816608407</v>
      </c>
      <c r="E87" s="147">
        <f t="shared" si="14"/>
        <v>2311872.0418339144</v>
      </c>
      <c r="F87" s="110">
        <f t="shared" si="15"/>
        <v>5333854</v>
      </c>
      <c r="G87" s="110">
        <f t="shared" si="11"/>
        <v>137450</v>
      </c>
      <c r="H87" s="148">
        <f t="shared" si="12"/>
        <v>27490</v>
      </c>
      <c r="I87" s="110">
        <f t="shared" si="8"/>
        <v>24146</v>
      </c>
      <c r="J87" s="150">
        <f t="shared" si="16"/>
        <v>118</v>
      </c>
    </row>
    <row r="88" spans="1:10" ht="12.75" customHeight="1">
      <c r="A88" s="44">
        <f t="shared" si="6"/>
        <v>62</v>
      </c>
      <c r="B88" s="145">
        <f t="shared" si="7"/>
        <v>43949</v>
      </c>
      <c r="C88" s="146">
        <f t="shared" si="10"/>
        <v>1.1051221601624328</v>
      </c>
      <c r="D88" s="109">
        <f t="shared" si="13"/>
        <v>561771.60138056148</v>
      </c>
      <c r="E88" s="147">
        <f t="shared" si="14"/>
        <v>1784678.1986194374</v>
      </c>
      <c r="F88" s="110">
        <f t="shared" si="15"/>
        <v>6104478</v>
      </c>
      <c r="G88" s="110">
        <f t="shared" si="11"/>
        <v>106106</v>
      </c>
      <c r="H88" s="148">
        <f t="shared" si="12"/>
        <v>21221.200000000001</v>
      </c>
      <c r="I88" s="110">
        <f t="shared" si="8"/>
        <v>24146</v>
      </c>
      <c r="J88" s="150">
        <f t="shared" si="16"/>
        <v>200</v>
      </c>
    </row>
    <row r="89" spans="1:10" ht="12.75" customHeight="1">
      <c r="A89" s="44">
        <f t="shared" si="6"/>
        <v>63</v>
      </c>
      <c r="B89" s="145">
        <f t="shared" si="7"/>
        <v>43950</v>
      </c>
      <c r="C89" s="146">
        <f t="shared" si="10"/>
        <v>1.1051221601624328</v>
      </c>
      <c r="D89" s="109">
        <f t="shared" si="13"/>
        <v>430664.42008546554</v>
      </c>
      <c r="E89" s="147">
        <f t="shared" si="14"/>
        <v>1320892.3799145329</v>
      </c>
      <c r="F89" s="110">
        <f t="shared" si="15"/>
        <v>6699371</v>
      </c>
      <c r="G89" s="110">
        <f t="shared" si="11"/>
        <v>78532</v>
      </c>
      <c r="H89" s="148">
        <f t="shared" si="12"/>
        <v>15706.400000000001</v>
      </c>
      <c r="I89" s="110">
        <f t="shared" si="8"/>
        <v>24146</v>
      </c>
      <c r="J89" s="150">
        <f t="shared" si="16"/>
        <v>332</v>
      </c>
    </row>
    <row r="90" spans="1:10" ht="12.75" customHeight="1">
      <c r="A90" s="44">
        <f t="shared" si="6"/>
        <v>64</v>
      </c>
      <c r="B90" s="145">
        <f t="shared" si="7"/>
        <v>43951</v>
      </c>
      <c r="C90" s="146">
        <f t="shared" ref="C90:C121" si="17">IF(AND(B90 &gt; data_lockdown,B90 &lt;= (data_lockdown + dias_lockdown)),coeficiente_lockdown,coeficiente_transmissao)</f>
        <v>1.1051221601624328</v>
      </c>
      <c r="D90" s="109">
        <f t="shared" si="13"/>
        <v>356275.26276320592</v>
      </c>
      <c r="E90" s="147">
        <f t="shared" si="14"/>
        <v>954984.53723679332</v>
      </c>
      <c r="F90" s="110">
        <f t="shared" si="15"/>
        <v>7139668</v>
      </c>
      <c r="G90" s="110">
        <f t="shared" ref="G90:G121" si="18">TRUNC(E90*perc_grupo_risco*perc_hospitalizado,0)</f>
        <v>56777</v>
      </c>
      <c r="H90" s="148">
        <f t="shared" ref="H90:H121" si="19">G90*percentual_internados</f>
        <v>11355.400000000001</v>
      </c>
      <c r="I90" s="110">
        <f t="shared" si="8"/>
        <v>24146</v>
      </c>
      <c r="J90" s="150">
        <f t="shared" si="16"/>
        <v>539</v>
      </c>
    </row>
    <row r="91" spans="1:10" ht="12.75" customHeight="1">
      <c r="A91" s="44">
        <f t="shared" si="6"/>
        <v>65</v>
      </c>
      <c r="B91" s="145">
        <f t="shared" si="7"/>
        <v>43952</v>
      </c>
      <c r="C91" s="146">
        <f t="shared" si="17"/>
        <v>1.1051221601624328</v>
      </c>
      <c r="D91" s="109">
        <f t="shared" ref="D91:D122" si="20">MAX(susceptiveis-E91-F91,0)</f>
        <v>311782.829573052</v>
      </c>
      <c r="E91" s="147">
        <f t="shared" ref="E91:E122" si="21">E90+D90*E90*C91/susceptiveis-E90*taxa_remocao</f>
        <v>681148.97042694653</v>
      </c>
      <c r="F91" s="110">
        <f t="shared" ref="F91:F122" si="22">MIN(ROUND(F90+E90*taxa_remocao,0),susceptiveis)</f>
        <v>7457996</v>
      </c>
      <c r="G91" s="110">
        <f t="shared" si="18"/>
        <v>40497</v>
      </c>
      <c r="H91" s="148">
        <f t="shared" si="19"/>
        <v>8099.4000000000005</v>
      </c>
      <c r="I91" s="110">
        <f t="shared" si="8"/>
        <v>24146</v>
      </c>
      <c r="J91" s="150">
        <f t="shared" si="16"/>
        <v>842</v>
      </c>
    </row>
    <row r="92" spans="1:10" ht="12.75" customHeight="1">
      <c r="A92" s="44">
        <f t="shared" ref="A92:A146" si="23">A91+1</f>
        <v>66</v>
      </c>
      <c r="B92" s="145">
        <f t="shared" ref="B92:B146" si="24">B91+1</f>
        <v>43953</v>
      </c>
      <c r="C92" s="146">
        <f t="shared" si="17"/>
        <v>1.1051221601624328</v>
      </c>
      <c r="D92" s="109">
        <f t="shared" si="20"/>
        <v>284010.93156119809</v>
      </c>
      <c r="E92" s="147">
        <f t="shared" si="21"/>
        <v>481870.86843880068</v>
      </c>
      <c r="F92" s="110">
        <f t="shared" si="22"/>
        <v>7685046</v>
      </c>
      <c r="G92" s="110">
        <f t="shared" si="18"/>
        <v>28649</v>
      </c>
      <c r="H92" s="148">
        <f t="shared" si="19"/>
        <v>5729.8</v>
      </c>
      <c r="I92" s="110">
        <f t="shared" ref="I92:I146" si="25">I91</f>
        <v>24146</v>
      </c>
      <c r="J92" s="150">
        <f t="shared" si="16"/>
        <v>1230</v>
      </c>
    </row>
    <row r="93" spans="1:10" ht="12.75" customHeight="1">
      <c r="A93" s="44">
        <f t="shared" si="23"/>
        <v>67</v>
      </c>
      <c r="B93" s="145">
        <f t="shared" si="24"/>
        <v>43954</v>
      </c>
      <c r="C93" s="146">
        <f t="shared" si="17"/>
        <v>1.1051221601624328</v>
      </c>
      <c r="D93" s="109">
        <f t="shared" si="20"/>
        <v>266113.90933875181</v>
      </c>
      <c r="E93" s="147">
        <f t="shared" si="21"/>
        <v>339143.89066124742</v>
      </c>
      <c r="F93" s="110">
        <f t="shared" si="22"/>
        <v>7845670</v>
      </c>
      <c r="G93" s="110">
        <f t="shared" si="18"/>
        <v>20163</v>
      </c>
      <c r="H93" s="148">
        <f t="shared" si="19"/>
        <v>4032.6000000000004</v>
      </c>
      <c r="I93" s="110">
        <f t="shared" si="25"/>
        <v>24146</v>
      </c>
      <c r="J93" s="150">
        <f t="shared" si="16"/>
        <v>1617</v>
      </c>
    </row>
    <row r="94" spans="1:10" ht="12.75" customHeight="1">
      <c r="A94" s="44">
        <f t="shared" si="23"/>
        <v>68</v>
      </c>
      <c r="B94" s="145">
        <f t="shared" si="24"/>
        <v>43955</v>
      </c>
      <c r="C94" s="146">
        <f t="shared" si="17"/>
        <v>1.1051221601624328</v>
      </c>
      <c r="D94" s="109">
        <f t="shared" si="20"/>
        <v>254311.82237353735</v>
      </c>
      <c r="E94" s="147">
        <f t="shared" si="21"/>
        <v>237897.97762646124</v>
      </c>
      <c r="F94" s="110">
        <f t="shared" si="22"/>
        <v>7958718</v>
      </c>
      <c r="G94" s="110">
        <f t="shared" si="18"/>
        <v>14144</v>
      </c>
      <c r="H94" s="148">
        <f t="shared" si="19"/>
        <v>2828.8</v>
      </c>
      <c r="I94" s="110">
        <f t="shared" si="25"/>
        <v>24146</v>
      </c>
      <c r="J94" s="150">
        <f t="shared" si="16"/>
        <v>1809</v>
      </c>
    </row>
    <row r="95" spans="1:10" ht="12.75" customHeight="1">
      <c r="A95" s="44">
        <f t="shared" si="23"/>
        <v>69</v>
      </c>
      <c r="B95" s="145">
        <f t="shared" si="24"/>
        <v>43956</v>
      </c>
      <c r="C95" s="146">
        <f t="shared" si="17"/>
        <v>1.1051221601624328</v>
      </c>
      <c r="D95" s="109">
        <f t="shared" si="20"/>
        <v>246400.56875170395</v>
      </c>
      <c r="E95" s="147">
        <f t="shared" si="21"/>
        <v>166510.23124829523</v>
      </c>
      <c r="F95" s="110">
        <f t="shared" si="22"/>
        <v>8038017</v>
      </c>
      <c r="G95" s="110">
        <f t="shared" si="18"/>
        <v>9899</v>
      </c>
      <c r="H95" s="148">
        <f t="shared" si="19"/>
        <v>1979.8000000000002</v>
      </c>
      <c r="I95" s="110">
        <f t="shared" si="25"/>
        <v>24146</v>
      </c>
      <c r="J95" s="150">
        <f t="shared" si="16"/>
        <v>1622</v>
      </c>
    </row>
    <row r="96" spans="1:10" ht="12.75" customHeight="1">
      <c r="A96" s="44">
        <f t="shared" si="23"/>
        <v>70</v>
      </c>
      <c r="B96" s="145">
        <f t="shared" si="24"/>
        <v>43957</v>
      </c>
      <c r="C96" s="146">
        <f t="shared" si="17"/>
        <v>1.1051221601624328</v>
      </c>
      <c r="D96" s="109">
        <f t="shared" si="20"/>
        <v>241035.7469216194</v>
      </c>
      <c r="E96" s="147">
        <f t="shared" si="21"/>
        <v>116372.0530783791</v>
      </c>
      <c r="F96" s="110">
        <f t="shared" si="22"/>
        <v>8093520</v>
      </c>
      <c r="G96" s="110">
        <f t="shared" si="18"/>
        <v>6918</v>
      </c>
      <c r="H96" s="148">
        <f t="shared" si="19"/>
        <v>1383.6000000000001</v>
      </c>
      <c r="I96" s="110">
        <f t="shared" si="25"/>
        <v>24146</v>
      </c>
      <c r="J96" s="150">
        <f t="shared" si="16"/>
        <v>1134</v>
      </c>
    </row>
    <row r="97" spans="1:10" ht="12.75" customHeight="1">
      <c r="A97" s="44">
        <f t="shared" si="23"/>
        <v>71</v>
      </c>
      <c r="B97" s="145">
        <f t="shared" si="24"/>
        <v>43958</v>
      </c>
      <c r="C97" s="146">
        <f t="shared" si="17"/>
        <v>1.1051221601624328</v>
      </c>
      <c r="D97" s="109">
        <f t="shared" si="20"/>
        <v>237367.3745142445</v>
      </c>
      <c r="E97" s="147">
        <f t="shared" si="21"/>
        <v>81249.425485754269</v>
      </c>
      <c r="F97" s="110">
        <f t="shared" si="22"/>
        <v>8132311</v>
      </c>
      <c r="G97" s="110">
        <f t="shared" si="18"/>
        <v>4830</v>
      </c>
      <c r="H97" s="148">
        <f t="shared" si="19"/>
        <v>966</v>
      </c>
      <c r="I97" s="110">
        <f t="shared" si="25"/>
        <v>24146</v>
      </c>
      <c r="J97" s="150">
        <f t="shared" si="16"/>
        <v>650</v>
      </c>
    </row>
    <row r="98" spans="1:10" ht="12.75" customHeight="1">
      <c r="A98" s="44">
        <f t="shared" si="23"/>
        <v>72</v>
      </c>
      <c r="B98" s="145">
        <f t="shared" si="24"/>
        <v>43959</v>
      </c>
      <c r="C98" s="146">
        <f t="shared" si="17"/>
        <v>1.1051221601624328</v>
      </c>
      <c r="D98" s="109">
        <f t="shared" si="20"/>
        <v>234845.50392194837</v>
      </c>
      <c r="E98" s="147">
        <f t="shared" si="21"/>
        <v>56688.296078050662</v>
      </c>
      <c r="F98" s="110">
        <f t="shared" si="22"/>
        <v>8159394</v>
      </c>
      <c r="G98" s="110">
        <f t="shared" si="18"/>
        <v>3370</v>
      </c>
      <c r="H98" s="148">
        <f t="shared" si="19"/>
        <v>674</v>
      </c>
      <c r="I98" s="110">
        <f t="shared" si="25"/>
        <v>24146</v>
      </c>
      <c r="J98" s="150">
        <f t="shared" si="16"/>
        <v>344</v>
      </c>
    </row>
    <row r="99" spans="1:10" ht="12.75" customHeight="1">
      <c r="A99" s="44">
        <f t="shared" si="23"/>
        <v>73</v>
      </c>
      <c r="B99" s="145">
        <f t="shared" si="24"/>
        <v>43960</v>
      </c>
      <c r="C99" s="146">
        <f t="shared" si="17"/>
        <v>1.1051221601624328</v>
      </c>
      <c r="D99" s="109">
        <f t="shared" si="20"/>
        <v>233104.67165089585</v>
      </c>
      <c r="E99" s="147">
        <f t="shared" si="21"/>
        <v>39533.128349102568</v>
      </c>
      <c r="F99" s="110">
        <f t="shared" si="22"/>
        <v>8178290</v>
      </c>
      <c r="G99" s="110">
        <f t="shared" si="18"/>
        <v>2350</v>
      </c>
      <c r="H99" s="148">
        <f t="shared" si="19"/>
        <v>470</v>
      </c>
      <c r="I99" s="110">
        <f t="shared" si="25"/>
        <v>24146</v>
      </c>
      <c r="J99" s="150">
        <f t="shared" si="16"/>
        <v>186</v>
      </c>
    </row>
    <row r="100" spans="1:10" ht="12.75" customHeight="1">
      <c r="A100" s="44">
        <f t="shared" si="23"/>
        <v>74</v>
      </c>
      <c r="B100" s="145">
        <f t="shared" si="24"/>
        <v>43961</v>
      </c>
      <c r="C100" s="146">
        <f t="shared" si="17"/>
        <v>1.1051221601624328</v>
      </c>
      <c r="D100" s="109">
        <f t="shared" si="20"/>
        <v>231899.29505933635</v>
      </c>
      <c r="E100" s="147">
        <f t="shared" si="21"/>
        <v>27560.504940661845</v>
      </c>
      <c r="F100" s="110">
        <f t="shared" si="22"/>
        <v>8191468</v>
      </c>
      <c r="G100" s="110">
        <f t="shared" si="18"/>
        <v>1638</v>
      </c>
      <c r="H100" s="148">
        <f t="shared" si="19"/>
        <v>327.60000000000002</v>
      </c>
      <c r="I100" s="110">
        <f t="shared" si="25"/>
        <v>24146</v>
      </c>
      <c r="J100" s="150">
        <f t="shared" si="16"/>
        <v>105</v>
      </c>
    </row>
    <row r="101" spans="1:10" ht="12.75" customHeight="1">
      <c r="A101" s="44">
        <f t="shared" si="23"/>
        <v>75</v>
      </c>
      <c r="B101" s="145">
        <f t="shared" si="24"/>
        <v>43962</v>
      </c>
      <c r="C101" s="146">
        <f t="shared" si="17"/>
        <v>1.1051221601624328</v>
      </c>
      <c r="D101" s="109">
        <f t="shared" si="20"/>
        <v>231063.34903811105</v>
      </c>
      <c r="E101" s="147">
        <f t="shared" si="21"/>
        <v>19209.450961888226</v>
      </c>
      <c r="F101" s="110">
        <f t="shared" si="22"/>
        <v>8200655</v>
      </c>
      <c r="G101" s="110">
        <f t="shared" si="18"/>
        <v>1142</v>
      </c>
      <c r="H101" s="148">
        <f t="shared" si="19"/>
        <v>228.4</v>
      </c>
      <c r="I101" s="110">
        <f t="shared" si="25"/>
        <v>24146</v>
      </c>
      <c r="J101" s="150">
        <f t="shared" ref="J101:J132" si="26">ROUND((D90*E90*C91/populacao_total)*perc_grupo_risco*perc_hospitalizado*taxa_letalidade,0)</f>
        <v>63</v>
      </c>
    </row>
    <row r="102" spans="1:10" ht="12.75" customHeight="1">
      <c r="A102" s="44">
        <f t="shared" si="23"/>
        <v>76</v>
      </c>
      <c r="B102" s="145">
        <f t="shared" si="24"/>
        <v>43963</v>
      </c>
      <c r="C102" s="146">
        <f t="shared" si="17"/>
        <v>1.1051221601624328</v>
      </c>
      <c r="D102" s="109">
        <f t="shared" si="20"/>
        <v>230483.06660434417</v>
      </c>
      <c r="E102" s="147">
        <f t="shared" si="21"/>
        <v>13386.733395654021</v>
      </c>
      <c r="F102" s="110">
        <f t="shared" si="22"/>
        <v>8207058</v>
      </c>
      <c r="G102" s="110">
        <f t="shared" si="18"/>
        <v>795</v>
      </c>
      <c r="H102" s="148">
        <f t="shared" si="19"/>
        <v>159</v>
      </c>
      <c r="I102" s="110">
        <f t="shared" si="25"/>
        <v>24146</v>
      </c>
      <c r="J102" s="150">
        <f t="shared" si="26"/>
        <v>39</v>
      </c>
    </row>
    <row r="103" spans="1:10" ht="12.75" customHeight="1">
      <c r="A103" s="44">
        <f t="shared" si="23"/>
        <v>77</v>
      </c>
      <c r="B103" s="145">
        <f t="shared" si="24"/>
        <v>43964</v>
      </c>
      <c r="C103" s="146">
        <f t="shared" si="17"/>
        <v>1.1051221601624328</v>
      </c>
      <c r="D103" s="109">
        <f t="shared" si="20"/>
        <v>230079.83337176591</v>
      </c>
      <c r="E103" s="147">
        <f t="shared" si="21"/>
        <v>9327.9666282334074</v>
      </c>
      <c r="F103" s="110">
        <f t="shared" si="22"/>
        <v>8211520</v>
      </c>
      <c r="G103" s="110">
        <f t="shared" si="18"/>
        <v>554</v>
      </c>
      <c r="H103" s="148">
        <f t="shared" si="19"/>
        <v>110.80000000000001</v>
      </c>
      <c r="I103" s="110">
        <f t="shared" si="25"/>
        <v>24146</v>
      </c>
      <c r="J103" s="150">
        <f t="shared" si="26"/>
        <v>25</v>
      </c>
    </row>
    <row r="104" spans="1:10" ht="12.75" customHeight="1">
      <c r="A104" s="44">
        <f t="shared" si="23"/>
        <v>78</v>
      </c>
      <c r="B104" s="145">
        <f t="shared" si="24"/>
        <v>43965</v>
      </c>
      <c r="C104" s="146">
        <f t="shared" si="17"/>
        <v>1.1051221601624328</v>
      </c>
      <c r="D104" s="109">
        <f t="shared" si="20"/>
        <v>229799.50145339593</v>
      </c>
      <c r="E104" s="147">
        <f t="shared" si="21"/>
        <v>6499.2985466025293</v>
      </c>
      <c r="F104" s="110">
        <f t="shared" si="22"/>
        <v>8214629</v>
      </c>
      <c r="G104" s="110">
        <f t="shared" si="18"/>
        <v>386</v>
      </c>
      <c r="H104" s="148">
        <f t="shared" si="19"/>
        <v>77.2</v>
      </c>
      <c r="I104" s="110">
        <f t="shared" si="25"/>
        <v>24146</v>
      </c>
      <c r="J104" s="150">
        <f t="shared" si="26"/>
        <v>17</v>
      </c>
    </row>
    <row r="105" spans="1:10" ht="12.75" customHeight="1">
      <c r="A105" s="44">
        <f t="shared" si="23"/>
        <v>79</v>
      </c>
      <c r="B105" s="145">
        <f t="shared" si="24"/>
        <v>43966</v>
      </c>
      <c r="C105" s="146">
        <f t="shared" si="17"/>
        <v>1.1051221601624328</v>
      </c>
      <c r="D105" s="109">
        <f t="shared" si="20"/>
        <v>229604.62565807439</v>
      </c>
      <c r="E105" s="147">
        <f t="shared" si="21"/>
        <v>4528.1743419247141</v>
      </c>
      <c r="F105" s="110">
        <f t="shared" si="22"/>
        <v>8216795</v>
      </c>
      <c r="G105" s="110">
        <f t="shared" si="18"/>
        <v>269</v>
      </c>
      <c r="H105" s="148">
        <f t="shared" si="19"/>
        <v>53.800000000000004</v>
      </c>
      <c r="I105" s="110">
        <f t="shared" si="25"/>
        <v>24146</v>
      </c>
      <c r="J105" s="150">
        <f t="shared" si="26"/>
        <v>11</v>
      </c>
    </row>
    <row r="106" spans="1:10" ht="12.75" customHeight="1">
      <c r="A106" s="44">
        <f t="shared" si="23"/>
        <v>80</v>
      </c>
      <c r="B106" s="145">
        <f t="shared" si="24"/>
        <v>43967</v>
      </c>
      <c r="C106" s="146">
        <f t="shared" si="17"/>
        <v>1.1051221601624328</v>
      </c>
      <c r="D106" s="109">
        <f t="shared" si="20"/>
        <v>229469.05757089145</v>
      </c>
      <c r="E106" s="147">
        <f t="shared" si="21"/>
        <v>3154.7424291076541</v>
      </c>
      <c r="F106" s="110">
        <f t="shared" si="22"/>
        <v>8218304</v>
      </c>
      <c r="G106" s="110">
        <f t="shared" si="18"/>
        <v>187</v>
      </c>
      <c r="H106" s="148">
        <f t="shared" si="19"/>
        <v>37.4</v>
      </c>
      <c r="I106" s="110">
        <f t="shared" si="25"/>
        <v>24146</v>
      </c>
      <c r="J106" s="150">
        <f t="shared" si="26"/>
        <v>8</v>
      </c>
    </row>
    <row r="107" spans="1:10" ht="12.75" customHeight="1">
      <c r="A107" s="44">
        <f t="shared" si="23"/>
        <v>81</v>
      </c>
      <c r="B107" s="145">
        <f t="shared" si="24"/>
        <v>43968</v>
      </c>
      <c r="C107" s="146">
        <f t="shared" si="17"/>
        <v>1.1051221601624328</v>
      </c>
      <c r="D107" s="109">
        <f t="shared" si="20"/>
        <v>229373.97240062617</v>
      </c>
      <c r="E107" s="147">
        <f t="shared" si="21"/>
        <v>2197.8275993728403</v>
      </c>
      <c r="F107" s="110">
        <f t="shared" si="22"/>
        <v>8219356</v>
      </c>
      <c r="G107" s="110">
        <f t="shared" si="18"/>
        <v>130</v>
      </c>
      <c r="H107" s="148">
        <f t="shared" si="19"/>
        <v>26</v>
      </c>
      <c r="I107" s="110">
        <f t="shared" si="25"/>
        <v>24146</v>
      </c>
      <c r="J107" s="150">
        <f t="shared" si="26"/>
        <v>5</v>
      </c>
    </row>
    <row r="108" spans="1:10" ht="12.75" customHeight="1">
      <c r="A108" s="44">
        <f t="shared" si="23"/>
        <v>82</v>
      </c>
      <c r="B108" s="145">
        <f t="shared" si="24"/>
        <v>43969</v>
      </c>
      <c r="C108" s="146">
        <f t="shared" si="17"/>
        <v>1.1051221601624328</v>
      </c>
      <c r="D108" s="109">
        <f t="shared" si="20"/>
        <v>229307.65758459643</v>
      </c>
      <c r="E108" s="147">
        <f t="shared" si="21"/>
        <v>1531.1424154031879</v>
      </c>
      <c r="F108" s="110">
        <f t="shared" si="22"/>
        <v>8220089</v>
      </c>
      <c r="G108" s="110">
        <f t="shared" si="18"/>
        <v>91</v>
      </c>
      <c r="H108" s="148">
        <f t="shared" si="19"/>
        <v>18.2</v>
      </c>
      <c r="I108" s="110">
        <f t="shared" si="25"/>
        <v>24146</v>
      </c>
      <c r="J108" s="150">
        <f t="shared" si="26"/>
        <v>4</v>
      </c>
    </row>
    <row r="109" spans="1:10" ht="12.75" customHeight="1">
      <c r="A109" s="44">
        <f t="shared" si="23"/>
        <v>83</v>
      </c>
      <c r="B109" s="145">
        <f t="shared" si="24"/>
        <v>43970</v>
      </c>
      <c r="C109" s="146">
        <f t="shared" si="17"/>
        <v>1.1051221601624328</v>
      </c>
      <c r="D109" s="109">
        <f t="shared" si="20"/>
        <v>229262.1249276679</v>
      </c>
      <c r="E109" s="147">
        <f t="shared" si="21"/>
        <v>1066.6750723313844</v>
      </c>
      <c r="F109" s="110">
        <f t="shared" si="22"/>
        <v>8220599</v>
      </c>
      <c r="G109" s="110">
        <f t="shared" si="18"/>
        <v>63</v>
      </c>
      <c r="H109" s="148">
        <f t="shared" si="19"/>
        <v>12.600000000000001</v>
      </c>
      <c r="I109" s="110">
        <f t="shared" si="25"/>
        <v>24146</v>
      </c>
      <c r="J109" s="150">
        <f t="shared" si="26"/>
        <v>2</v>
      </c>
    </row>
    <row r="110" spans="1:10" ht="12.75" customHeight="1">
      <c r="A110" s="44">
        <f t="shared" si="23"/>
        <v>84</v>
      </c>
      <c r="B110" s="145">
        <f t="shared" si="24"/>
        <v>43971</v>
      </c>
      <c r="C110" s="146">
        <f t="shared" si="17"/>
        <v>1.1051221601624328</v>
      </c>
      <c r="D110" s="109">
        <f t="shared" si="20"/>
        <v>229229.70388184674</v>
      </c>
      <c r="E110" s="147">
        <f t="shared" si="21"/>
        <v>743.09611815199662</v>
      </c>
      <c r="F110" s="110">
        <f t="shared" si="22"/>
        <v>8220955</v>
      </c>
      <c r="G110" s="110">
        <f t="shared" si="18"/>
        <v>44</v>
      </c>
      <c r="H110" s="148">
        <f t="shared" si="19"/>
        <v>8.8000000000000007</v>
      </c>
      <c r="I110" s="110">
        <f t="shared" si="25"/>
        <v>24146</v>
      </c>
      <c r="J110" s="150">
        <f t="shared" si="26"/>
        <v>2</v>
      </c>
    </row>
    <row r="111" spans="1:10" ht="12.75" customHeight="1">
      <c r="A111" s="44">
        <f t="shared" si="23"/>
        <v>85</v>
      </c>
      <c r="B111" s="145">
        <f t="shared" si="24"/>
        <v>43972</v>
      </c>
      <c r="C111" s="146">
        <f t="shared" si="17"/>
        <v>1.1051221601624328</v>
      </c>
      <c r="D111" s="109">
        <f t="shared" si="20"/>
        <v>229207.12737917155</v>
      </c>
      <c r="E111" s="147">
        <f t="shared" si="21"/>
        <v>517.67262082730144</v>
      </c>
      <c r="F111" s="110">
        <f t="shared" si="22"/>
        <v>8221203</v>
      </c>
      <c r="G111" s="110">
        <f t="shared" si="18"/>
        <v>30</v>
      </c>
      <c r="H111" s="148">
        <f t="shared" si="19"/>
        <v>6</v>
      </c>
      <c r="I111" s="110">
        <f t="shared" si="25"/>
        <v>24146</v>
      </c>
      <c r="J111" s="150">
        <f t="shared" si="26"/>
        <v>1</v>
      </c>
    </row>
    <row r="112" spans="1:10" ht="12.75" customHeight="1">
      <c r="A112" s="44">
        <f t="shared" si="23"/>
        <v>86</v>
      </c>
      <c r="B112" s="145">
        <f t="shared" si="24"/>
        <v>43973</v>
      </c>
      <c r="C112" s="146">
        <f t="shared" si="17"/>
        <v>1.1051221601624328</v>
      </c>
      <c r="D112" s="109">
        <f t="shared" si="20"/>
        <v>229191.16858219169</v>
      </c>
      <c r="E112" s="147">
        <f t="shared" si="21"/>
        <v>360.63141780762089</v>
      </c>
      <c r="F112" s="110">
        <f t="shared" si="22"/>
        <v>8221376</v>
      </c>
      <c r="G112" s="110">
        <f t="shared" si="18"/>
        <v>21</v>
      </c>
      <c r="H112" s="148">
        <f t="shared" si="19"/>
        <v>4.2</v>
      </c>
      <c r="I112" s="110">
        <f t="shared" si="25"/>
        <v>24146</v>
      </c>
      <c r="J112" s="150">
        <f t="shared" si="26"/>
        <v>1</v>
      </c>
    </row>
    <row r="113" spans="1:10" ht="12.75" customHeight="1">
      <c r="A113" s="44">
        <f t="shared" si="23"/>
        <v>87</v>
      </c>
      <c r="B113" s="145">
        <f t="shared" si="24"/>
        <v>43974</v>
      </c>
      <c r="C113" s="146">
        <f t="shared" si="17"/>
        <v>1.1051221601624328</v>
      </c>
      <c r="D113" s="109">
        <f t="shared" si="20"/>
        <v>229180.57050731964</v>
      </c>
      <c r="E113" s="147">
        <f t="shared" si="21"/>
        <v>251.22949267983552</v>
      </c>
      <c r="F113" s="110">
        <f t="shared" si="22"/>
        <v>8221496</v>
      </c>
      <c r="G113" s="110">
        <f t="shared" si="18"/>
        <v>14</v>
      </c>
      <c r="H113" s="148">
        <f t="shared" si="19"/>
        <v>2.8000000000000003</v>
      </c>
      <c r="I113" s="110">
        <f t="shared" si="25"/>
        <v>24146</v>
      </c>
      <c r="J113" s="150">
        <f t="shared" si="26"/>
        <v>1</v>
      </c>
    </row>
    <row r="114" spans="1:10" ht="12.75" customHeight="1">
      <c r="A114" s="44">
        <f t="shared" si="23"/>
        <v>88</v>
      </c>
      <c r="B114" s="145">
        <f t="shared" si="24"/>
        <v>43975</v>
      </c>
      <c r="C114" s="146">
        <f t="shared" si="17"/>
        <v>1.1051221601624328</v>
      </c>
      <c r="D114" s="109">
        <f t="shared" si="20"/>
        <v>229172.78437653743</v>
      </c>
      <c r="E114" s="147">
        <f t="shared" si="21"/>
        <v>175.01562346207544</v>
      </c>
      <c r="F114" s="110">
        <f t="shared" si="22"/>
        <v>8221580</v>
      </c>
      <c r="G114" s="110">
        <f t="shared" si="18"/>
        <v>10</v>
      </c>
      <c r="H114" s="148">
        <f t="shared" si="19"/>
        <v>2</v>
      </c>
      <c r="I114" s="110">
        <f t="shared" si="25"/>
        <v>24146</v>
      </c>
      <c r="J114" s="150">
        <f t="shared" si="26"/>
        <v>0</v>
      </c>
    </row>
    <row r="115" spans="1:10" ht="12.75" customHeight="1">
      <c r="A115" s="44">
        <f t="shared" si="23"/>
        <v>89</v>
      </c>
      <c r="B115" s="145">
        <f t="shared" si="24"/>
        <v>43976</v>
      </c>
      <c r="C115" s="146">
        <f t="shared" si="17"/>
        <v>1.1051221601624328</v>
      </c>
      <c r="D115" s="109">
        <f t="shared" si="20"/>
        <v>229167.87791449763</v>
      </c>
      <c r="E115" s="147">
        <f t="shared" si="21"/>
        <v>121.92208550171151</v>
      </c>
      <c r="F115" s="110">
        <f t="shared" si="22"/>
        <v>8221638</v>
      </c>
      <c r="G115" s="110">
        <f t="shared" si="18"/>
        <v>7</v>
      </c>
      <c r="H115" s="148">
        <f t="shared" si="19"/>
        <v>1.4000000000000001</v>
      </c>
      <c r="I115" s="110">
        <f t="shared" si="25"/>
        <v>24146</v>
      </c>
      <c r="J115" s="150">
        <f t="shared" si="26"/>
        <v>0</v>
      </c>
    </row>
    <row r="116" spans="1:10" ht="12.75" customHeight="1">
      <c r="A116" s="44">
        <f t="shared" si="23"/>
        <v>90</v>
      </c>
      <c r="B116" s="145">
        <f t="shared" si="24"/>
        <v>43977</v>
      </c>
      <c r="C116" s="146">
        <f t="shared" si="17"/>
        <v>1.1051221601624328</v>
      </c>
      <c r="D116" s="109">
        <f t="shared" si="20"/>
        <v>229163.86483279429</v>
      </c>
      <c r="E116" s="147">
        <f t="shared" si="21"/>
        <v>84.935167204424644</v>
      </c>
      <c r="F116" s="110">
        <f t="shared" si="22"/>
        <v>8221679</v>
      </c>
      <c r="G116" s="110">
        <f t="shared" si="18"/>
        <v>5</v>
      </c>
      <c r="H116" s="148">
        <f t="shared" si="19"/>
        <v>1</v>
      </c>
      <c r="I116" s="110">
        <f t="shared" si="25"/>
        <v>24146</v>
      </c>
      <c r="J116" s="150">
        <f t="shared" si="26"/>
        <v>0</v>
      </c>
    </row>
    <row r="117" spans="1:10" ht="12.75" customHeight="1">
      <c r="A117" s="44">
        <f t="shared" si="23"/>
        <v>91</v>
      </c>
      <c r="B117" s="145">
        <f t="shared" si="24"/>
        <v>43978</v>
      </c>
      <c r="C117" s="146">
        <f t="shared" si="17"/>
        <v>1.1051221601624328</v>
      </c>
      <c r="D117" s="109">
        <f t="shared" si="20"/>
        <v>229161.63125166297</v>
      </c>
      <c r="E117" s="147">
        <f t="shared" si="21"/>
        <v>59.168748335710347</v>
      </c>
      <c r="F117" s="110">
        <f t="shared" si="22"/>
        <v>8221707</v>
      </c>
      <c r="G117" s="110">
        <f t="shared" si="18"/>
        <v>3</v>
      </c>
      <c r="H117" s="148">
        <f t="shared" si="19"/>
        <v>0.60000000000000009</v>
      </c>
      <c r="I117" s="110">
        <f t="shared" si="25"/>
        <v>24146</v>
      </c>
      <c r="J117" s="150">
        <f t="shared" si="26"/>
        <v>0</v>
      </c>
    </row>
    <row r="118" spans="1:10" ht="12.75" customHeight="1">
      <c r="A118" s="44">
        <f t="shared" si="23"/>
        <v>92</v>
      </c>
      <c r="B118" s="145">
        <f t="shared" si="24"/>
        <v>43979</v>
      </c>
      <c r="C118" s="146">
        <f t="shared" si="17"/>
        <v>1.1051221601624328</v>
      </c>
      <c r="D118" s="109">
        <f t="shared" si="20"/>
        <v>229159.58103938401</v>
      </c>
      <c r="E118" s="147">
        <f t="shared" si="21"/>
        <v>41.218960614024368</v>
      </c>
      <c r="F118" s="110">
        <f t="shared" si="22"/>
        <v>8221727</v>
      </c>
      <c r="G118" s="110">
        <f t="shared" si="18"/>
        <v>2</v>
      </c>
      <c r="H118" s="148">
        <f t="shared" si="19"/>
        <v>0.4</v>
      </c>
      <c r="I118" s="110">
        <f t="shared" si="25"/>
        <v>24146</v>
      </c>
      <c r="J118" s="150">
        <f t="shared" si="26"/>
        <v>0</v>
      </c>
    </row>
    <row r="119" spans="1:10" ht="12.75" customHeight="1">
      <c r="A119" s="44">
        <f t="shared" si="23"/>
        <v>93</v>
      </c>
      <c r="B119" s="145">
        <f t="shared" si="24"/>
        <v>43980</v>
      </c>
      <c r="C119" s="146">
        <f t="shared" si="17"/>
        <v>1.1051221601624328</v>
      </c>
      <c r="D119" s="109">
        <f t="shared" si="20"/>
        <v>229158.08548248746</v>
      </c>
      <c r="E119" s="147">
        <f t="shared" si="21"/>
        <v>28.714517511619768</v>
      </c>
      <c r="F119" s="110">
        <f t="shared" si="22"/>
        <v>8221741</v>
      </c>
      <c r="G119" s="110">
        <f t="shared" si="18"/>
        <v>1</v>
      </c>
      <c r="H119" s="148">
        <f t="shared" si="19"/>
        <v>0.2</v>
      </c>
      <c r="I119" s="110">
        <f t="shared" si="25"/>
        <v>24146</v>
      </c>
      <c r="J119" s="150">
        <f t="shared" si="26"/>
        <v>0</v>
      </c>
    </row>
    <row r="120" spans="1:10" ht="12.75" customHeight="1">
      <c r="A120" s="44">
        <f t="shared" si="23"/>
        <v>94</v>
      </c>
      <c r="B120" s="145">
        <f t="shared" si="24"/>
        <v>43981</v>
      </c>
      <c r="C120" s="146">
        <f t="shared" si="17"/>
        <v>1.1051221601624328</v>
      </c>
      <c r="D120" s="109">
        <f t="shared" si="20"/>
        <v>229156.79650470987</v>
      </c>
      <c r="E120" s="147">
        <f t="shared" si="21"/>
        <v>20.003495288714809</v>
      </c>
      <c r="F120" s="110">
        <f t="shared" si="22"/>
        <v>8221751</v>
      </c>
      <c r="G120" s="110">
        <f t="shared" si="18"/>
        <v>1</v>
      </c>
      <c r="H120" s="148">
        <f t="shared" si="19"/>
        <v>0.2</v>
      </c>
      <c r="I120" s="110">
        <f t="shared" si="25"/>
        <v>24146</v>
      </c>
      <c r="J120" s="150">
        <f t="shared" si="26"/>
        <v>0</v>
      </c>
    </row>
    <row r="121" spans="1:10" ht="12.75" customHeight="1">
      <c r="A121" s="44">
        <f t="shared" si="23"/>
        <v>95</v>
      </c>
      <c r="B121" s="145">
        <f t="shared" si="24"/>
        <v>43982</v>
      </c>
      <c r="C121" s="146">
        <f t="shared" si="17"/>
        <v>1.1051221601624328</v>
      </c>
      <c r="D121" s="109">
        <f t="shared" si="20"/>
        <v>229155.86489811912</v>
      </c>
      <c r="E121" s="147">
        <f t="shared" si="21"/>
        <v>13.93510187956759</v>
      </c>
      <c r="F121" s="110">
        <f t="shared" si="22"/>
        <v>8221758</v>
      </c>
      <c r="G121" s="110">
        <f t="shared" si="18"/>
        <v>0</v>
      </c>
      <c r="H121" s="148">
        <f t="shared" si="19"/>
        <v>0</v>
      </c>
      <c r="I121" s="110">
        <f t="shared" si="25"/>
        <v>24146</v>
      </c>
      <c r="J121" s="150">
        <f t="shared" si="26"/>
        <v>0</v>
      </c>
    </row>
    <row r="122" spans="1:10" ht="12.75" customHeight="1">
      <c r="A122" s="44">
        <f t="shared" si="23"/>
        <v>96</v>
      </c>
      <c r="B122" s="145">
        <f t="shared" si="24"/>
        <v>43983</v>
      </c>
      <c r="C122" s="146">
        <f t="shared" ref="C122:C146" si="27">IF(AND(B122 &gt; data_lockdown,B122 &lt;= (data_lockdown + dias_lockdown)),coeficiente_lockdown,coeficiente_transmissao)</f>
        <v>1.1051221601624328</v>
      </c>
      <c r="D122" s="109">
        <f t="shared" si="20"/>
        <v>229155.09234502912</v>
      </c>
      <c r="E122" s="147">
        <f t="shared" si="21"/>
        <v>9.7076549689050005</v>
      </c>
      <c r="F122" s="110">
        <f t="shared" si="22"/>
        <v>8221763</v>
      </c>
      <c r="G122" s="110">
        <f t="shared" ref="G122:G146" si="28">TRUNC(E122*perc_grupo_risco*perc_hospitalizado,0)</f>
        <v>0</v>
      </c>
      <c r="H122" s="148">
        <f t="shared" ref="H122:H146" si="29">G122*percentual_internados</f>
        <v>0</v>
      </c>
      <c r="I122" s="110">
        <f t="shared" si="25"/>
        <v>24146</v>
      </c>
      <c r="J122" s="150">
        <f t="shared" si="26"/>
        <v>0</v>
      </c>
    </row>
    <row r="123" spans="1:10" ht="12.75" customHeight="1">
      <c r="A123" s="44">
        <f t="shared" si="23"/>
        <v>97</v>
      </c>
      <c r="B123" s="145">
        <f t="shared" si="24"/>
        <v>43984</v>
      </c>
      <c r="C123" s="146">
        <f t="shared" si="27"/>
        <v>1.1051221601624328</v>
      </c>
      <c r="D123" s="109">
        <f t="shared" ref="D123:D146" si="30">MAX(susceptiveis-E123-F123,0)</f>
        <v>229155.03732598759</v>
      </c>
      <c r="E123" s="147">
        <f t="shared" ref="E123:E146" si="31">E122+D122*E122*C123/susceptiveis-E122*taxa_remocao</f>
        <v>6.7626740115147257</v>
      </c>
      <c r="F123" s="110">
        <f t="shared" ref="F123:F146" si="32">MIN(ROUND(F122+E122*taxa_remocao,0),susceptiveis)</f>
        <v>8221766</v>
      </c>
      <c r="G123" s="110">
        <f t="shared" si="28"/>
        <v>0</v>
      </c>
      <c r="H123" s="148">
        <f t="shared" si="29"/>
        <v>0</v>
      </c>
      <c r="I123" s="110">
        <f t="shared" si="25"/>
        <v>24146</v>
      </c>
      <c r="J123" s="150">
        <f t="shared" si="26"/>
        <v>0</v>
      </c>
    </row>
    <row r="124" spans="1:10" ht="12.75" customHeight="1">
      <c r="A124" s="44">
        <f t="shared" si="23"/>
        <v>98</v>
      </c>
      <c r="B124" s="145">
        <f t="shared" si="24"/>
        <v>43985</v>
      </c>
      <c r="C124" s="146">
        <f t="shared" si="27"/>
        <v>1.1051221601624328</v>
      </c>
      <c r="D124" s="109">
        <f t="shared" si="30"/>
        <v>229155.08889732137</v>
      </c>
      <c r="E124" s="147">
        <f t="shared" si="31"/>
        <v>4.7111026772347895</v>
      </c>
      <c r="F124" s="110">
        <f t="shared" si="32"/>
        <v>8221768</v>
      </c>
      <c r="G124" s="110">
        <f t="shared" si="28"/>
        <v>0</v>
      </c>
      <c r="H124" s="148">
        <f t="shared" si="29"/>
        <v>0</v>
      </c>
      <c r="I124" s="110">
        <f t="shared" si="25"/>
        <v>24146</v>
      </c>
      <c r="J124" s="150">
        <f t="shared" si="26"/>
        <v>0</v>
      </c>
    </row>
    <row r="125" spans="1:10" ht="12.75" customHeight="1">
      <c r="A125" s="44">
        <f t="shared" si="23"/>
        <v>99</v>
      </c>
      <c r="B125" s="145">
        <f t="shared" si="24"/>
        <v>43986</v>
      </c>
      <c r="C125" s="146">
        <f t="shared" si="27"/>
        <v>1.1051221601624328</v>
      </c>
      <c r="D125" s="109">
        <f t="shared" si="30"/>
        <v>229154.51808982342</v>
      </c>
      <c r="E125" s="147">
        <f t="shared" si="31"/>
        <v>3.2819101752529196</v>
      </c>
      <c r="F125" s="110">
        <f t="shared" si="32"/>
        <v>8221770</v>
      </c>
      <c r="G125" s="110">
        <f t="shared" si="28"/>
        <v>0</v>
      </c>
      <c r="H125" s="148">
        <f t="shared" si="29"/>
        <v>0</v>
      </c>
      <c r="I125" s="110">
        <f t="shared" si="25"/>
        <v>24146</v>
      </c>
      <c r="J125" s="150">
        <f t="shared" si="26"/>
        <v>0</v>
      </c>
    </row>
    <row r="126" spans="1:10" ht="12.75" customHeight="1">
      <c r="A126" s="44">
        <f t="shared" si="23"/>
        <v>100</v>
      </c>
      <c r="B126" s="145">
        <f t="shared" si="24"/>
        <v>43987</v>
      </c>
      <c r="C126" s="146">
        <f t="shared" si="27"/>
        <v>1.1051221601624328</v>
      </c>
      <c r="D126" s="109">
        <f t="shared" si="30"/>
        <v>229154.51371290535</v>
      </c>
      <c r="E126" s="147">
        <f t="shared" si="31"/>
        <v>2.2862870929077341</v>
      </c>
      <c r="F126" s="110">
        <f t="shared" si="32"/>
        <v>8221771</v>
      </c>
      <c r="G126" s="110">
        <f t="shared" si="28"/>
        <v>0</v>
      </c>
      <c r="H126" s="148">
        <f t="shared" si="29"/>
        <v>0</v>
      </c>
      <c r="I126" s="110">
        <f t="shared" si="25"/>
        <v>24146</v>
      </c>
      <c r="J126" s="150">
        <f t="shared" si="26"/>
        <v>0</v>
      </c>
    </row>
    <row r="127" spans="1:10" ht="12.75" customHeight="1">
      <c r="A127" s="44">
        <f t="shared" si="23"/>
        <v>101</v>
      </c>
      <c r="B127" s="145">
        <f t="shared" si="24"/>
        <v>43988</v>
      </c>
      <c r="C127" s="146">
        <f t="shared" si="27"/>
        <v>1.1051221601624328</v>
      </c>
      <c r="D127" s="109">
        <f t="shared" si="30"/>
        <v>229154.20729685016</v>
      </c>
      <c r="E127" s="147">
        <f t="shared" si="31"/>
        <v>1.5927031477937947</v>
      </c>
      <c r="F127" s="110">
        <f t="shared" si="32"/>
        <v>8221772</v>
      </c>
      <c r="G127" s="110">
        <f t="shared" si="28"/>
        <v>0</v>
      </c>
      <c r="H127" s="148">
        <f t="shared" si="29"/>
        <v>0</v>
      </c>
      <c r="I127" s="110">
        <f t="shared" si="25"/>
        <v>24146</v>
      </c>
      <c r="J127" s="150">
        <f t="shared" si="26"/>
        <v>0</v>
      </c>
    </row>
    <row r="128" spans="1:10" ht="12.75" customHeight="1">
      <c r="A128" s="44">
        <f t="shared" si="23"/>
        <v>102</v>
      </c>
      <c r="B128" s="145">
        <f t="shared" si="24"/>
        <v>43989</v>
      </c>
      <c r="C128" s="146">
        <f t="shared" si="27"/>
        <v>1.1051221601624328</v>
      </c>
      <c r="D128" s="109">
        <f t="shared" si="30"/>
        <v>229153.69047041237</v>
      </c>
      <c r="E128" s="147">
        <f t="shared" si="31"/>
        <v>1.1095295857427645</v>
      </c>
      <c r="F128" s="110">
        <f t="shared" si="32"/>
        <v>8221773</v>
      </c>
      <c r="G128" s="110">
        <f t="shared" si="28"/>
        <v>0</v>
      </c>
      <c r="H128" s="148">
        <f t="shared" si="29"/>
        <v>0</v>
      </c>
      <c r="I128" s="110">
        <f t="shared" si="25"/>
        <v>24146</v>
      </c>
      <c r="J128" s="150">
        <f t="shared" si="26"/>
        <v>0</v>
      </c>
    </row>
    <row r="129" spans="1:10" ht="12.75" customHeight="1">
      <c r="A129" s="44">
        <f t="shared" si="23"/>
        <v>103</v>
      </c>
      <c r="B129" s="145">
        <f t="shared" si="24"/>
        <v>43990</v>
      </c>
      <c r="C129" s="146">
        <f t="shared" si="27"/>
        <v>1.1051221601624328</v>
      </c>
      <c r="D129" s="109">
        <f t="shared" si="30"/>
        <v>229154.02706514113</v>
      </c>
      <c r="E129" s="147">
        <f t="shared" si="31"/>
        <v>0.77293485852072508</v>
      </c>
      <c r="F129" s="110">
        <f t="shared" si="32"/>
        <v>8221773</v>
      </c>
      <c r="G129" s="110">
        <f t="shared" si="28"/>
        <v>0</v>
      </c>
      <c r="H129" s="148">
        <f t="shared" si="29"/>
        <v>0</v>
      </c>
      <c r="I129" s="110">
        <f t="shared" si="25"/>
        <v>24146</v>
      </c>
      <c r="J129" s="150">
        <f t="shared" si="26"/>
        <v>0</v>
      </c>
    </row>
    <row r="130" spans="1:10" ht="12.75" customHeight="1">
      <c r="A130" s="44">
        <f t="shared" si="23"/>
        <v>104</v>
      </c>
      <c r="B130" s="145">
        <f t="shared" si="24"/>
        <v>43991</v>
      </c>
      <c r="C130" s="146">
        <f t="shared" si="27"/>
        <v>1.1051221601624328</v>
      </c>
      <c r="D130" s="109">
        <f t="shared" si="30"/>
        <v>229154.26154808141</v>
      </c>
      <c r="E130" s="147">
        <f t="shared" si="31"/>
        <v>0.53845191776891721</v>
      </c>
      <c r="F130" s="110">
        <f t="shared" si="32"/>
        <v>8221773</v>
      </c>
      <c r="G130" s="110">
        <f t="shared" si="28"/>
        <v>0</v>
      </c>
      <c r="H130" s="148">
        <f t="shared" si="29"/>
        <v>0</v>
      </c>
      <c r="I130" s="110">
        <f t="shared" si="25"/>
        <v>24146</v>
      </c>
      <c r="J130" s="150">
        <f t="shared" si="26"/>
        <v>0</v>
      </c>
    </row>
    <row r="131" spans="1:10" ht="12.75" customHeight="1">
      <c r="A131" s="44">
        <f t="shared" si="23"/>
        <v>105</v>
      </c>
      <c r="B131" s="145">
        <f t="shared" si="24"/>
        <v>43992</v>
      </c>
      <c r="C131" s="146">
        <f t="shared" si="27"/>
        <v>1.1051221601624328</v>
      </c>
      <c r="D131" s="109">
        <f t="shared" si="30"/>
        <v>229154.42489661649</v>
      </c>
      <c r="E131" s="147">
        <f t="shared" si="31"/>
        <v>0.37510338331170617</v>
      </c>
      <c r="F131" s="110">
        <f t="shared" si="32"/>
        <v>8221773</v>
      </c>
      <c r="G131" s="110">
        <f t="shared" si="28"/>
        <v>0</v>
      </c>
      <c r="H131" s="148">
        <f t="shared" si="29"/>
        <v>0</v>
      </c>
      <c r="I131" s="110">
        <f t="shared" si="25"/>
        <v>24146</v>
      </c>
      <c r="J131" s="150">
        <f t="shared" si="26"/>
        <v>0</v>
      </c>
    </row>
    <row r="132" spans="1:10" ht="12.75" customHeight="1">
      <c r="A132" s="44">
        <f t="shared" si="23"/>
        <v>106</v>
      </c>
      <c r="B132" s="145">
        <f t="shared" si="24"/>
        <v>43993</v>
      </c>
      <c r="C132" s="146">
        <f t="shared" si="27"/>
        <v>1.1051221601624328</v>
      </c>
      <c r="D132" s="109">
        <f t="shared" si="30"/>
        <v>229154.53869058937</v>
      </c>
      <c r="E132" s="147">
        <f t="shared" si="31"/>
        <v>0.26130940914701944</v>
      </c>
      <c r="F132" s="110">
        <f t="shared" si="32"/>
        <v>8221773</v>
      </c>
      <c r="G132" s="110">
        <f t="shared" si="28"/>
        <v>0</v>
      </c>
      <c r="H132" s="148">
        <f t="shared" si="29"/>
        <v>0</v>
      </c>
      <c r="I132" s="110">
        <f t="shared" si="25"/>
        <v>24146</v>
      </c>
      <c r="J132" s="150">
        <f t="shared" si="26"/>
        <v>0</v>
      </c>
    </row>
    <row r="133" spans="1:10" ht="12.75" customHeight="1">
      <c r="A133" s="44">
        <f t="shared" si="23"/>
        <v>107</v>
      </c>
      <c r="B133" s="145">
        <f t="shared" si="24"/>
        <v>43994</v>
      </c>
      <c r="C133" s="146">
        <f t="shared" si="27"/>
        <v>1.1051221601624328</v>
      </c>
      <c r="D133" s="109">
        <f t="shared" si="30"/>
        <v>229154.61796322837</v>
      </c>
      <c r="E133" s="147">
        <f t="shared" si="31"/>
        <v>0.18203677120823397</v>
      </c>
      <c r="F133" s="110">
        <f t="shared" si="32"/>
        <v>8221773</v>
      </c>
      <c r="G133" s="110">
        <f t="shared" si="28"/>
        <v>0</v>
      </c>
      <c r="H133" s="148">
        <f t="shared" si="29"/>
        <v>0</v>
      </c>
      <c r="I133" s="110">
        <f t="shared" si="25"/>
        <v>24146</v>
      </c>
      <c r="J133" s="150">
        <f t="shared" ref="J133:J146" si="33">ROUND((D122*E122*C123/populacao_total)*perc_grupo_risco*perc_hospitalizado*taxa_letalidade,0)</f>
        <v>0</v>
      </c>
    </row>
    <row r="134" spans="1:10" ht="12.75" customHeight="1">
      <c r="A134" s="44">
        <f t="shared" si="23"/>
        <v>108</v>
      </c>
      <c r="B134" s="145">
        <f t="shared" si="24"/>
        <v>43995</v>
      </c>
      <c r="C134" s="146">
        <f t="shared" si="27"/>
        <v>1.1051221601624328</v>
      </c>
      <c r="D134" s="109">
        <f t="shared" si="30"/>
        <v>229154.67318716459</v>
      </c>
      <c r="E134" s="147">
        <f t="shared" si="31"/>
        <v>0.12681283338857685</v>
      </c>
      <c r="F134" s="110">
        <f t="shared" si="32"/>
        <v>8221773</v>
      </c>
      <c r="G134" s="110">
        <f t="shared" si="28"/>
        <v>0</v>
      </c>
      <c r="H134" s="148">
        <f t="shared" si="29"/>
        <v>0</v>
      </c>
      <c r="I134" s="110">
        <f t="shared" si="25"/>
        <v>24146</v>
      </c>
      <c r="J134" s="150">
        <f t="shared" si="33"/>
        <v>0</v>
      </c>
    </row>
    <row r="135" spans="1:10" ht="12.75" customHeight="1">
      <c r="A135" s="44">
        <f t="shared" si="23"/>
        <v>109</v>
      </c>
      <c r="B135" s="145">
        <f t="shared" si="24"/>
        <v>43996</v>
      </c>
      <c r="C135" s="146">
        <f t="shared" si="27"/>
        <v>1.1051221601624328</v>
      </c>
      <c r="D135" s="109">
        <f t="shared" si="30"/>
        <v>229154.71165798604</v>
      </c>
      <c r="E135" s="147">
        <f t="shared" si="31"/>
        <v>8.8342013385585783E-2</v>
      </c>
      <c r="F135" s="110">
        <f t="shared" si="32"/>
        <v>8221773</v>
      </c>
      <c r="G135" s="110">
        <f t="shared" si="28"/>
        <v>0</v>
      </c>
      <c r="H135" s="148">
        <f t="shared" si="29"/>
        <v>0</v>
      </c>
      <c r="I135" s="110">
        <f t="shared" si="25"/>
        <v>24146</v>
      </c>
      <c r="J135" s="150">
        <f t="shared" si="33"/>
        <v>0</v>
      </c>
    </row>
    <row r="136" spans="1:10" ht="12.75" customHeight="1">
      <c r="A136" s="44">
        <f t="shared" si="23"/>
        <v>110</v>
      </c>
      <c r="B136" s="145">
        <f t="shared" si="24"/>
        <v>43997</v>
      </c>
      <c r="C136" s="146">
        <f t="shared" si="27"/>
        <v>1.1051221601624328</v>
      </c>
      <c r="D136" s="109">
        <f t="shared" si="30"/>
        <v>229154.73845802993</v>
      </c>
      <c r="E136" s="147">
        <f t="shared" si="31"/>
        <v>6.1541968402084563E-2</v>
      </c>
      <c r="F136" s="110">
        <f t="shared" si="32"/>
        <v>8221773</v>
      </c>
      <c r="G136" s="110">
        <f t="shared" si="28"/>
        <v>0</v>
      </c>
      <c r="H136" s="148">
        <f t="shared" si="29"/>
        <v>0</v>
      </c>
      <c r="I136" s="110">
        <f t="shared" si="25"/>
        <v>24146</v>
      </c>
      <c r="J136" s="150">
        <f t="shared" si="33"/>
        <v>0</v>
      </c>
    </row>
    <row r="137" spans="1:10" ht="12.75" customHeight="1">
      <c r="A137" s="44">
        <f t="shared" si="23"/>
        <v>111</v>
      </c>
      <c r="B137" s="145">
        <f t="shared" si="24"/>
        <v>43998</v>
      </c>
      <c r="C137" s="146">
        <f t="shared" si="27"/>
        <v>1.1051221601624328</v>
      </c>
      <c r="D137" s="109">
        <f t="shared" si="30"/>
        <v>229154.7571278289</v>
      </c>
      <c r="E137" s="147">
        <f t="shared" si="31"/>
        <v>4.2872170881209246E-2</v>
      </c>
      <c r="F137" s="110">
        <f t="shared" si="32"/>
        <v>8221773</v>
      </c>
      <c r="G137" s="110">
        <f t="shared" si="28"/>
        <v>0</v>
      </c>
      <c r="H137" s="148">
        <f t="shared" si="29"/>
        <v>0</v>
      </c>
      <c r="I137" s="110">
        <f t="shared" si="25"/>
        <v>24146</v>
      </c>
      <c r="J137" s="150">
        <f t="shared" si="33"/>
        <v>0</v>
      </c>
    </row>
    <row r="138" spans="1:10" ht="12.75" customHeight="1">
      <c r="A138" s="44">
        <f t="shared" si="23"/>
        <v>112</v>
      </c>
      <c r="B138" s="145">
        <f t="shared" si="24"/>
        <v>43999</v>
      </c>
      <c r="C138" s="146">
        <f t="shared" si="27"/>
        <v>1.1051221601624328</v>
      </c>
      <c r="D138" s="109">
        <f t="shared" si="30"/>
        <v>229154.77013382688</v>
      </c>
      <c r="E138" s="147">
        <f t="shared" si="31"/>
        <v>2.9866172471125052E-2</v>
      </c>
      <c r="F138" s="110">
        <f t="shared" si="32"/>
        <v>8221773</v>
      </c>
      <c r="G138" s="110">
        <f t="shared" si="28"/>
        <v>0</v>
      </c>
      <c r="H138" s="148">
        <f t="shared" si="29"/>
        <v>0</v>
      </c>
      <c r="I138" s="110">
        <f t="shared" si="25"/>
        <v>24146</v>
      </c>
      <c r="J138" s="150">
        <f t="shared" si="33"/>
        <v>0</v>
      </c>
    </row>
    <row r="139" spans="1:10" ht="12.75" customHeight="1">
      <c r="A139" s="44">
        <f t="shared" si="23"/>
        <v>113</v>
      </c>
      <c r="B139" s="145">
        <f t="shared" si="24"/>
        <v>44000</v>
      </c>
      <c r="C139" s="146">
        <f t="shared" si="27"/>
        <v>1.1051221601624328</v>
      </c>
      <c r="D139" s="109">
        <f t="shared" si="30"/>
        <v>229154.7791942358</v>
      </c>
      <c r="E139" s="147">
        <f t="shared" si="31"/>
        <v>2.0805763783790031E-2</v>
      </c>
      <c r="F139" s="110">
        <f t="shared" si="32"/>
        <v>8221773</v>
      </c>
      <c r="G139" s="110">
        <f t="shared" si="28"/>
        <v>0</v>
      </c>
      <c r="H139" s="148">
        <f t="shared" si="29"/>
        <v>0</v>
      </c>
      <c r="I139" s="110">
        <f t="shared" si="25"/>
        <v>24146</v>
      </c>
      <c r="J139" s="150">
        <f t="shared" si="33"/>
        <v>0</v>
      </c>
    </row>
    <row r="140" spans="1:10" ht="12.75" customHeight="1">
      <c r="A140" s="44">
        <f t="shared" si="23"/>
        <v>114</v>
      </c>
      <c r="B140" s="145">
        <f t="shared" si="24"/>
        <v>44001</v>
      </c>
      <c r="C140" s="146">
        <f t="shared" si="27"/>
        <v>1.1051221601624328</v>
      </c>
      <c r="D140" s="109">
        <f t="shared" si="30"/>
        <v>229154.78550601564</v>
      </c>
      <c r="E140" s="147">
        <f t="shared" si="31"/>
        <v>1.4493983378071552E-2</v>
      </c>
      <c r="F140" s="110">
        <f t="shared" si="32"/>
        <v>8221773</v>
      </c>
      <c r="G140" s="110">
        <f t="shared" si="28"/>
        <v>0</v>
      </c>
      <c r="H140" s="148">
        <f t="shared" si="29"/>
        <v>0</v>
      </c>
      <c r="I140" s="110">
        <f t="shared" si="25"/>
        <v>24146</v>
      </c>
      <c r="J140" s="150">
        <f t="shared" si="33"/>
        <v>0</v>
      </c>
    </row>
    <row r="141" spans="1:10" ht="12.75" customHeight="1">
      <c r="A141" s="44">
        <f t="shared" si="23"/>
        <v>115</v>
      </c>
      <c r="B141" s="145">
        <f t="shared" si="24"/>
        <v>44002</v>
      </c>
      <c r="C141" s="146">
        <f t="shared" si="27"/>
        <v>1.1051221601624328</v>
      </c>
      <c r="D141" s="109">
        <f t="shared" si="30"/>
        <v>229154.78990301117</v>
      </c>
      <c r="E141" s="147">
        <f t="shared" si="31"/>
        <v>1.0096988343989022E-2</v>
      </c>
      <c r="F141" s="110">
        <f t="shared" si="32"/>
        <v>8221773</v>
      </c>
      <c r="G141" s="110">
        <f t="shared" si="28"/>
        <v>0</v>
      </c>
      <c r="H141" s="148">
        <f t="shared" si="29"/>
        <v>0</v>
      </c>
      <c r="I141" s="110">
        <f t="shared" si="25"/>
        <v>24146</v>
      </c>
      <c r="J141" s="150">
        <f t="shared" si="33"/>
        <v>0</v>
      </c>
    </row>
    <row r="142" spans="1:10" ht="12.75" customHeight="1">
      <c r="A142" s="44">
        <f t="shared" si="23"/>
        <v>116</v>
      </c>
      <c r="B142" s="145">
        <f t="shared" si="24"/>
        <v>44003</v>
      </c>
      <c r="C142" s="146">
        <f t="shared" si="27"/>
        <v>1.1051221601624328</v>
      </c>
      <c r="D142" s="109">
        <f t="shared" si="30"/>
        <v>229154.79296610318</v>
      </c>
      <c r="E142" s="147">
        <f t="shared" si="31"/>
        <v>7.0338961376925661E-3</v>
      </c>
      <c r="F142" s="110">
        <f t="shared" si="32"/>
        <v>8221773</v>
      </c>
      <c r="G142" s="110">
        <f t="shared" si="28"/>
        <v>0</v>
      </c>
      <c r="H142" s="148">
        <f t="shared" si="29"/>
        <v>0</v>
      </c>
      <c r="I142" s="110">
        <f t="shared" si="25"/>
        <v>24146</v>
      </c>
      <c r="J142" s="150">
        <f t="shared" si="33"/>
        <v>0</v>
      </c>
    </row>
    <row r="143" spans="1:10" ht="12.75" customHeight="1">
      <c r="A143" s="44">
        <f t="shared" si="23"/>
        <v>117</v>
      </c>
      <c r="B143" s="145">
        <f t="shared" si="24"/>
        <v>44004</v>
      </c>
      <c r="C143" s="146">
        <f t="shared" si="27"/>
        <v>1.1051221601624328</v>
      </c>
      <c r="D143" s="109">
        <f t="shared" si="30"/>
        <v>229154.79509995319</v>
      </c>
      <c r="E143" s="147">
        <f t="shared" si="31"/>
        <v>4.9000447676805121E-3</v>
      </c>
      <c r="F143" s="110">
        <f t="shared" si="32"/>
        <v>8221773</v>
      </c>
      <c r="G143" s="110">
        <f t="shared" si="28"/>
        <v>0</v>
      </c>
      <c r="H143" s="148">
        <f t="shared" si="29"/>
        <v>0</v>
      </c>
      <c r="I143" s="110">
        <f t="shared" si="25"/>
        <v>24146</v>
      </c>
      <c r="J143" s="150">
        <f t="shared" si="33"/>
        <v>0</v>
      </c>
    </row>
    <row r="144" spans="1:10" ht="12.75" customHeight="1">
      <c r="A144" s="44">
        <f t="shared" si="23"/>
        <v>118</v>
      </c>
      <c r="B144" s="145">
        <f t="shared" si="24"/>
        <v>44005</v>
      </c>
      <c r="C144" s="146">
        <f t="shared" si="27"/>
        <v>1.1051221601624328</v>
      </c>
      <c r="D144" s="109">
        <f t="shared" si="30"/>
        <v>229154.79658646509</v>
      </c>
      <c r="E144" s="147">
        <f t="shared" si="31"/>
        <v>3.4135333057060532E-3</v>
      </c>
      <c r="F144" s="110">
        <f t="shared" si="32"/>
        <v>8221773</v>
      </c>
      <c r="G144" s="110">
        <f t="shared" si="28"/>
        <v>0</v>
      </c>
      <c r="H144" s="148">
        <f t="shared" si="29"/>
        <v>0</v>
      </c>
      <c r="I144" s="110">
        <f t="shared" si="25"/>
        <v>24146</v>
      </c>
      <c r="J144" s="150">
        <f t="shared" si="33"/>
        <v>0</v>
      </c>
    </row>
    <row r="145" spans="1:10" ht="12.75" customHeight="1">
      <c r="A145" s="44">
        <f t="shared" si="23"/>
        <v>119</v>
      </c>
      <c r="B145" s="145">
        <f t="shared" si="24"/>
        <v>44006</v>
      </c>
      <c r="C145" s="146">
        <f t="shared" si="27"/>
        <v>1.1051221601624328</v>
      </c>
      <c r="D145" s="109">
        <f t="shared" si="30"/>
        <v>229154.79762201943</v>
      </c>
      <c r="E145" s="147">
        <f t="shared" si="31"/>
        <v>2.3779802399502671E-3</v>
      </c>
      <c r="F145" s="110">
        <f t="shared" si="32"/>
        <v>8221773</v>
      </c>
      <c r="G145" s="110">
        <f t="shared" si="28"/>
        <v>0</v>
      </c>
      <c r="H145" s="148">
        <f t="shared" si="29"/>
        <v>0</v>
      </c>
      <c r="I145" s="110">
        <f t="shared" si="25"/>
        <v>24146</v>
      </c>
      <c r="J145" s="150">
        <f t="shared" si="33"/>
        <v>0</v>
      </c>
    </row>
    <row r="146" spans="1:10" ht="12.75" customHeight="1">
      <c r="A146" s="44">
        <f t="shared" si="23"/>
        <v>120</v>
      </c>
      <c r="B146" s="145">
        <f t="shared" si="24"/>
        <v>44007</v>
      </c>
      <c r="C146" s="146">
        <f t="shared" si="27"/>
        <v>1.1051221601624328</v>
      </c>
      <c r="D146" s="109">
        <f t="shared" si="30"/>
        <v>229154.79834342003</v>
      </c>
      <c r="E146" s="147">
        <f t="shared" si="31"/>
        <v>1.6565797126515901E-3</v>
      </c>
      <c r="F146" s="110">
        <f t="shared" si="32"/>
        <v>8221773</v>
      </c>
      <c r="G146" s="110">
        <f t="shared" si="28"/>
        <v>0</v>
      </c>
      <c r="H146" s="148">
        <f t="shared" si="29"/>
        <v>0</v>
      </c>
      <c r="I146" s="110">
        <f t="shared" si="25"/>
        <v>24146</v>
      </c>
      <c r="J146" s="150">
        <f t="shared" si="33"/>
        <v>0</v>
      </c>
    </row>
    <row r="147" spans="1:10" ht="12.75" customHeight="1">
      <c r="A147" s="106"/>
      <c r="B147" s="106"/>
      <c r="C147" s="106"/>
      <c r="D147" s="106"/>
      <c r="E147" s="106"/>
      <c r="F147" s="108"/>
      <c r="G147" s="108"/>
      <c r="H147" s="108"/>
      <c r="I147" s="108"/>
      <c r="J147" s="108"/>
    </row>
    <row r="148" spans="1:10" ht="12.75" customHeight="1">
      <c r="A148" s="106"/>
      <c r="B148" s="106"/>
      <c r="C148" s="106"/>
      <c r="D148" s="106"/>
      <c r="E148" s="106"/>
      <c r="F148" s="108"/>
      <c r="G148" s="108"/>
      <c r="H148" s="108"/>
      <c r="I148" s="108"/>
      <c r="J148" s="108"/>
    </row>
    <row r="149" spans="1:10" ht="12.75" customHeight="1">
      <c r="A149" s="106"/>
      <c r="B149" s="106"/>
      <c r="C149" s="106"/>
      <c r="D149" s="106"/>
      <c r="E149" s="106"/>
      <c r="F149" s="108"/>
      <c r="G149" s="108"/>
      <c r="H149" s="108"/>
      <c r="I149" s="108"/>
      <c r="J149" s="108"/>
    </row>
    <row r="150" spans="1:10" ht="12.75" customHeight="1">
      <c r="A150" s="106"/>
      <c r="B150" s="106"/>
      <c r="C150" s="106"/>
      <c r="D150" s="106"/>
      <c r="E150" s="106"/>
      <c r="F150" s="108"/>
      <c r="G150" s="108"/>
      <c r="H150" s="108"/>
      <c r="I150" s="108"/>
    </row>
    <row r="151" spans="1:10" ht="12.75" customHeight="1">
      <c r="A151" s="106"/>
      <c r="B151" s="106"/>
      <c r="C151" s="106"/>
      <c r="D151" s="106"/>
      <c r="E151" s="106"/>
      <c r="F151" s="108"/>
      <c r="G151" s="108"/>
      <c r="H151" s="108"/>
      <c r="I151" s="108"/>
    </row>
    <row r="152" spans="1:10" ht="12.75" customHeight="1">
      <c r="A152" s="106"/>
      <c r="B152" s="106"/>
      <c r="C152" s="106"/>
      <c r="D152" s="106"/>
      <c r="E152" s="106"/>
      <c r="F152" s="108"/>
      <c r="G152" s="108"/>
      <c r="H152" s="108"/>
      <c r="I152" s="108"/>
    </row>
    <row r="153" spans="1:10" ht="12.75" customHeight="1">
      <c r="A153" s="106"/>
      <c r="B153" s="106"/>
      <c r="C153" s="106"/>
      <c r="D153" s="106"/>
      <c r="E153" s="106"/>
      <c r="F153" s="108"/>
      <c r="G153" s="108"/>
      <c r="H153" s="108"/>
      <c r="I153" s="108"/>
    </row>
    <row r="154" spans="1:10" ht="12.75" customHeight="1">
      <c r="A154" s="106"/>
      <c r="B154" s="106"/>
      <c r="C154" s="106"/>
      <c r="D154" s="106"/>
      <c r="E154" s="106"/>
      <c r="F154" s="108"/>
      <c r="G154" s="108"/>
      <c r="H154" s="108"/>
      <c r="I154" s="108"/>
    </row>
    <row r="155" spans="1:10" ht="12.75" customHeight="1">
      <c r="A155" s="106"/>
      <c r="B155" s="106"/>
      <c r="C155" s="106"/>
      <c r="D155" s="106"/>
      <c r="E155" s="106"/>
      <c r="F155" s="108"/>
      <c r="G155" s="108"/>
      <c r="H155" s="108"/>
      <c r="I155" s="108"/>
    </row>
    <row r="156" spans="1:10" ht="12.75" customHeight="1">
      <c r="A156" s="106"/>
      <c r="B156" s="106"/>
      <c r="C156" s="106"/>
      <c r="D156" s="106"/>
      <c r="E156" s="106"/>
      <c r="F156" s="108"/>
      <c r="G156" s="108"/>
      <c r="H156" s="108"/>
      <c r="I156" s="108"/>
    </row>
    <row r="157" spans="1:10" ht="12.75" customHeight="1">
      <c r="A157" s="106"/>
      <c r="B157" s="106"/>
      <c r="C157" s="106"/>
      <c r="D157" s="106"/>
      <c r="E157" s="106"/>
      <c r="F157" s="108"/>
      <c r="G157" s="108"/>
      <c r="H157" s="108"/>
      <c r="I157" s="108"/>
    </row>
    <row r="158" spans="1:10" ht="12.75" customHeight="1">
      <c r="A158" s="106"/>
      <c r="B158" s="106"/>
      <c r="C158" s="106"/>
      <c r="D158" s="106"/>
      <c r="E158" s="106"/>
      <c r="F158" s="108"/>
      <c r="G158" s="108"/>
      <c r="H158" s="108"/>
      <c r="I158" s="108"/>
    </row>
    <row r="159" spans="1:10" ht="12.75" customHeight="1">
      <c r="A159" s="106"/>
      <c r="B159" s="106"/>
      <c r="C159" s="106"/>
      <c r="D159" s="106"/>
      <c r="E159" s="106"/>
      <c r="F159" s="108"/>
      <c r="G159" s="108"/>
      <c r="H159" s="108"/>
      <c r="I159" s="108"/>
    </row>
    <row r="160" spans="1:10" ht="12.75" customHeight="1">
      <c r="A160" s="106"/>
      <c r="B160" s="106"/>
      <c r="C160" s="106"/>
      <c r="D160" s="106"/>
      <c r="E160" s="106"/>
      <c r="F160" s="108"/>
      <c r="G160" s="108"/>
      <c r="H160" s="108"/>
      <c r="I160" s="108"/>
    </row>
    <row r="161" spans="1:9" ht="12.75" customHeight="1">
      <c r="A161" s="106"/>
      <c r="B161" s="106"/>
      <c r="C161" s="106"/>
      <c r="D161" s="106"/>
      <c r="E161" s="106"/>
      <c r="F161" s="108"/>
      <c r="G161" s="108"/>
      <c r="H161" s="108"/>
      <c r="I161" s="108"/>
    </row>
    <row r="162" spans="1:9" ht="12.75" customHeight="1">
      <c r="A162" s="106"/>
      <c r="B162" s="106"/>
      <c r="C162" s="106"/>
      <c r="D162" s="106"/>
      <c r="E162" s="106"/>
      <c r="F162" s="107"/>
      <c r="G162" s="108"/>
      <c r="H162" s="108"/>
      <c r="I162" s="108"/>
    </row>
    <row r="163" spans="1:9" ht="12.75" customHeight="1">
      <c r="A163" s="106"/>
      <c r="B163" s="106"/>
      <c r="C163" s="106"/>
      <c r="D163" s="106"/>
      <c r="E163" s="106"/>
      <c r="F163" s="107"/>
      <c r="G163" s="108"/>
      <c r="H163" s="108"/>
      <c r="I163" s="108"/>
    </row>
    <row r="164" spans="1:9" ht="12.75" customHeight="1">
      <c r="A164" s="106"/>
      <c r="B164" s="106"/>
      <c r="C164" s="106"/>
      <c r="D164" s="106"/>
      <c r="E164" s="106"/>
      <c r="F164" s="107"/>
      <c r="G164" s="108"/>
      <c r="H164" s="108"/>
      <c r="I164" s="108"/>
    </row>
    <row r="165" spans="1:9" ht="12.75" customHeight="1">
      <c r="A165" s="106"/>
      <c r="B165" s="106"/>
      <c r="C165" s="106"/>
      <c r="D165" s="106"/>
      <c r="E165" s="106"/>
      <c r="F165" s="107"/>
      <c r="G165" s="108"/>
      <c r="H165" s="108"/>
      <c r="I165" s="108"/>
    </row>
    <row r="166" spans="1:9" ht="12.75" customHeight="1">
      <c r="A166" s="106"/>
      <c r="B166" s="106"/>
      <c r="C166" s="106"/>
      <c r="D166" s="106"/>
      <c r="E166" s="106"/>
      <c r="F166" s="107"/>
      <c r="G166" s="108"/>
      <c r="H166" s="108"/>
      <c r="I166" s="108"/>
    </row>
    <row r="167" spans="1:9" ht="12.75" customHeight="1">
      <c r="A167" s="106"/>
      <c r="B167" s="106"/>
      <c r="C167" s="106"/>
      <c r="D167" s="106"/>
      <c r="E167" s="106"/>
      <c r="F167" s="107"/>
      <c r="G167" s="108"/>
      <c r="H167" s="108"/>
      <c r="I167" s="108"/>
    </row>
    <row r="168" spans="1:9" ht="12.75" customHeight="1">
      <c r="A168" s="106"/>
      <c r="B168" s="106"/>
      <c r="C168" s="106"/>
      <c r="D168" s="106"/>
      <c r="E168" s="106"/>
      <c r="F168" s="107"/>
      <c r="G168" s="108"/>
      <c r="H168" s="108"/>
      <c r="I168" s="108"/>
    </row>
    <row r="169" spans="1:9" ht="12.75" customHeight="1">
      <c r="A169" s="106"/>
      <c r="B169" s="106"/>
      <c r="C169" s="106"/>
      <c r="D169" s="106"/>
      <c r="E169" s="106"/>
      <c r="F169" s="107"/>
      <c r="G169" s="108"/>
      <c r="H169" s="108"/>
      <c r="I169" s="108"/>
    </row>
    <row r="170" spans="1:9" ht="12.75" customHeight="1">
      <c r="A170" s="106"/>
      <c r="B170" s="106"/>
      <c r="C170" s="106"/>
      <c r="D170" s="106"/>
      <c r="E170" s="106"/>
      <c r="F170" s="107"/>
      <c r="G170" s="108"/>
      <c r="H170" s="108"/>
      <c r="I170" s="108"/>
    </row>
    <row r="171" spans="1:9" ht="12.75" customHeight="1">
      <c r="A171" s="106"/>
      <c r="B171" s="106"/>
      <c r="C171" s="106"/>
      <c r="D171" s="106"/>
      <c r="E171" s="106"/>
      <c r="F171" s="107"/>
      <c r="G171" s="108"/>
      <c r="H171" s="108"/>
      <c r="I171" s="108"/>
    </row>
    <row r="172" spans="1:9" ht="12.75" customHeight="1">
      <c r="A172" s="106"/>
      <c r="B172" s="106"/>
      <c r="C172" s="106"/>
      <c r="D172" s="106"/>
      <c r="E172" s="106"/>
      <c r="F172" s="107"/>
      <c r="G172" s="108"/>
      <c r="H172" s="108"/>
      <c r="I172" s="108"/>
    </row>
    <row r="173" spans="1:9" ht="12.75" customHeight="1">
      <c r="A173" s="106"/>
      <c r="B173" s="106"/>
      <c r="C173" s="106"/>
      <c r="D173" s="106"/>
      <c r="E173" s="106"/>
      <c r="F173" s="107"/>
      <c r="G173" s="108"/>
      <c r="H173" s="108"/>
      <c r="I173" s="108"/>
    </row>
    <row r="174" spans="1:9" ht="12.75" customHeight="1">
      <c r="A174" s="106"/>
      <c r="B174" s="106"/>
      <c r="C174" s="106"/>
      <c r="D174" s="106"/>
      <c r="E174" s="106"/>
      <c r="F174" s="107"/>
      <c r="G174" s="108"/>
      <c r="H174" s="108"/>
      <c r="I174" s="108"/>
    </row>
    <row r="175" spans="1:9" ht="12.75" customHeight="1">
      <c r="A175" s="106"/>
      <c r="B175" s="106"/>
      <c r="C175" s="106"/>
      <c r="D175" s="106"/>
      <c r="E175" s="106"/>
      <c r="F175" s="107"/>
      <c r="G175" s="108"/>
      <c r="H175" s="108"/>
      <c r="I175" s="108"/>
    </row>
    <row r="176" spans="1:9" ht="12.75" customHeight="1">
      <c r="A176" s="106"/>
      <c r="B176" s="106"/>
      <c r="C176" s="106"/>
      <c r="D176" s="106"/>
      <c r="E176" s="106"/>
      <c r="F176" s="107"/>
      <c r="G176" s="108"/>
      <c r="H176" s="108"/>
      <c r="I176" s="108"/>
    </row>
    <row r="177" spans="1:9" ht="12.75" customHeight="1">
      <c r="A177" s="106"/>
      <c r="B177" s="106"/>
      <c r="C177" s="106"/>
      <c r="D177" s="106"/>
      <c r="E177" s="106"/>
      <c r="F177" s="107"/>
      <c r="G177" s="108"/>
      <c r="H177" s="108"/>
      <c r="I177" s="108"/>
    </row>
    <row r="178" spans="1:9" ht="12.75" customHeight="1">
      <c r="A178" s="106"/>
      <c r="B178" s="106"/>
      <c r="C178" s="106"/>
      <c r="D178" s="106"/>
      <c r="E178" s="106"/>
      <c r="F178" s="107"/>
      <c r="G178" s="108"/>
      <c r="H178" s="108"/>
      <c r="I178" s="108"/>
    </row>
    <row r="179" spans="1:9" ht="12.75" customHeight="1">
      <c r="A179" s="106"/>
      <c r="B179" s="106"/>
      <c r="C179" s="106"/>
      <c r="D179" s="106"/>
      <c r="E179" s="106"/>
      <c r="F179" s="107"/>
      <c r="G179" s="108"/>
      <c r="H179" s="108"/>
      <c r="I179" s="108"/>
    </row>
    <row r="180" spans="1:9" ht="12.75" customHeight="1">
      <c r="A180" s="106"/>
      <c r="B180" s="106"/>
      <c r="C180" s="106"/>
      <c r="D180" s="106"/>
      <c r="E180" s="106"/>
      <c r="F180" s="107"/>
      <c r="G180" s="108"/>
      <c r="H180" s="108"/>
      <c r="I180" s="108"/>
    </row>
    <row r="181" spans="1:9" ht="12.75" customHeight="1">
      <c r="A181" s="106"/>
      <c r="B181" s="106"/>
      <c r="C181" s="106"/>
      <c r="D181" s="106"/>
      <c r="E181" s="106"/>
      <c r="F181" s="107"/>
      <c r="G181" s="108"/>
      <c r="H181" s="108"/>
      <c r="I181" s="108"/>
    </row>
    <row r="182" spans="1:9" ht="12.75" customHeight="1">
      <c r="A182" s="106"/>
      <c r="B182" s="106"/>
      <c r="C182" s="106"/>
      <c r="D182" s="106"/>
      <c r="E182" s="106"/>
      <c r="F182" s="107"/>
      <c r="G182" s="108"/>
      <c r="H182" s="108"/>
      <c r="I182" s="108"/>
    </row>
    <row r="183" spans="1:9" ht="12.75" customHeight="1">
      <c r="A183" s="106"/>
      <c r="B183" s="106"/>
      <c r="C183" s="106"/>
      <c r="D183" s="106"/>
      <c r="E183" s="106"/>
      <c r="F183" s="107"/>
      <c r="G183" s="108"/>
      <c r="H183" s="108"/>
      <c r="I183" s="108"/>
    </row>
    <row r="184" spans="1:9" ht="12.75" customHeight="1">
      <c r="A184" s="106"/>
      <c r="B184" s="106"/>
      <c r="C184" s="106"/>
      <c r="D184" s="106"/>
      <c r="E184" s="106"/>
      <c r="F184" s="107"/>
      <c r="G184" s="108"/>
      <c r="H184" s="108"/>
      <c r="I184" s="108"/>
    </row>
    <row r="185" spans="1:9" ht="12.75" customHeight="1">
      <c r="A185" s="106"/>
      <c r="B185" s="106"/>
      <c r="C185" s="106"/>
      <c r="D185" s="106"/>
      <c r="E185" s="106"/>
      <c r="F185" s="107"/>
      <c r="G185" s="108"/>
      <c r="H185" s="108"/>
      <c r="I185" s="108"/>
    </row>
    <row r="186" spans="1:9" ht="12.75" customHeight="1">
      <c r="A186" s="106"/>
      <c r="B186" s="106"/>
      <c r="C186" s="106"/>
      <c r="D186" s="106"/>
      <c r="E186" s="106"/>
      <c r="F186" s="107"/>
      <c r="G186" s="108"/>
      <c r="H186" s="108"/>
      <c r="I186" s="108"/>
    </row>
    <row r="187" spans="1:9" ht="12.75" customHeight="1">
      <c r="A187" s="106"/>
      <c r="B187" s="106"/>
      <c r="C187" s="106"/>
      <c r="D187" s="106"/>
      <c r="E187" s="106"/>
      <c r="F187" s="107"/>
      <c r="G187" s="108"/>
      <c r="H187" s="108"/>
      <c r="I187" s="108"/>
    </row>
    <row r="188" spans="1:9" ht="12.75" customHeight="1">
      <c r="A188" s="106"/>
      <c r="B188" s="106"/>
      <c r="C188" s="106"/>
      <c r="D188" s="106"/>
      <c r="E188" s="106"/>
      <c r="F188" s="107"/>
      <c r="G188" s="108"/>
      <c r="H188" s="108"/>
      <c r="I188" s="108"/>
    </row>
    <row r="189" spans="1:9" ht="12.75" customHeight="1">
      <c r="A189" s="106"/>
      <c r="B189" s="106"/>
      <c r="C189" s="106"/>
      <c r="D189" s="106"/>
      <c r="E189" s="106"/>
      <c r="F189" s="107"/>
      <c r="G189" s="108"/>
      <c r="H189" s="108"/>
      <c r="I189" s="108"/>
    </row>
    <row r="190" spans="1:9" ht="12.75" customHeight="1">
      <c r="A190" s="106"/>
      <c r="B190" s="106"/>
      <c r="C190" s="106"/>
      <c r="D190" s="106"/>
      <c r="E190" s="106"/>
      <c r="F190" s="107"/>
      <c r="G190" s="108"/>
      <c r="H190" s="108"/>
      <c r="I190" s="108"/>
    </row>
    <row r="191" spans="1:9" ht="12.75" customHeight="1">
      <c r="A191" s="106"/>
      <c r="B191" s="106"/>
      <c r="C191" s="106"/>
      <c r="D191" s="106"/>
      <c r="E191" s="106"/>
      <c r="F191" s="107"/>
      <c r="G191" s="108"/>
      <c r="H191" s="108"/>
      <c r="I191" s="108"/>
    </row>
    <row r="192" spans="1:9" ht="12.75" customHeight="1">
      <c r="A192" s="106"/>
      <c r="B192" s="106"/>
      <c r="C192" s="106"/>
      <c r="D192" s="106"/>
      <c r="E192" s="106"/>
      <c r="F192" s="107"/>
      <c r="G192" s="108"/>
      <c r="H192" s="108"/>
      <c r="I192" s="108"/>
    </row>
    <row r="193" spans="1:9" ht="12.75" customHeight="1">
      <c r="A193" s="106"/>
      <c r="B193" s="106"/>
      <c r="C193" s="106"/>
      <c r="D193" s="106"/>
      <c r="E193" s="106"/>
      <c r="F193" s="107"/>
      <c r="G193" s="108"/>
      <c r="H193" s="108"/>
      <c r="I193" s="108"/>
    </row>
    <row r="194" spans="1:9" ht="12.75" customHeight="1">
      <c r="A194" s="106"/>
      <c r="B194" s="106"/>
      <c r="C194" s="106"/>
      <c r="D194" s="106"/>
      <c r="E194" s="106"/>
      <c r="F194" s="107"/>
      <c r="G194" s="108"/>
      <c r="H194" s="108"/>
      <c r="I194" s="108"/>
    </row>
    <row r="195" spans="1:9" ht="12.75" customHeight="1">
      <c r="A195" s="106"/>
      <c r="B195" s="106"/>
      <c r="C195" s="106"/>
      <c r="D195" s="106"/>
      <c r="E195" s="106"/>
      <c r="F195" s="107"/>
      <c r="G195" s="108"/>
      <c r="H195" s="108"/>
      <c r="I195" s="108"/>
    </row>
    <row r="196" spans="1:9" ht="12.75" customHeight="1">
      <c r="A196" s="106"/>
      <c r="B196" s="106"/>
      <c r="C196" s="106"/>
      <c r="D196" s="106"/>
      <c r="E196" s="106"/>
      <c r="F196" s="107"/>
      <c r="G196" s="108"/>
      <c r="H196" s="108"/>
      <c r="I196" s="108"/>
    </row>
    <row r="197" spans="1:9" ht="12.75" customHeight="1">
      <c r="A197" s="106"/>
      <c r="B197" s="106"/>
      <c r="C197" s="106"/>
      <c r="D197" s="106"/>
      <c r="E197" s="106"/>
      <c r="F197" s="107"/>
      <c r="G197" s="108"/>
      <c r="H197" s="108"/>
      <c r="I197" s="108"/>
    </row>
    <row r="198" spans="1:9" ht="12.75" customHeight="1">
      <c r="A198" s="106"/>
      <c r="B198" s="106"/>
      <c r="C198" s="106"/>
      <c r="D198" s="106"/>
      <c r="E198" s="106"/>
      <c r="F198" s="107"/>
      <c r="G198" s="108"/>
      <c r="H198" s="108"/>
      <c r="I198" s="108"/>
    </row>
    <row r="199" spans="1:9" ht="12.75" customHeight="1">
      <c r="A199" s="106"/>
      <c r="B199" s="106"/>
      <c r="C199" s="106"/>
      <c r="D199" s="106"/>
      <c r="E199" s="106"/>
      <c r="F199" s="107"/>
      <c r="G199" s="108"/>
      <c r="H199" s="108"/>
      <c r="I199" s="108"/>
    </row>
    <row r="200" spans="1:9" ht="12.75" customHeight="1">
      <c r="A200" s="106"/>
      <c r="B200" s="106"/>
      <c r="C200" s="106"/>
      <c r="D200" s="106"/>
      <c r="E200" s="106"/>
      <c r="F200" s="107"/>
      <c r="G200" s="108"/>
      <c r="H200" s="108"/>
      <c r="I200" s="108"/>
    </row>
    <row r="201" spans="1:9" ht="12.75" customHeight="1">
      <c r="A201" s="106"/>
      <c r="B201" s="106"/>
      <c r="C201" s="106"/>
      <c r="D201" s="106"/>
      <c r="E201" s="106"/>
      <c r="F201" s="107"/>
      <c r="G201" s="108"/>
      <c r="H201" s="108"/>
      <c r="I201" s="108"/>
    </row>
    <row r="202" spans="1:9" ht="12.75" customHeight="1">
      <c r="A202" s="106"/>
      <c r="B202" s="106"/>
      <c r="C202" s="106"/>
      <c r="D202" s="106"/>
      <c r="E202" s="106"/>
      <c r="F202" s="107"/>
      <c r="G202" s="108"/>
      <c r="H202" s="108"/>
      <c r="I202" s="108"/>
    </row>
    <row r="203" spans="1:9" ht="12.75" customHeight="1">
      <c r="A203" s="106"/>
      <c r="B203" s="106"/>
      <c r="C203" s="106"/>
      <c r="D203" s="106"/>
      <c r="E203" s="106"/>
      <c r="F203" s="107"/>
      <c r="G203" s="108"/>
      <c r="H203" s="108"/>
      <c r="I203" s="108"/>
    </row>
    <row r="204" spans="1:9" ht="12.75" customHeight="1">
      <c r="A204" s="106"/>
      <c r="B204" s="106"/>
      <c r="C204" s="106"/>
      <c r="D204" s="106"/>
      <c r="E204" s="106"/>
      <c r="F204" s="107"/>
      <c r="G204" s="108"/>
      <c r="H204" s="108"/>
      <c r="I204" s="108"/>
    </row>
    <row r="205" spans="1:9" ht="12.75" customHeight="1">
      <c r="A205" s="106"/>
      <c r="B205" s="106"/>
      <c r="C205" s="106"/>
      <c r="D205" s="106"/>
      <c r="E205" s="106"/>
      <c r="F205" s="107"/>
      <c r="G205" s="108"/>
      <c r="H205" s="108"/>
      <c r="I205" s="108"/>
    </row>
    <row r="206" spans="1:9" ht="12.75" customHeight="1">
      <c r="A206" s="106"/>
      <c r="B206" s="106"/>
      <c r="C206" s="106"/>
      <c r="D206" s="106"/>
      <c r="E206" s="106"/>
      <c r="F206" s="107"/>
      <c r="G206" s="108"/>
      <c r="H206" s="108"/>
      <c r="I206" s="108"/>
    </row>
    <row r="207" spans="1:9" ht="12.75" customHeight="1">
      <c r="A207" s="106"/>
      <c r="B207" s="106"/>
      <c r="C207" s="106"/>
      <c r="D207" s="106"/>
      <c r="E207" s="106"/>
      <c r="F207" s="107"/>
      <c r="G207" s="108"/>
      <c r="H207" s="108"/>
      <c r="I207" s="108"/>
    </row>
    <row r="208" spans="1:9" ht="12.75" customHeight="1">
      <c r="A208" s="106"/>
      <c r="B208" s="106"/>
      <c r="C208" s="106"/>
      <c r="D208" s="106"/>
      <c r="E208" s="106"/>
      <c r="F208" s="107"/>
      <c r="G208" s="108"/>
      <c r="H208" s="108"/>
      <c r="I208" s="108"/>
    </row>
    <row r="209" spans="1:9" ht="12.75" customHeight="1">
      <c r="A209" s="106"/>
      <c r="B209" s="106"/>
      <c r="C209" s="106"/>
      <c r="D209" s="106"/>
      <c r="E209" s="106"/>
      <c r="F209" s="107"/>
      <c r="G209" s="108"/>
      <c r="H209" s="108"/>
      <c r="I209" s="108"/>
    </row>
    <row r="210" spans="1:9" ht="12.75" customHeight="1">
      <c r="A210" s="106"/>
      <c r="B210" s="106"/>
      <c r="C210" s="106"/>
      <c r="D210" s="106"/>
      <c r="E210" s="106"/>
      <c r="F210" s="107"/>
      <c r="G210" s="108"/>
      <c r="H210" s="108"/>
      <c r="I210" s="108"/>
    </row>
    <row r="211" spans="1:9" ht="12.75" customHeight="1">
      <c r="A211" s="106"/>
      <c r="B211" s="106"/>
      <c r="C211" s="106"/>
      <c r="D211" s="106"/>
      <c r="E211" s="106"/>
      <c r="F211" s="107"/>
      <c r="G211" s="108"/>
      <c r="H211" s="108"/>
      <c r="I211" s="108"/>
    </row>
    <row r="212" spans="1:9" ht="12.75" customHeight="1">
      <c r="A212" s="106"/>
      <c r="B212" s="106"/>
      <c r="C212" s="106"/>
      <c r="D212" s="106"/>
      <c r="E212" s="106"/>
      <c r="F212" s="107"/>
      <c r="G212" s="108"/>
      <c r="H212" s="108"/>
      <c r="I212" s="108"/>
    </row>
    <row r="213" spans="1:9" ht="12.75" customHeight="1">
      <c r="A213" s="106"/>
      <c r="B213" s="106"/>
      <c r="C213" s="106"/>
      <c r="D213" s="106"/>
      <c r="E213" s="106"/>
      <c r="F213" s="107"/>
      <c r="G213" s="108"/>
      <c r="H213" s="108"/>
      <c r="I213" s="108"/>
    </row>
    <row r="214" spans="1:9" ht="12.75" customHeight="1">
      <c r="A214" s="106"/>
      <c r="B214" s="106"/>
      <c r="C214" s="106"/>
      <c r="D214" s="106"/>
      <c r="E214" s="106"/>
      <c r="F214" s="107"/>
      <c r="G214" s="108"/>
      <c r="H214" s="108"/>
      <c r="I214" s="108"/>
    </row>
    <row r="215" spans="1:9" ht="12.75" customHeight="1">
      <c r="A215" s="106"/>
      <c r="B215" s="106"/>
      <c r="C215" s="106"/>
      <c r="D215" s="106"/>
      <c r="E215" s="106"/>
      <c r="F215" s="107"/>
      <c r="G215" s="108"/>
      <c r="H215" s="108"/>
      <c r="I215" s="108"/>
    </row>
    <row r="216" spans="1:9" ht="12.75" customHeight="1">
      <c r="A216" s="106"/>
      <c r="B216" s="106"/>
      <c r="C216" s="106"/>
      <c r="D216" s="106"/>
      <c r="E216" s="106"/>
      <c r="F216" s="107"/>
      <c r="G216" s="108"/>
      <c r="H216" s="108"/>
      <c r="I216" s="108"/>
    </row>
    <row r="217" spans="1:9" ht="12.75" customHeight="1">
      <c r="A217" s="106"/>
      <c r="B217" s="106"/>
      <c r="C217" s="106"/>
      <c r="D217" s="106"/>
      <c r="E217" s="106"/>
      <c r="F217" s="107"/>
      <c r="G217" s="108"/>
      <c r="H217" s="108"/>
      <c r="I217" s="108"/>
    </row>
    <row r="218" spans="1:9" ht="12.75" customHeight="1">
      <c r="A218" s="106"/>
      <c r="B218" s="106"/>
      <c r="C218" s="106"/>
      <c r="D218" s="106"/>
      <c r="E218" s="106"/>
      <c r="F218" s="107"/>
      <c r="G218" s="108"/>
      <c r="H218" s="108"/>
      <c r="I218" s="108"/>
    </row>
    <row r="219" spans="1:9" ht="12.75" customHeight="1">
      <c r="A219" s="106"/>
      <c r="B219" s="106"/>
      <c r="C219" s="106"/>
      <c r="D219" s="106"/>
      <c r="E219" s="106"/>
      <c r="F219" s="107"/>
      <c r="G219" s="108"/>
      <c r="H219" s="108"/>
      <c r="I219" s="108"/>
    </row>
    <row r="220" spans="1:9" ht="12.75" customHeight="1">
      <c r="A220" s="106"/>
      <c r="B220" s="106"/>
      <c r="C220" s="106"/>
      <c r="D220" s="106"/>
      <c r="E220" s="106"/>
      <c r="F220" s="107"/>
      <c r="G220" s="108"/>
      <c r="H220" s="108"/>
      <c r="I220" s="108"/>
    </row>
    <row r="221" spans="1:9" ht="12.75" customHeight="1">
      <c r="A221" s="106"/>
      <c r="B221" s="106"/>
      <c r="C221" s="106"/>
      <c r="D221" s="106"/>
      <c r="E221" s="106"/>
      <c r="F221" s="107"/>
      <c r="G221" s="108"/>
      <c r="H221" s="108"/>
      <c r="I221" s="108"/>
    </row>
    <row r="222" spans="1:9" ht="12.75" customHeight="1">
      <c r="A222" s="106"/>
      <c r="B222" s="106"/>
      <c r="C222" s="106"/>
      <c r="D222" s="106"/>
      <c r="E222" s="106"/>
      <c r="F222" s="107"/>
      <c r="G222" s="108"/>
      <c r="H222" s="108"/>
      <c r="I222" s="108"/>
    </row>
    <row r="223" spans="1:9" ht="12.75" customHeight="1">
      <c r="A223" s="106"/>
      <c r="B223" s="106"/>
      <c r="C223" s="106"/>
      <c r="D223" s="106"/>
      <c r="E223" s="106"/>
      <c r="F223" s="107"/>
      <c r="G223" s="108"/>
      <c r="H223" s="108"/>
      <c r="I223" s="108"/>
    </row>
    <row r="224" spans="1:9" ht="12.75" customHeight="1">
      <c r="A224" s="106"/>
      <c r="B224" s="106"/>
      <c r="C224" s="106"/>
      <c r="D224" s="106"/>
      <c r="E224" s="106"/>
      <c r="F224" s="107"/>
      <c r="G224" s="108"/>
      <c r="H224" s="108"/>
      <c r="I224" s="108"/>
    </row>
    <row r="225" spans="1:9" ht="12.75" customHeight="1">
      <c r="A225" s="106"/>
      <c r="B225" s="106"/>
      <c r="C225" s="106"/>
      <c r="D225" s="106"/>
      <c r="E225" s="106"/>
      <c r="F225" s="107"/>
      <c r="G225" s="108"/>
      <c r="H225" s="108"/>
      <c r="I225" s="108"/>
    </row>
    <row r="226" spans="1:9" ht="12.75" customHeight="1">
      <c r="A226" s="106"/>
      <c r="B226" s="106"/>
      <c r="C226" s="106"/>
      <c r="D226" s="106"/>
      <c r="E226" s="106"/>
      <c r="F226" s="107"/>
      <c r="G226" s="108"/>
      <c r="H226" s="108"/>
      <c r="I226" s="108"/>
    </row>
    <row r="227" spans="1:9" ht="12.75" customHeight="1">
      <c r="A227" s="106"/>
      <c r="B227" s="106"/>
      <c r="C227" s="106"/>
      <c r="D227" s="106"/>
      <c r="E227" s="106"/>
      <c r="F227" s="107"/>
      <c r="G227" s="108"/>
      <c r="H227" s="108"/>
      <c r="I227" s="108"/>
    </row>
    <row r="228" spans="1:9" ht="12.75" customHeight="1">
      <c r="A228" s="106"/>
      <c r="B228" s="106"/>
      <c r="C228" s="106"/>
      <c r="D228" s="106"/>
      <c r="E228" s="106"/>
      <c r="F228" s="107"/>
      <c r="G228" s="108"/>
      <c r="H228" s="108"/>
      <c r="I228" s="108"/>
    </row>
    <row r="229" spans="1:9" ht="12.75" customHeight="1">
      <c r="A229" s="106"/>
      <c r="B229" s="106"/>
      <c r="C229" s="106"/>
      <c r="D229" s="106"/>
      <c r="E229" s="106"/>
      <c r="F229" s="107"/>
      <c r="G229" s="108"/>
      <c r="H229" s="108"/>
      <c r="I229" s="108"/>
    </row>
    <row r="230" spans="1:9" ht="12.75" customHeight="1">
      <c r="A230" s="106"/>
      <c r="B230" s="106"/>
      <c r="C230" s="106"/>
      <c r="D230" s="106"/>
      <c r="E230" s="106"/>
      <c r="F230" s="107"/>
      <c r="G230" s="108"/>
      <c r="H230" s="108"/>
      <c r="I230" s="108"/>
    </row>
    <row r="231" spans="1:9" ht="12.75" customHeight="1">
      <c r="A231" s="106"/>
      <c r="B231" s="106"/>
      <c r="C231" s="106"/>
      <c r="D231" s="106"/>
      <c r="E231" s="106"/>
      <c r="F231" s="107"/>
      <c r="G231" s="108"/>
      <c r="H231" s="108"/>
      <c r="I231" s="108"/>
    </row>
    <row r="232" spans="1:9" ht="12.75" customHeight="1">
      <c r="A232" s="106"/>
      <c r="B232" s="106"/>
      <c r="C232" s="106"/>
      <c r="D232" s="106"/>
      <c r="E232" s="106"/>
      <c r="F232" s="107"/>
      <c r="G232" s="108"/>
      <c r="H232" s="108"/>
      <c r="I232" s="108"/>
    </row>
    <row r="233" spans="1:9" ht="12.75" customHeight="1">
      <c r="A233" s="106"/>
      <c r="B233" s="106"/>
      <c r="C233" s="106"/>
      <c r="D233" s="106"/>
      <c r="E233" s="106"/>
      <c r="F233" s="107"/>
      <c r="G233" s="108"/>
      <c r="H233" s="108"/>
      <c r="I233" s="108"/>
    </row>
    <row r="234" spans="1:9" ht="12.75" customHeight="1">
      <c r="A234" s="106"/>
      <c r="B234" s="106"/>
      <c r="C234" s="106"/>
      <c r="D234" s="106"/>
      <c r="E234" s="106"/>
      <c r="F234" s="107"/>
      <c r="G234" s="108"/>
      <c r="H234" s="108"/>
      <c r="I234" s="108"/>
    </row>
    <row r="235" spans="1:9" ht="12.75" customHeight="1">
      <c r="A235" s="106"/>
      <c r="B235" s="106"/>
      <c r="C235" s="106"/>
      <c r="D235" s="106"/>
      <c r="E235" s="106"/>
      <c r="F235" s="107"/>
      <c r="G235" s="108"/>
      <c r="H235" s="108"/>
      <c r="I235" s="108"/>
    </row>
    <row r="236" spans="1:9" ht="12.75" customHeight="1">
      <c r="A236" s="106"/>
      <c r="B236" s="106"/>
      <c r="C236" s="106"/>
      <c r="D236" s="106"/>
      <c r="E236" s="106"/>
      <c r="F236" s="107"/>
      <c r="G236" s="108"/>
      <c r="H236" s="108"/>
      <c r="I236" s="108"/>
    </row>
    <row r="237" spans="1:9" ht="12.75" customHeight="1">
      <c r="A237" s="106"/>
      <c r="B237" s="106"/>
      <c r="C237" s="106"/>
      <c r="D237" s="106"/>
      <c r="E237" s="106"/>
      <c r="F237" s="107"/>
      <c r="G237" s="108"/>
      <c r="H237" s="108"/>
      <c r="I237" s="108"/>
    </row>
    <row r="238" spans="1:9" ht="12.75" customHeight="1">
      <c r="A238" s="106"/>
      <c r="B238" s="106"/>
      <c r="C238" s="106"/>
      <c r="D238" s="106"/>
      <c r="E238" s="106"/>
      <c r="F238" s="107"/>
      <c r="G238" s="108"/>
      <c r="H238" s="108"/>
      <c r="I238" s="108"/>
    </row>
    <row r="239" spans="1:9" ht="12.75" customHeight="1">
      <c r="A239" s="106"/>
      <c r="B239" s="106"/>
      <c r="C239" s="106"/>
      <c r="D239" s="106"/>
      <c r="E239" s="106"/>
      <c r="F239" s="107"/>
      <c r="G239" s="108"/>
      <c r="H239" s="108"/>
      <c r="I239" s="108"/>
    </row>
    <row r="240" spans="1:9" ht="12.75" customHeight="1">
      <c r="A240" s="106"/>
      <c r="B240" s="106"/>
      <c r="C240" s="106"/>
      <c r="D240" s="106"/>
      <c r="E240" s="106"/>
      <c r="F240" s="107"/>
      <c r="G240" s="108"/>
      <c r="H240" s="108"/>
      <c r="I240" s="108"/>
    </row>
    <row r="241" spans="1:9" ht="12.75" customHeight="1">
      <c r="A241" s="106"/>
      <c r="B241" s="106"/>
      <c r="C241" s="106"/>
      <c r="D241" s="106"/>
      <c r="E241" s="106"/>
      <c r="F241" s="107"/>
      <c r="G241" s="108"/>
      <c r="H241" s="108"/>
      <c r="I241" s="108"/>
    </row>
    <row r="242" spans="1:9" ht="12.75" customHeight="1">
      <c r="A242" s="106"/>
      <c r="B242" s="106"/>
      <c r="C242" s="106"/>
      <c r="D242" s="106"/>
      <c r="E242" s="106"/>
      <c r="F242" s="107"/>
      <c r="G242" s="108"/>
      <c r="H242" s="108"/>
      <c r="I242" s="108"/>
    </row>
    <row r="243" spans="1:9" ht="12.75" customHeight="1">
      <c r="A243" s="106"/>
      <c r="B243" s="106"/>
      <c r="C243" s="106"/>
      <c r="D243" s="106"/>
      <c r="E243" s="106"/>
      <c r="F243" s="107"/>
      <c r="G243" s="108"/>
      <c r="H243" s="108"/>
      <c r="I243" s="108"/>
    </row>
    <row r="244" spans="1:9" ht="12.75" customHeight="1">
      <c r="A244" s="106"/>
      <c r="B244" s="106"/>
      <c r="C244" s="106"/>
      <c r="D244" s="106"/>
      <c r="E244" s="106"/>
      <c r="F244" s="107"/>
      <c r="G244" s="108"/>
      <c r="H244" s="108"/>
      <c r="I244" s="108"/>
    </row>
    <row r="245" spans="1:9" ht="12.75" customHeight="1">
      <c r="A245" s="106"/>
      <c r="B245" s="106"/>
      <c r="C245" s="106"/>
      <c r="D245" s="106"/>
      <c r="E245" s="106"/>
      <c r="F245" s="107"/>
      <c r="G245" s="108"/>
      <c r="H245" s="108"/>
      <c r="I245" s="108"/>
    </row>
    <row r="246" spans="1:9" ht="12.75" customHeight="1">
      <c r="A246" s="106"/>
      <c r="B246" s="106"/>
      <c r="C246" s="106"/>
      <c r="D246" s="106"/>
      <c r="E246" s="106"/>
      <c r="F246" s="107"/>
      <c r="G246" s="108"/>
      <c r="H246" s="108"/>
      <c r="I246" s="108"/>
    </row>
    <row r="247" spans="1:9" ht="12.75" customHeight="1">
      <c r="A247" s="106"/>
      <c r="B247" s="106"/>
      <c r="C247" s="106"/>
      <c r="D247" s="106"/>
      <c r="E247" s="106"/>
      <c r="F247" s="107"/>
      <c r="G247" s="108"/>
      <c r="H247" s="108"/>
      <c r="I247" s="108"/>
    </row>
    <row r="248" spans="1:9" ht="12.75" customHeight="1">
      <c r="A248" s="106"/>
      <c r="B248" s="106"/>
      <c r="C248" s="106"/>
      <c r="D248" s="106"/>
      <c r="E248" s="106"/>
      <c r="F248" s="107"/>
      <c r="G248" s="108"/>
      <c r="H248" s="108"/>
      <c r="I248" s="108"/>
    </row>
    <row r="249" spans="1:9" ht="12.75" customHeight="1">
      <c r="A249" s="106"/>
      <c r="B249" s="106"/>
      <c r="C249" s="106"/>
      <c r="D249" s="106"/>
      <c r="E249" s="106"/>
      <c r="F249" s="107"/>
      <c r="G249" s="108"/>
      <c r="H249" s="108"/>
      <c r="I249" s="108"/>
    </row>
    <row r="250" spans="1:9" ht="12.75" customHeight="1">
      <c r="A250" s="106"/>
      <c r="B250" s="106"/>
      <c r="C250" s="106"/>
      <c r="D250" s="106"/>
      <c r="E250" s="106"/>
      <c r="F250" s="107"/>
      <c r="G250" s="108"/>
      <c r="H250" s="108"/>
      <c r="I250" s="108"/>
    </row>
    <row r="251" spans="1:9" ht="12.75" customHeight="1">
      <c r="A251" s="106"/>
      <c r="B251" s="106"/>
      <c r="C251" s="106"/>
      <c r="D251" s="106"/>
      <c r="E251" s="106"/>
      <c r="F251" s="107"/>
      <c r="G251" s="108"/>
      <c r="H251" s="108"/>
      <c r="I251" s="108"/>
    </row>
    <row r="252" spans="1:9" ht="12.75" customHeight="1">
      <c r="A252" s="106"/>
      <c r="B252" s="106"/>
      <c r="C252" s="106"/>
      <c r="D252" s="106"/>
      <c r="E252" s="106"/>
      <c r="F252" s="107"/>
      <c r="G252" s="108"/>
      <c r="H252" s="108"/>
      <c r="I252" s="108"/>
    </row>
    <row r="253" spans="1:9" ht="12.75" customHeight="1">
      <c r="A253" s="106"/>
      <c r="B253" s="106"/>
      <c r="C253" s="106"/>
      <c r="D253" s="106"/>
      <c r="E253" s="106"/>
      <c r="F253" s="107"/>
      <c r="G253" s="108"/>
      <c r="H253" s="108"/>
      <c r="I253" s="108"/>
    </row>
    <row r="254" spans="1:9" ht="12.75" customHeight="1">
      <c r="A254" s="106"/>
      <c r="B254" s="106"/>
      <c r="C254" s="106"/>
      <c r="D254" s="106"/>
      <c r="E254" s="106"/>
      <c r="F254" s="107"/>
      <c r="G254" s="108"/>
      <c r="H254" s="108"/>
      <c r="I254" s="108"/>
    </row>
    <row r="255" spans="1:9" ht="12.75" customHeight="1">
      <c r="A255" s="106"/>
      <c r="B255" s="106"/>
      <c r="C255" s="106"/>
      <c r="D255" s="106"/>
      <c r="E255" s="106"/>
      <c r="F255" s="107"/>
      <c r="G255" s="108"/>
      <c r="H255" s="108"/>
      <c r="I255" s="108"/>
    </row>
    <row r="256" spans="1:9" ht="12.75" customHeight="1">
      <c r="A256" s="106"/>
      <c r="B256" s="106"/>
      <c r="C256" s="106"/>
      <c r="D256" s="106"/>
      <c r="E256" s="106"/>
      <c r="F256" s="107"/>
      <c r="G256" s="108"/>
      <c r="H256" s="108"/>
      <c r="I256" s="108"/>
    </row>
    <row r="257" spans="1:9" ht="12.75" customHeight="1">
      <c r="A257" s="106"/>
      <c r="B257" s="106"/>
      <c r="C257" s="106"/>
      <c r="D257" s="106"/>
      <c r="E257" s="106"/>
      <c r="F257" s="107"/>
      <c r="G257" s="108"/>
      <c r="H257" s="108"/>
      <c r="I257" s="108"/>
    </row>
    <row r="258" spans="1:9" ht="12.75" customHeight="1">
      <c r="A258" s="106"/>
      <c r="B258" s="106"/>
      <c r="C258" s="106"/>
      <c r="D258" s="106"/>
      <c r="E258" s="106"/>
      <c r="F258" s="107"/>
      <c r="G258" s="108"/>
      <c r="H258" s="108"/>
      <c r="I258" s="108"/>
    </row>
    <row r="259" spans="1:9" ht="12.75" customHeight="1">
      <c r="A259" s="106"/>
      <c r="B259" s="106"/>
      <c r="C259" s="106"/>
      <c r="D259" s="106"/>
      <c r="E259" s="106"/>
      <c r="F259" s="107"/>
      <c r="G259" s="108"/>
      <c r="H259" s="108"/>
      <c r="I259" s="108"/>
    </row>
    <row r="260" spans="1:9" ht="12.75" customHeight="1">
      <c r="A260" s="106"/>
      <c r="B260" s="106"/>
      <c r="C260" s="106"/>
      <c r="D260" s="106"/>
      <c r="E260" s="106"/>
      <c r="F260" s="107"/>
      <c r="G260" s="108"/>
      <c r="H260" s="108"/>
      <c r="I260" s="108"/>
    </row>
    <row r="261" spans="1:9" ht="12.75" customHeight="1">
      <c r="A261" s="106"/>
      <c r="B261" s="106"/>
      <c r="C261" s="106"/>
      <c r="D261" s="106"/>
      <c r="E261" s="106"/>
      <c r="F261" s="107"/>
      <c r="G261" s="108"/>
      <c r="H261" s="108"/>
      <c r="I261" s="108"/>
    </row>
    <row r="262" spans="1:9" ht="12.75" customHeight="1">
      <c r="A262" s="106"/>
      <c r="B262" s="106"/>
      <c r="C262" s="106"/>
      <c r="D262" s="106"/>
      <c r="E262" s="106"/>
      <c r="F262" s="107"/>
      <c r="G262" s="108"/>
      <c r="H262" s="108"/>
      <c r="I262" s="108"/>
    </row>
    <row r="263" spans="1:9" ht="12.75" customHeight="1">
      <c r="A263" s="106"/>
      <c r="B263" s="106"/>
      <c r="C263" s="106"/>
      <c r="D263" s="106"/>
      <c r="E263" s="106"/>
      <c r="F263" s="107"/>
      <c r="G263" s="108"/>
      <c r="H263" s="108"/>
      <c r="I263" s="108"/>
    </row>
    <row r="264" spans="1:9" ht="12.75" customHeight="1">
      <c r="A264" s="106"/>
      <c r="B264" s="106"/>
      <c r="C264" s="106"/>
      <c r="D264" s="106"/>
      <c r="E264" s="106"/>
      <c r="F264" s="107"/>
      <c r="G264" s="108"/>
      <c r="H264" s="108"/>
      <c r="I264" s="108"/>
    </row>
    <row r="265" spans="1:9" ht="12.75" customHeight="1">
      <c r="A265" s="106"/>
      <c r="B265" s="106"/>
      <c r="C265" s="106"/>
      <c r="D265" s="106"/>
      <c r="E265" s="106"/>
      <c r="F265" s="107"/>
      <c r="G265" s="108"/>
      <c r="H265" s="108"/>
      <c r="I265" s="108"/>
    </row>
    <row r="266" spans="1:9" ht="12.75" customHeight="1">
      <c r="A266" s="106"/>
      <c r="B266" s="106"/>
      <c r="C266" s="106"/>
      <c r="D266" s="106"/>
      <c r="E266" s="106"/>
      <c r="F266" s="107"/>
      <c r="G266" s="108"/>
      <c r="H266" s="108"/>
      <c r="I266" s="108"/>
    </row>
    <row r="267" spans="1:9" ht="12.75" customHeight="1">
      <c r="A267" s="106"/>
      <c r="B267" s="106"/>
      <c r="C267" s="106"/>
      <c r="D267" s="106"/>
      <c r="E267" s="106"/>
      <c r="F267" s="107"/>
      <c r="G267" s="108"/>
      <c r="H267" s="108"/>
      <c r="I267" s="108"/>
    </row>
    <row r="268" spans="1:9" ht="12.75" customHeight="1">
      <c r="A268" s="106"/>
      <c r="B268" s="106"/>
      <c r="C268" s="106"/>
      <c r="D268" s="106"/>
      <c r="E268" s="106"/>
      <c r="F268" s="107"/>
      <c r="G268" s="108"/>
      <c r="H268" s="108"/>
      <c r="I268" s="108"/>
    </row>
    <row r="269" spans="1:9" ht="12.75" customHeight="1">
      <c r="A269" s="106"/>
      <c r="B269" s="106"/>
      <c r="C269" s="106"/>
      <c r="D269" s="106"/>
      <c r="E269" s="106"/>
      <c r="F269" s="107"/>
      <c r="G269" s="108"/>
      <c r="H269" s="108"/>
      <c r="I269" s="108"/>
    </row>
    <row r="270" spans="1:9" ht="12.75" customHeight="1">
      <c r="A270" s="106"/>
      <c r="B270" s="106"/>
      <c r="C270" s="106"/>
      <c r="D270" s="106"/>
      <c r="E270" s="106"/>
      <c r="F270" s="107"/>
      <c r="G270" s="108"/>
      <c r="H270" s="108"/>
      <c r="I270" s="108"/>
    </row>
    <row r="271" spans="1:9" ht="12.75" customHeight="1">
      <c r="A271" s="106"/>
      <c r="B271" s="106"/>
      <c r="C271" s="106"/>
      <c r="D271" s="106"/>
      <c r="E271" s="106"/>
      <c r="F271" s="107"/>
      <c r="G271" s="108"/>
      <c r="H271" s="108"/>
      <c r="I271" s="108"/>
    </row>
    <row r="272" spans="1:9" ht="12.75" customHeight="1">
      <c r="A272" s="106"/>
      <c r="B272" s="106"/>
      <c r="C272" s="106"/>
      <c r="D272" s="106"/>
      <c r="E272" s="106"/>
      <c r="F272" s="107"/>
      <c r="G272" s="108"/>
      <c r="H272" s="108"/>
      <c r="I272" s="108"/>
    </row>
    <row r="273" spans="1:9" ht="12.75" customHeight="1">
      <c r="A273" s="106"/>
      <c r="B273" s="106"/>
      <c r="C273" s="106"/>
      <c r="D273" s="106"/>
      <c r="E273" s="106"/>
      <c r="F273" s="107"/>
      <c r="G273" s="108"/>
      <c r="H273" s="108"/>
      <c r="I273" s="108"/>
    </row>
    <row r="274" spans="1:9" ht="12.75" customHeight="1">
      <c r="A274" s="106"/>
      <c r="B274" s="106"/>
      <c r="C274" s="106"/>
      <c r="D274" s="106"/>
      <c r="E274" s="106"/>
      <c r="F274" s="107"/>
      <c r="G274" s="108"/>
      <c r="H274" s="108"/>
      <c r="I274" s="108"/>
    </row>
    <row r="275" spans="1:9" ht="12.75" customHeight="1">
      <c r="A275" s="106"/>
      <c r="B275" s="106"/>
      <c r="C275" s="106"/>
      <c r="D275" s="106"/>
      <c r="E275" s="106"/>
      <c r="F275" s="107"/>
      <c r="G275" s="108"/>
      <c r="H275" s="108"/>
      <c r="I275" s="108"/>
    </row>
    <row r="276" spans="1:9" ht="12.75" customHeight="1">
      <c r="A276" s="106"/>
      <c r="B276" s="106"/>
      <c r="C276" s="106"/>
      <c r="D276" s="106"/>
      <c r="E276" s="106"/>
      <c r="F276" s="107"/>
      <c r="G276" s="108"/>
      <c r="H276" s="108"/>
      <c r="I276" s="108"/>
    </row>
    <row r="277" spans="1:9" ht="12.75" customHeight="1">
      <c r="A277" s="106"/>
      <c r="B277" s="106"/>
      <c r="C277" s="106"/>
      <c r="D277" s="106"/>
      <c r="E277" s="106"/>
      <c r="F277" s="107"/>
      <c r="G277" s="108"/>
      <c r="H277" s="108"/>
      <c r="I277" s="108"/>
    </row>
    <row r="278" spans="1:9" ht="12.75" customHeight="1">
      <c r="A278" s="106"/>
      <c r="B278" s="106"/>
      <c r="C278" s="106"/>
      <c r="D278" s="106"/>
      <c r="E278" s="106"/>
      <c r="F278" s="107"/>
      <c r="G278" s="108"/>
      <c r="H278" s="108"/>
      <c r="I278" s="108"/>
    </row>
    <row r="279" spans="1:9" ht="12.75" customHeight="1">
      <c r="A279" s="106"/>
      <c r="B279" s="106"/>
      <c r="C279" s="106"/>
      <c r="D279" s="106"/>
      <c r="E279" s="106"/>
      <c r="F279" s="107"/>
      <c r="G279" s="108"/>
      <c r="H279" s="108"/>
      <c r="I279" s="108"/>
    </row>
    <row r="280" spans="1:9" ht="12.75" customHeight="1">
      <c r="A280" s="106"/>
      <c r="B280" s="106"/>
      <c r="C280" s="106"/>
      <c r="D280" s="106"/>
      <c r="E280" s="106"/>
      <c r="F280" s="107"/>
      <c r="G280" s="108"/>
      <c r="H280" s="108"/>
      <c r="I280" s="108"/>
    </row>
    <row r="281" spans="1:9" ht="12.75" customHeight="1">
      <c r="A281" s="106"/>
      <c r="B281" s="106"/>
      <c r="C281" s="106"/>
      <c r="D281" s="106"/>
      <c r="E281" s="106"/>
      <c r="F281" s="107"/>
      <c r="G281" s="108"/>
      <c r="H281" s="108"/>
      <c r="I281" s="108"/>
    </row>
    <row r="282" spans="1:9" ht="12.75" customHeight="1">
      <c r="A282" s="106"/>
      <c r="B282" s="106"/>
      <c r="C282" s="106"/>
      <c r="D282" s="106"/>
      <c r="E282" s="106"/>
      <c r="F282" s="107"/>
      <c r="G282" s="108"/>
      <c r="H282" s="108"/>
      <c r="I282" s="108"/>
    </row>
    <row r="283" spans="1:9" ht="12.75" customHeight="1">
      <c r="A283" s="106"/>
      <c r="B283" s="106"/>
      <c r="C283" s="106"/>
      <c r="D283" s="106"/>
      <c r="E283" s="106"/>
      <c r="F283" s="107"/>
      <c r="G283" s="108"/>
      <c r="H283" s="108"/>
      <c r="I283" s="108"/>
    </row>
    <row r="284" spans="1:9" ht="12.75" customHeight="1">
      <c r="A284" s="106"/>
      <c r="B284" s="106"/>
      <c r="C284" s="106"/>
      <c r="D284" s="106"/>
      <c r="E284" s="106"/>
      <c r="F284" s="107"/>
      <c r="G284" s="108"/>
      <c r="H284" s="108"/>
      <c r="I284" s="108"/>
    </row>
    <row r="285" spans="1:9" ht="12.75" customHeight="1">
      <c r="A285" s="106"/>
      <c r="B285" s="106"/>
      <c r="C285" s="106"/>
      <c r="D285" s="106"/>
      <c r="E285" s="106"/>
      <c r="F285" s="107"/>
      <c r="G285" s="108"/>
      <c r="H285" s="108"/>
      <c r="I285" s="108"/>
    </row>
    <row r="286" spans="1:9" ht="12.75" customHeight="1">
      <c r="A286" s="106"/>
      <c r="B286" s="106"/>
      <c r="C286" s="106"/>
      <c r="D286" s="106"/>
      <c r="E286" s="106"/>
      <c r="F286" s="107"/>
      <c r="G286" s="108"/>
      <c r="H286" s="108"/>
      <c r="I286" s="108"/>
    </row>
    <row r="287" spans="1:9" ht="12.75" customHeight="1">
      <c r="A287" s="106"/>
      <c r="B287" s="106"/>
      <c r="C287" s="106"/>
      <c r="D287" s="106"/>
      <c r="E287" s="106"/>
      <c r="F287" s="107"/>
      <c r="G287" s="108"/>
      <c r="H287" s="108"/>
      <c r="I287" s="108"/>
    </row>
    <row r="288" spans="1:9" ht="12.75" customHeight="1">
      <c r="A288" s="106"/>
      <c r="B288" s="106"/>
      <c r="C288" s="106"/>
      <c r="D288" s="106"/>
      <c r="E288" s="106"/>
      <c r="F288" s="107"/>
      <c r="G288" s="108"/>
      <c r="H288" s="108"/>
      <c r="I288" s="108"/>
    </row>
    <row r="289" spans="1:9" ht="12.75" customHeight="1">
      <c r="A289" s="106"/>
      <c r="B289" s="106"/>
      <c r="C289" s="106"/>
      <c r="D289" s="106"/>
      <c r="E289" s="106"/>
      <c r="F289" s="107"/>
      <c r="G289" s="108"/>
      <c r="H289" s="108"/>
      <c r="I289" s="108"/>
    </row>
    <row r="290" spans="1:9" ht="12.75" customHeight="1">
      <c r="A290" s="106"/>
      <c r="B290" s="106"/>
      <c r="C290" s="106"/>
      <c r="D290" s="106"/>
      <c r="E290" s="106"/>
      <c r="F290" s="107"/>
      <c r="G290" s="108"/>
      <c r="H290" s="108"/>
      <c r="I290" s="108"/>
    </row>
    <row r="291" spans="1:9" ht="12.75" customHeight="1">
      <c r="A291" s="106"/>
      <c r="B291" s="106"/>
      <c r="C291" s="106"/>
      <c r="D291" s="106"/>
      <c r="E291" s="106"/>
      <c r="F291" s="107"/>
      <c r="G291" s="108"/>
      <c r="H291" s="108"/>
      <c r="I291" s="108"/>
    </row>
    <row r="292" spans="1:9" ht="12.75" customHeight="1">
      <c r="A292" s="106"/>
      <c r="B292" s="106"/>
      <c r="C292" s="106"/>
      <c r="D292" s="106"/>
      <c r="E292" s="106"/>
      <c r="F292" s="107"/>
      <c r="G292" s="108"/>
      <c r="H292" s="108"/>
      <c r="I292" s="108"/>
    </row>
    <row r="293" spans="1:9" ht="12.75" customHeight="1">
      <c r="A293" s="106"/>
      <c r="B293" s="106"/>
      <c r="C293" s="106"/>
      <c r="D293" s="106"/>
      <c r="E293" s="106"/>
      <c r="F293" s="107"/>
      <c r="G293" s="108"/>
      <c r="H293" s="108"/>
      <c r="I293" s="108"/>
    </row>
    <row r="294" spans="1:9" ht="12.75" customHeight="1">
      <c r="A294" s="106"/>
      <c r="B294" s="106"/>
      <c r="C294" s="106"/>
      <c r="D294" s="106"/>
      <c r="E294" s="106"/>
      <c r="F294" s="107"/>
      <c r="G294" s="108"/>
      <c r="H294" s="108"/>
      <c r="I294" s="108"/>
    </row>
    <row r="295" spans="1:9" ht="12.75" customHeight="1">
      <c r="A295" s="106"/>
      <c r="B295" s="106"/>
      <c r="C295" s="106"/>
      <c r="D295" s="106"/>
      <c r="E295" s="106"/>
      <c r="F295" s="107"/>
      <c r="G295" s="108"/>
      <c r="H295" s="108"/>
      <c r="I295" s="108"/>
    </row>
    <row r="296" spans="1:9" ht="12.75" customHeight="1">
      <c r="A296" s="106"/>
      <c r="B296" s="106"/>
      <c r="C296" s="106"/>
      <c r="D296" s="106"/>
      <c r="E296" s="106"/>
      <c r="F296" s="107"/>
      <c r="G296" s="108"/>
      <c r="H296" s="108"/>
      <c r="I296" s="108"/>
    </row>
    <row r="297" spans="1:9" ht="12.75" customHeight="1">
      <c r="A297" s="106"/>
      <c r="B297" s="106"/>
      <c r="C297" s="106"/>
      <c r="D297" s="106"/>
      <c r="E297" s="106"/>
      <c r="F297" s="107"/>
      <c r="G297" s="108"/>
      <c r="H297" s="108"/>
      <c r="I297" s="108"/>
    </row>
    <row r="298" spans="1:9" ht="12.75" customHeight="1">
      <c r="A298" s="106"/>
      <c r="B298" s="106"/>
      <c r="C298" s="106"/>
      <c r="D298" s="106"/>
      <c r="E298" s="106"/>
      <c r="F298" s="107"/>
      <c r="G298" s="108"/>
      <c r="H298" s="108"/>
      <c r="I298" s="108"/>
    </row>
    <row r="299" spans="1:9" ht="12.75" customHeight="1">
      <c r="A299" s="106"/>
      <c r="B299" s="106"/>
      <c r="C299" s="106"/>
      <c r="D299" s="106"/>
      <c r="E299" s="106"/>
      <c r="F299" s="107"/>
      <c r="G299" s="108"/>
      <c r="H299" s="108"/>
      <c r="I299" s="108"/>
    </row>
    <row r="300" spans="1:9" ht="12.75" customHeight="1">
      <c r="A300" s="106"/>
      <c r="B300" s="106"/>
      <c r="C300" s="106"/>
      <c r="D300" s="106"/>
      <c r="E300" s="106"/>
      <c r="F300" s="107"/>
      <c r="G300" s="108"/>
      <c r="H300" s="108"/>
      <c r="I300" s="108"/>
    </row>
    <row r="301" spans="1:9" ht="12.75" customHeight="1">
      <c r="A301" s="106"/>
      <c r="B301" s="106"/>
      <c r="C301" s="106"/>
      <c r="D301" s="106"/>
      <c r="E301" s="106"/>
      <c r="F301" s="107"/>
      <c r="G301" s="108"/>
      <c r="H301" s="108"/>
      <c r="I301" s="108"/>
    </row>
    <row r="302" spans="1:9" ht="12.75" customHeight="1">
      <c r="A302" s="106"/>
      <c r="B302" s="106"/>
      <c r="C302" s="106"/>
      <c r="D302" s="106"/>
      <c r="E302" s="106"/>
      <c r="F302" s="107"/>
      <c r="G302" s="108"/>
      <c r="H302" s="108"/>
      <c r="I302" s="108"/>
    </row>
    <row r="303" spans="1:9" ht="12.75" customHeight="1">
      <c r="A303" s="106"/>
      <c r="B303" s="106"/>
      <c r="C303" s="106"/>
      <c r="D303" s="106"/>
      <c r="E303" s="106"/>
      <c r="F303" s="107"/>
      <c r="G303" s="108"/>
      <c r="H303" s="108"/>
      <c r="I303" s="108"/>
    </row>
    <row r="304" spans="1:9" ht="12.75" customHeight="1">
      <c r="A304" s="106"/>
      <c r="B304" s="106"/>
      <c r="C304" s="106"/>
      <c r="D304" s="106"/>
      <c r="E304" s="106"/>
      <c r="F304" s="107"/>
      <c r="G304" s="108"/>
      <c r="H304" s="108"/>
      <c r="I304" s="108"/>
    </row>
    <row r="305" spans="1:9" ht="12.75" customHeight="1">
      <c r="A305" s="106"/>
      <c r="B305" s="106"/>
      <c r="C305" s="106"/>
      <c r="D305" s="106"/>
      <c r="E305" s="106"/>
      <c r="F305" s="107"/>
      <c r="G305" s="108"/>
      <c r="H305" s="108"/>
      <c r="I305" s="108"/>
    </row>
    <row r="306" spans="1:9" ht="12.75" customHeight="1">
      <c r="A306" s="106"/>
      <c r="B306" s="106"/>
      <c r="C306" s="106"/>
      <c r="D306" s="106"/>
      <c r="E306" s="106"/>
      <c r="F306" s="107"/>
      <c r="G306" s="108"/>
      <c r="H306" s="108"/>
      <c r="I306" s="108"/>
    </row>
    <row r="307" spans="1:9" ht="12.75" customHeight="1">
      <c r="A307" s="106"/>
      <c r="B307" s="106"/>
      <c r="C307" s="106"/>
      <c r="D307" s="106"/>
      <c r="E307" s="106"/>
      <c r="F307" s="107"/>
      <c r="G307" s="108"/>
      <c r="H307" s="108"/>
      <c r="I307" s="108"/>
    </row>
    <row r="308" spans="1:9" ht="12.75" customHeight="1">
      <c r="A308" s="106"/>
      <c r="B308" s="106"/>
      <c r="C308" s="106"/>
      <c r="D308" s="106"/>
      <c r="E308" s="106"/>
      <c r="F308" s="107"/>
      <c r="G308" s="108"/>
      <c r="H308" s="108"/>
      <c r="I308" s="108"/>
    </row>
    <row r="309" spans="1:9" ht="12.75" customHeight="1">
      <c r="A309" s="106"/>
      <c r="B309" s="106"/>
      <c r="C309" s="106"/>
      <c r="D309" s="106"/>
      <c r="E309" s="106"/>
      <c r="F309" s="107"/>
      <c r="G309" s="108"/>
      <c r="H309" s="108"/>
      <c r="I309" s="108"/>
    </row>
    <row r="310" spans="1:9" ht="12.75" customHeight="1">
      <c r="A310" s="106"/>
      <c r="B310" s="106"/>
      <c r="C310" s="106"/>
      <c r="D310" s="106"/>
      <c r="E310" s="106"/>
      <c r="F310" s="107"/>
      <c r="G310" s="108"/>
      <c r="H310" s="108"/>
      <c r="I310" s="108"/>
    </row>
    <row r="311" spans="1:9" ht="12.75" customHeight="1">
      <c r="A311" s="106"/>
      <c r="B311" s="106"/>
      <c r="C311" s="106"/>
      <c r="D311" s="106"/>
      <c r="E311" s="106"/>
      <c r="F311" s="107"/>
      <c r="G311" s="108"/>
      <c r="H311" s="108"/>
      <c r="I311" s="108"/>
    </row>
    <row r="312" spans="1:9" ht="12.75" customHeight="1">
      <c r="A312" s="106"/>
      <c r="B312" s="106"/>
      <c r="C312" s="106"/>
      <c r="D312" s="106"/>
      <c r="E312" s="106"/>
      <c r="F312" s="107"/>
      <c r="G312" s="108"/>
      <c r="H312" s="108"/>
      <c r="I312" s="108"/>
    </row>
    <row r="313" spans="1:9" ht="12.75" customHeight="1">
      <c r="A313" s="106"/>
      <c r="B313" s="106"/>
      <c r="C313" s="106"/>
      <c r="D313" s="106"/>
      <c r="E313" s="106"/>
      <c r="F313" s="107"/>
      <c r="G313" s="108"/>
      <c r="H313" s="108"/>
      <c r="I313" s="108"/>
    </row>
    <row r="314" spans="1:9" ht="12.75" customHeight="1">
      <c r="A314" s="106"/>
      <c r="B314" s="106"/>
      <c r="C314" s="106"/>
      <c r="D314" s="106"/>
      <c r="E314" s="106"/>
      <c r="F314" s="107"/>
      <c r="G314" s="108"/>
      <c r="H314" s="108"/>
      <c r="I314" s="108"/>
    </row>
    <row r="315" spans="1:9" ht="12.75" customHeight="1">
      <c r="A315" s="106"/>
      <c r="B315" s="106"/>
      <c r="C315" s="106"/>
      <c r="D315" s="106"/>
      <c r="E315" s="106"/>
      <c r="F315" s="107"/>
      <c r="G315" s="108"/>
      <c r="H315" s="108"/>
      <c r="I315" s="108"/>
    </row>
    <row r="316" spans="1:9" ht="12.75" customHeight="1">
      <c r="A316" s="106"/>
      <c r="B316" s="106"/>
      <c r="C316" s="106"/>
      <c r="D316" s="106"/>
      <c r="E316" s="106"/>
      <c r="F316" s="107"/>
      <c r="G316" s="108"/>
      <c r="H316" s="108"/>
      <c r="I316" s="108"/>
    </row>
    <row r="317" spans="1:9" ht="12.75" customHeight="1">
      <c r="A317" s="106"/>
      <c r="B317" s="106"/>
      <c r="C317" s="106"/>
      <c r="D317" s="106"/>
      <c r="E317" s="106"/>
      <c r="F317" s="107"/>
      <c r="G317" s="108"/>
      <c r="H317" s="108"/>
      <c r="I317" s="108"/>
    </row>
    <row r="318" spans="1:9" ht="12.75" customHeight="1">
      <c r="A318" s="106"/>
      <c r="B318" s="106"/>
      <c r="C318" s="106"/>
      <c r="D318" s="106"/>
      <c r="E318" s="106"/>
      <c r="F318" s="107"/>
      <c r="G318" s="108"/>
      <c r="H318" s="108"/>
      <c r="I318" s="108"/>
    </row>
    <row r="319" spans="1:9" ht="12.75" customHeight="1">
      <c r="A319" s="106"/>
      <c r="B319" s="106"/>
      <c r="C319" s="106"/>
      <c r="D319" s="106"/>
      <c r="E319" s="106"/>
      <c r="F319" s="107"/>
      <c r="G319" s="108"/>
      <c r="H319" s="108"/>
      <c r="I319" s="108"/>
    </row>
    <row r="320" spans="1:9" ht="12.75" customHeight="1">
      <c r="A320" s="106"/>
      <c r="B320" s="106"/>
      <c r="C320" s="106"/>
      <c r="D320" s="106"/>
      <c r="E320" s="106"/>
      <c r="F320" s="107"/>
      <c r="G320" s="108"/>
      <c r="H320" s="108"/>
      <c r="I320" s="108"/>
    </row>
    <row r="321" spans="1:9" ht="12.75" customHeight="1">
      <c r="A321" s="106"/>
      <c r="B321" s="106"/>
      <c r="C321" s="106"/>
      <c r="D321" s="106"/>
      <c r="E321" s="106"/>
      <c r="F321" s="107"/>
      <c r="G321" s="108"/>
      <c r="H321" s="108"/>
      <c r="I321" s="108"/>
    </row>
    <row r="322" spans="1:9" ht="12.75" customHeight="1">
      <c r="A322" s="106"/>
      <c r="B322" s="106"/>
      <c r="C322" s="106"/>
      <c r="D322" s="106"/>
      <c r="E322" s="106"/>
      <c r="F322" s="107"/>
      <c r="G322" s="108"/>
      <c r="H322" s="108"/>
      <c r="I322" s="108"/>
    </row>
    <row r="323" spans="1:9" ht="12.75" customHeight="1">
      <c r="A323" s="106"/>
      <c r="B323" s="106"/>
      <c r="C323" s="106"/>
      <c r="D323" s="106"/>
      <c r="E323" s="106"/>
      <c r="F323" s="107"/>
      <c r="G323" s="108"/>
      <c r="H323" s="108"/>
      <c r="I323" s="108"/>
    </row>
    <row r="324" spans="1:9" ht="12.75" customHeight="1">
      <c r="A324" s="106"/>
      <c r="B324" s="106"/>
      <c r="C324" s="106"/>
      <c r="D324" s="106"/>
      <c r="E324" s="106"/>
      <c r="F324" s="107"/>
      <c r="G324" s="108"/>
      <c r="H324" s="108"/>
      <c r="I324" s="108"/>
    </row>
    <row r="325" spans="1:9" ht="12.75" customHeight="1">
      <c r="A325" s="106"/>
      <c r="B325" s="106"/>
      <c r="C325" s="106"/>
      <c r="D325" s="106"/>
      <c r="E325" s="106"/>
      <c r="F325" s="107"/>
      <c r="G325" s="108"/>
      <c r="H325" s="108"/>
      <c r="I325" s="108"/>
    </row>
    <row r="326" spans="1:9" ht="12.75" customHeight="1">
      <c r="A326" s="106"/>
      <c r="B326" s="106"/>
      <c r="C326" s="106"/>
      <c r="D326" s="106"/>
      <c r="E326" s="106"/>
      <c r="F326" s="107"/>
      <c r="G326" s="108"/>
      <c r="H326" s="108"/>
      <c r="I326" s="108"/>
    </row>
    <row r="327" spans="1:9" ht="12.75" customHeight="1">
      <c r="A327" s="106"/>
      <c r="B327" s="106"/>
      <c r="C327" s="106"/>
      <c r="D327" s="106"/>
      <c r="E327" s="106"/>
      <c r="F327" s="107"/>
      <c r="G327" s="108"/>
      <c r="H327" s="108"/>
      <c r="I327" s="108"/>
    </row>
    <row r="328" spans="1:9" ht="12.75" customHeight="1">
      <c r="A328" s="106"/>
      <c r="B328" s="106"/>
      <c r="C328" s="106"/>
      <c r="D328" s="106"/>
      <c r="E328" s="106"/>
      <c r="F328" s="107"/>
      <c r="G328" s="108"/>
      <c r="H328" s="108"/>
      <c r="I328" s="108"/>
    </row>
    <row r="329" spans="1:9" ht="12.75" customHeight="1">
      <c r="A329" s="106"/>
      <c r="B329" s="106"/>
      <c r="C329" s="106"/>
      <c r="D329" s="106"/>
      <c r="E329" s="106"/>
      <c r="F329" s="107"/>
      <c r="G329" s="108"/>
      <c r="H329" s="108"/>
      <c r="I329" s="108"/>
    </row>
    <row r="330" spans="1:9" ht="12.75" customHeight="1">
      <c r="A330" s="106"/>
      <c r="B330" s="106"/>
      <c r="C330" s="106"/>
      <c r="D330" s="106"/>
      <c r="E330" s="106"/>
      <c r="F330" s="107"/>
      <c r="G330" s="108"/>
      <c r="H330" s="108"/>
      <c r="I330" s="108"/>
    </row>
    <row r="331" spans="1:9" ht="12.75" customHeight="1">
      <c r="A331" s="106"/>
      <c r="B331" s="106"/>
      <c r="C331" s="106"/>
      <c r="D331" s="106"/>
      <c r="E331" s="106"/>
      <c r="F331" s="107"/>
      <c r="G331" s="108"/>
      <c r="H331" s="108"/>
      <c r="I331" s="108"/>
    </row>
    <row r="332" spans="1:9" ht="12.75" customHeight="1">
      <c r="A332" s="106"/>
      <c r="B332" s="106"/>
      <c r="C332" s="106"/>
      <c r="D332" s="106"/>
      <c r="E332" s="106"/>
      <c r="F332" s="107"/>
      <c r="G332" s="108"/>
      <c r="H332" s="108"/>
      <c r="I332" s="108"/>
    </row>
    <row r="333" spans="1:9" ht="12.75" customHeight="1">
      <c r="A333" s="106"/>
      <c r="B333" s="106"/>
      <c r="C333" s="106"/>
      <c r="D333" s="106"/>
      <c r="E333" s="106"/>
      <c r="F333" s="107"/>
      <c r="G333" s="108"/>
      <c r="H333" s="108"/>
      <c r="I333" s="108"/>
    </row>
    <row r="334" spans="1:9" ht="12.75" customHeight="1">
      <c r="A334" s="106"/>
      <c r="B334" s="106"/>
      <c r="C334" s="106"/>
      <c r="D334" s="106"/>
      <c r="E334" s="106"/>
      <c r="F334" s="107"/>
      <c r="G334" s="108"/>
      <c r="H334" s="108"/>
      <c r="I334" s="108"/>
    </row>
    <row r="335" spans="1:9" ht="12.75" customHeight="1">
      <c r="A335" s="106"/>
      <c r="B335" s="106"/>
      <c r="C335" s="106"/>
      <c r="D335" s="106"/>
      <c r="E335" s="106"/>
      <c r="F335" s="107"/>
      <c r="G335" s="108"/>
      <c r="H335" s="108"/>
      <c r="I335" s="108"/>
    </row>
    <row r="336" spans="1:9" ht="12.75" customHeight="1">
      <c r="A336" s="106"/>
      <c r="B336" s="106"/>
      <c r="C336" s="106"/>
      <c r="D336" s="106"/>
      <c r="E336" s="106"/>
      <c r="F336" s="107"/>
      <c r="G336" s="108"/>
      <c r="H336" s="108"/>
      <c r="I336" s="108"/>
    </row>
    <row r="337" spans="1:9" ht="12.75" customHeight="1">
      <c r="A337" s="106"/>
      <c r="B337" s="106"/>
      <c r="C337" s="106"/>
      <c r="D337" s="106"/>
      <c r="E337" s="106"/>
      <c r="F337" s="107"/>
      <c r="G337" s="108"/>
      <c r="H337" s="108"/>
      <c r="I337" s="108"/>
    </row>
    <row r="338" spans="1:9" ht="12.75" customHeight="1">
      <c r="A338" s="106"/>
      <c r="B338" s="106"/>
      <c r="C338" s="106"/>
      <c r="D338" s="106"/>
      <c r="E338" s="106"/>
      <c r="F338" s="107"/>
      <c r="G338" s="108"/>
      <c r="H338" s="108"/>
      <c r="I338" s="108"/>
    </row>
    <row r="339" spans="1:9" ht="12.75" customHeight="1">
      <c r="A339" s="106"/>
      <c r="B339" s="106"/>
      <c r="C339" s="106"/>
      <c r="D339" s="106"/>
      <c r="E339" s="106"/>
      <c r="F339" s="107"/>
      <c r="G339" s="108"/>
      <c r="H339" s="108"/>
      <c r="I339" s="108"/>
    </row>
    <row r="340" spans="1:9" ht="12.75" customHeight="1">
      <c r="A340" s="106"/>
      <c r="B340" s="106"/>
      <c r="C340" s="106"/>
      <c r="D340" s="106"/>
      <c r="E340" s="106"/>
      <c r="F340" s="107"/>
      <c r="G340" s="108"/>
      <c r="H340" s="108"/>
      <c r="I340" s="108"/>
    </row>
    <row r="341" spans="1:9" ht="12.75" customHeight="1">
      <c r="A341" s="106"/>
      <c r="B341" s="106"/>
      <c r="C341" s="106"/>
      <c r="D341" s="106"/>
      <c r="E341" s="106"/>
      <c r="F341" s="107"/>
      <c r="G341" s="108"/>
      <c r="H341" s="108"/>
      <c r="I341" s="108"/>
    </row>
    <row r="342" spans="1:9" ht="12.75" customHeight="1">
      <c r="A342" s="106"/>
      <c r="B342" s="106"/>
      <c r="C342" s="106"/>
      <c r="D342" s="106"/>
      <c r="E342" s="106"/>
      <c r="F342" s="107"/>
      <c r="G342" s="108"/>
      <c r="H342" s="108"/>
      <c r="I342" s="108"/>
    </row>
    <row r="343" spans="1:9" ht="12.75" customHeight="1">
      <c r="A343" s="106"/>
      <c r="B343" s="106"/>
      <c r="C343" s="106"/>
      <c r="D343" s="106"/>
      <c r="E343" s="106"/>
      <c r="F343" s="107"/>
      <c r="G343" s="108"/>
      <c r="H343" s="108"/>
      <c r="I343" s="108"/>
    </row>
    <row r="344" spans="1:9" ht="12.75" customHeight="1">
      <c r="A344" s="106"/>
      <c r="B344" s="106"/>
      <c r="C344" s="106"/>
      <c r="D344" s="106"/>
      <c r="E344" s="106"/>
      <c r="F344" s="107"/>
      <c r="G344" s="108"/>
      <c r="H344" s="108"/>
      <c r="I344" s="108"/>
    </row>
    <row r="345" spans="1:9" ht="12.75" customHeight="1">
      <c r="A345" s="106"/>
      <c r="B345" s="106"/>
      <c r="C345" s="106"/>
      <c r="D345" s="106"/>
      <c r="E345" s="106"/>
      <c r="F345" s="107"/>
      <c r="G345" s="108"/>
      <c r="H345" s="108"/>
      <c r="I345" s="108"/>
    </row>
    <row r="346" spans="1:9" ht="12.75" customHeight="1">
      <c r="A346" s="106"/>
      <c r="B346" s="106"/>
      <c r="C346" s="106"/>
      <c r="D346" s="106"/>
      <c r="E346" s="106"/>
      <c r="F346" s="107"/>
      <c r="G346" s="108"/>
      <c r="H346" s="108"/>
      <c r="I346" s="108"/>
    </row>
    <row r="347" spans="1:9" ht="12.75" customHeight="1">
      <c r="A347" s="106"/>
      <c r="B347" s="106"/>
      <c r="C347" s="106"/>
      <c r="D347" s="106"/>
      <c r="E347" s="106"/>
      <c r="F347" s="107"/>
      <c r="G347" s="108"/>
      <c r="H347" s="108"/>
      <c r="I347" s="108"/>
    </row>
    <row r="348" spans="1:9" ht="12.75" customHeight="1">
      <c r="A348" s="106"/>
      <c r="B348" s="106"/>
      <c r="C348" s="106"/>
      <c r="D348" s="106"/>
      <c r="E348" s="106"/>
      <c r="F348" s="107"/>
      <c r="G348" s="108"/>
      <c r="H348" s="108"/>
      <c r="I348" s="108"/>
    </row>
    <row r="349" spans="1:9" ht="12.75" customHeight="1">
      <c r="A349" s="106"/>
      <c r="B349" s="106"/>
      <c r="C349" s="106"/>
      <c r="D349" s="106"/>
      <c r="E349" s="106"/>
      <c r="F349" s="107"/>
      <c r="G349" s="108"/>
      <c r="H349" s="108"/>
      <c r="I349" s="108"/>
    </row>
    <row r="350" spans="1:9" ht="12.75" customHeight="1">
      <c r="A350" s="106"/>
      <c r="B350" s="106"/>
      <c r="C350" s="106"/>
      <c r="D350" s="106"/>
      <c r="E350" s="106"/>
      <c r="F350" s="107"/>
      <c r="G350" s="108"/>
      <c r="H350" s="108"/>
      <c r="I350" s="108"/>
    </row>
    <row r="351" spans="1:9" ht="12.75" customHeight="1">
      <c r="A351" s="106"/>
      <c r="B351" s="106"/>
      <c r="C351" s="106"/>
      <c r="D351" s="106"/>
      <c r="E351" s="106"/>
      <c r="F351" s="107"/>
      <c r="G351" s="108"/>
      <c r="H351" s="108"/>
      <c r="I351" s="108"/>
    </row>
    <row r="352" spans="1:9" ht="12.75" customHeight="1">
      <c r="A352" s="106"/>
      <c r="B352" s="106"/>
      <c r="C352" s="106"/>
      <c r="D352" s="106"/>
      <c r="E352" s="106"/>
      <c r="F352" s="107"/>
      <c r="G352" s="108"/>
      <c r="H352" s="108"/>
      <c r="I352" s="108"/>
    </row>
    <row r="353" spans="1:9" ht="12.75" customHeight="1">
      <c r="A353" s="106"/>
      <c r="B353" s="106"/>
      <c r="C353" s="106"/>
      <c r="D353" s="106"/>
      <c r="E353" s="106"/>
      <c r="F353" s="107"/>
      <c r="G353" s="108"/>
      <c r="H353" s="108"/>
      <c r="I353" s="108"/>
    </row>
    <row r="354" spans="1:9" ht="12.75" customHeight="1">
      <c r="A354" s="106"/>
      <c r="B354" s="106"/>
      <c r="C354" s="106"/>
      <c r="D354" s="106"/>
      <c r="E354" s="106"/>
      <c r="F354" s="107"/>
      <c r="G354" s="108"/>
      <c r="H354" s="108"/>
      <c r="I354" s="108"/>
    </row>
    <row r="355" spans="1:9" ht="12.75" customHeight="1">
      <c r="A355" s="106"/>
      <c r="B355" s="106"/>
      <c r="C355" s="106"/>
      <c r="D355" s="106"/>
      <c r="E355" s="106"/>
      <c r="F355" s="107"/>
      <c r="G355" s="108"/>
      <c r="H355" s="108"/>
      <c r="I355" s="108"/>
    </row>
    <row r="356" spans="1:9" ht="12.75" customHeight="1">
      <c r="A356" s="106"/>
      <c r="B356" s="106"/>
      <c r="C356" s="106"/>
      <c r="D356" s="106"/>
      <c r="E356" s="106"/>
      <c r="F356" s="107"/>
      <c r="G356" s="108"/>
      <c r="H356" s="108"/>
      <c r="I356" s="108"/>
    </row>
    <row r="357" spans="1:9" ht="12.75" customHeight="1">
      <c r="A357" s="106"/>
      <c r="B357" s="106"/>
      <c r="C357" s="106"/>
      <c r="D357" s="106"/>
      <c r="E357" s="106"/>
      <c r="F357" s="107"/>
      <c r="G357" s="108"/>
      <c r="H357" s="108"/>
      <c r="I357" s="108"/>
    </row>
    <row r="358" spans="1:9" ht="12.75" customHeight="1">
      <c r="A358" s="106"/>
      <c r="B358" s="106"/>
      <c r="C358" s="106"/>
      <c r="D358" s="106"/>
      <c r="E358" s="106"/>
      <c r="F358" s="107"/>
      <c r="G358" s="108"/>
      <c r="H358" s="108"/>
      <c r="I358" s="108"/>
    </row>
    <row r="359" spans="1:9" ht="12.75" customHeight="1">
      <c r="A359" s="106"/>
      <c r="B359" s="106"/>
      <c r="C359" s="106"/>
      <c r="D359" s="106"/>
      <c r="E359" s="106"/>
      <c r="F359" s="107"/>
      <c r="G359" s="108"/>
      <c r="H359" s="108"/>
      <c r="I359" s="108"/>
    </row>
    <row r="360" spans="1:9" ht="12.75" customHeight="1">
      <c r="A360" s="106"/>
      <c r="B360" s="106"/>
      <c r="C360" s="106"/>
      <c r="D360" s="106"/>
      <c r="E360" s="106"/>
      <c r="F360" s="107"/>
      <c r="G360" s="108"/>
      <c r="H360" s="108"/>
      <c r="I360" s="108"/>
    </row>
    <row r="361" spans="1:9" ht="12.75" customHeight="1">
      <c r="A361" s="106"/>
      <c r="B361" s="106"/>
      <c r="C361" s="106"/>
      <c r="D361" s="106"/>
      <c r="E361" s="106"/>
      <c r="F361" s="107"/>
      <c r="G361" s="108"/>
      <c r="H361" s="108"/>
      <c r="I361" s="108"/>
    </row>
    <row r="362" spans="1:9" ht="12.75" customHeight="1">
      <c r="A362" s="106"/>
      <c r="B362" s="106"/>
      <c r="C362" s="106"/>
      <c r="D362" s="106"/>
      <c r="E362" s="106"/>
      <c r="F362" s="107"/>
      <c r="G362" s="108"/>
      <c r="H362" s="108"/>
      <c r="I362" s="108"/>
    </row>
    <row r="363" spans="1:9" ht="12.75" customHeight="1">
      <c r="A363" s="106"/>
      <c r="B363" s="106"/>
      <c r="C363" s="106"/>
      <c r="D363" s="106"/>
      <c r="E363" s="106"/>
      <c r="F363" s="107"/>
      <c r="G363" s="108"/>
      <c r="H363" s="108"/>
      <c r="I363" s="108"/>
    </row>
    <row r="364" spans="1:9" ht="12.75" customHeight="1">
      <c r="A364" s="106"/>
      <c r="B364" s="106"/>
      <c r="C364" s="106"/>
      <c r="D364" s="106"/>
      <c r="E364" s="106"/>
      <c r="F364" s="107"/>
      <c r="G364" s="108"/>
      <c r="H364" s="108"/>
      <c r="I364" s="108"/>
    </row>
    <row r="365" spans="1:9" ht="12.75" customHeight="1">
      <c r="A365" s="106"/>
      <c r="B365" s="106"/>
      <c r="C365" s="106"/>
      <c r="D365" s="106"/>
      <c r="E365" s="106"/>
      <c r="F365" s="107"/>
      <c r="G365" s="108"/>
      <c r="H365" s="108"/>
      <c r="I365" s="108"/>
    </row>
    <row r="366" spans="1:9" ht="12.75" customHeight="1">
      <c r="A366" s="106"/>
      <c r="B366" s="106"/>
      <c r="C366" s="106"/>
      <c r="D366" s="106"/>
      <c r="E366" s="106"/>
      <c r="F366" s="107"/>
      <c r="G366" s="108"/>
      <c r="H366" s="108"/>
      <c r="I366" s="108"/>
    </row>
    <row r="367" spans="1:9" ht="12.75" customHeight="1">
      <c r="A367" s="106"/>
      <c r="B367" s="106"/>
      <c r="C367" s="106"/>
      <c r="D367" s="106"/>
      <c r="E367" s="106"/>
      <c r="F367" s="107"/>
      <c r="G367" s="108"/>
      <c r="H367" s="108"/>
      <c r="I367" s="108"/>
    </row>
    <row r="368" spans="1:9" ht="12.75" customHeight="1">
      <c r="A368" s="106"/>
      <c r="B368" s="106"/>
      <c r="C368" s="106"/>
      <c r="D368" s="106"/>
      <c r="E368" s="106"/>
      <c r="F368" s="107"/>
      <c r="G368" s="108"/>
      <c r="H368" s="108"/>
      <c r="I368" s="108"/>
    </row>
    <row r="369" spans="1:9" ht="12.75" customHeight="1">
      <c r="A369" s="106"/>
      <c r="B369" s="106"/>
      <c r="C369" s="106"/>
      <c r="D369" s="106"/>
      <c r="E369" s="106"/>
      <c r="F369" s="107"/>
      <c r="G369" s="108"/>
      <c r="H369" s="108"/>
      <c r="I369" s="108"/>
    </row>
    <row r="370" spans="1:9" ht="12.75" customHeight="1">
      <c r="A370" s="106"/>
      <c r="B370" s="106"/>
      <c r="C370" s="106"/>
      <c r="D370" s="106"/>
      <c r="E370" s="106"/>
      <c r="F370" s="107"/>
      <c r="G370" s="108"/>
      <c r="H370" s="108"/>
      <c r="I370" s="108"/>
    </row>
    <row r="371" spans="1:9" ht="12.75" customHeight="1">
      <c r="A371" s="106"/>
      <c r="B371" s="106"/>
      <c r="C371" s="106"/>
      <c r="D371" s="106"/>
      <c r="E371" s="106"/>
      <c r="F371" s="107"/>
      <c r="G371" s="108"/>
      <c r="H371" s="108"/>
      <c r="I371" s="108"/>
    </row>
    <row r="372" spans="1:9" ht="12.75" customHeight="1">
      <c r="A372" s="106"/>
      <c r="B372" s="106"/>
      <c r="C372" s="106"/>
      <c r="D372" s="106"/>
      <c r="E372" s="106"/>
      <c r="F372" s="107"/>
      <c r="G372" s="108"/>
      <c r="H372" s="108"/>
      <c r="I372" s="108"/>
    </row>
    <row r="373" spans="1:9" ht="12.75" customHeight="1">
      <c r="A373" s="106"/>
      <c r="B373" s="106"/>
      <c r="C373" s="106"/>
      <c r="D373" s="106"/>
      <c r="E373" s="106"/>
      <c r="F373" s="107"/>
      <c r="G373" s="108"/>
      <c r="H373" s="108"/>
      <c r="I373" s="108"/>
    </row>
    <row r="374" spans="1:9" ht="12.75" customHeight="1">
      <c r="A374" s="106"/>
      <c r="B374" s="106"/>
      <c r="C374" s="106"/>
      <c r="D374" s="106"/>
      <c r="E374" s="106"/>
      <c r="F374" s="107"/>
      <c r="G374" s="108"/>
      <c r="H374" s="108"/>
      <c r="I374" s="108"/>
    </row>
    <row r="375" spans="1:9" ht="12.75" customHeight="1">
      <c r="A375" s="106"/>
      <c r="B375" s="106"/>
      <c r="C375" s="106"/>
      <c r="D375" s="106"/>
      <c r="E375" s="106"/>
      <c r="F375" s="107"/>
      <c r="G375" s="108"/>
      <c r="H375" s="108"/>
      <c r="I375" s="108"/>
    </row>
    <row r="376" spans="1:9" ht="12.75" customHeight="1">
      <c r="A376" s="106"/>
      <c r="B376" s="106"/>
      <c r="C376" s="106"/>
      <c r="D376" s="106"/>
      <c r="E376" s="106"/>
      <c r="F376" s="107"/>
      <c r="G376" s="108"/>
      <c r="H376" s="108"/>
      <c r="I376" s="108"/>
    </row>
    <row r="377" spans="1:9" ht="12.75" customHeight="1">
      <c r="A377" s="106"/>
      <c r="B377" s="106"/>
      <c r="C377" s="106"/>
      <c r="D377" s="106"/>
      <c r="E377" s="106"/>
      <c r="F377" s="107"/>
      <c r="G377" s="108"/>
      <c r="H377" s="108"/>
      <c r="I377" s="108"/>
    </row>
    <row r="378" spans="1:9" ht="12.75" customHeight="1">
      <c r="A378" s="106"/>
      <c r="B378" s="106"/>
      <c r="C378" s="106"/>
      <c r="D378" s="106"/>
      <c r="E378" s="106"/>
      <c r="F378" s="107"/>
      <c r="G378" s="108"/>
      <c r="H378" s="108"/>
      <c r="I378" s="108"/>
    </row>
    <row r="379" spans="1:9" ht="12.75" customHeight="1">
      <c r="A379" s="106"/>
      <c r="B379" s="106"/>
      <c r="C379" s="106"/>
      <c r="D379" s="106"/>
      <c r="E379" s="106"/>
      <c r="F379" s="107"/>
      <c r="G379" s="108"/>
      <c r="H379" s="108"/>
      <c r="I379" s="108"/>
    </row>
    <row r="380" spans="1:9" ht="12.75" customHeight="1">
      <c r="A380" s="106"/>
      <c r="B380" s="106"/>
      <c r="C380" s="106"/>
      <c r="D380" s="106"/>
      <c r="E380" s="106"/>
      <c r="F380" s="107"/>
      <c r="G380" s="108"/>
      <c r="H380" s="108"/>
      <c r="I380" s="108"/>
    </row>
    <row r="381" spans="1:9" ht="12.75" customHeight="1">
      <c r="A381" s="106"/>
      <c r="B381" s="106"/>
      <c r="C381" s="106"/>
      <c r="D381" s="106"/>
      <c r="E381" s="106"/>
      <c r="F381" s="107"/>
      <c r="G381" s="108"/>
      <c r="H381" s="108"/>
      <c r="I381" s="108"/>
    </row>
    <row r="382" spans="1:9" ht="12.75" customHeight="1">
      <c r="A382" s="106"/>
      <c r="B382" s="106"/>
      <c r="C382" s="106"/>
      <c r="D382" s="106"/>
      <c r="E382" s="106"/>
      <c r="F382" s="107"/>
      <c r="G382" s="108"/>
      <c r="H382" s="108"/>
      <c r="I382" s="108"/>
    </row>
    <row r="383" spans="1:9" ht="12.75" customHeight="1">
      <c r="A383" s="106"/>
      <c r="B383" s="106"/>
      <c r="C383" s="106"/>
      <c r="D383" s="106"/>
      <c r="E383" s="106"/>
      <c r="F383" s="107"/>
      <c r="G383" s="108"/>
      <c r="H383" s="108"/>
      <c r="I383" s="108"/>
    </row>
    <row r="384" spans="1:9" ht="12.75" customHeight="1">
      <c r="A384" s="106"/>
      <c r="B384" s="106"/>
      <c r="C384" s="106"/>
      <c r="D384" s="106"/>
      <c r="E384" s="106"/>
      <c r="F384" s="107"/>
      <c r="G384" s="108"/>
      <c r="H384" s="108"/>
      <c r="I384" s="108"/>
    </row>
    <row r="385" spans="1:9" ht="12.75" customHeight="1">
      <c r="A385" s="106"/>
      <c r="B385" s="106"/>
      <c r="C385" s="106"/>
      <c r="D385" s="106"/>
      <c r="E385" s="106"/>
      <c r="F385" s="107"/>
      <c r="G385" s="108"/>
      <c r="H385" s="108"/>
      <c r="I385" s="108"/>
    </row>
    <row r="386" spans="1:9" ht="12.75" customHeight="1">
      <c r="A386" s="106"/>
      <c r="B386" s="106"/>
      <c r="C386" s="106"/>
      <c r="D386" s="106"/>
      <c r="E386" s="106"/>
      <c r="F386" s="107"/>
      <c r="G386" s="108"/>
      <c r="H386" s="108"/>
      <c r="I386" s="108"/>
    </row>
    <row r="387" spans="1:9" ht="12.75" customHeight="1">
      <c r="A387" s="106"/>
      <c r="B387" s="106"/>
      <c r="C387" s="106"/>
      <c r="D387" s="106"/>
      <c r="E387" s="106"/>
      <c r="F387" s="107"/>
      <c r="G387" s="108"/>
      <c r="H387" s="108"/>
      <c r="I387" s="108"/>
    </row>
    <row r="388" spans="1:9" ht="12.75" customHeight="1">
      <c r="A388" s="106"/>
      <c r="B388" s="106"/>
      <c r="C388" s="106"/>
      <c r="D388" s="106"/>
      <c r="E388" s="106"/>
      <c r="F388" s="107"/>
      <c r="G388" s="108"/>
      <c r="H388" s="108"/>
      <c r="I388" s="108"/>
    </row>
    <row r="389" spans="1:9" ht="12.75" customHeight="1">
      <c r="A389" s="106"/>
      <c r="B389" s="106"/>
      <c r="C389" s="106"/>
      <c r="D389" s="106"/>
      <c r="E389" s="106"/>
      <c r="F389" s="107"/>
      <c r="G389" s="108"/>
      <c r="H389" s="108"/>
      <c r="I389" s="108"/>
    </row>
    <row r="390" spans="1:9" ht="12.75" customHeight="1">
      <c r="A390" s="106"/>
      <c r="B390" s="106"/>
      <c r="C390" s="106"/>
      <c r="D390" s="106"/>
      <c r="E390" s="106"/>
      <c r="F390" s="107"/>
      <c r="G390" s="108"/>
      <c r="H390" s="108"/>
      <c r="I390" s="108"/>
    </row>
    <row r="391" spans="1:9" ht="12.75" customHeight="1">
      <c r="A391" s="106"/>
      <c r="B391" s="106"/>
      <c r="C391" s="106"/>
      <c r="D391" s="106"/>
      <c r="E391" s="106"/>
      <c r="F391" s="107"/>
      <c r="G391" s="108"/>
      <c r="H391" s="108"/>
      <c r="I391" s="108"/>
    </row>
    <row r="392" spans="1:9" ht="12.75" customHeight="1">
      <c r="A392" s="106"/>
      <c r="B392" s="106"/>
      <c r="C392" s="106"/>
      <c r="D392" s="106"/>
      <c r="E392" s="106"/>
      <c r="F392" s="107"/>
      <c r="G392" s="108"/>
      <c r="H392" s="108"/>
      <c r="I392" s="108"/>
    </row>
    <row r="393" spans="1:9" ht="12.75" customHeight="1">
      <c r="A393" s="106"/>
      <c r="B393" s="106"/>
      <c r="C393" s="106"/>
      <c r="D393" s="106"/>
      <c r="E393" s="106"/>
      <c r="F393" s="107"/>
      <c r="G393" s="108"/>
      <c r="H393" s="108"/>
      <c r="I393" s="108"/>
    </row>
    <row r="394" spans="1:9" ht="12.75" customHeight="1">
      <c r="A394" s="106"/>
      <c r="B394" s="106"/>
      <c r="C394" s="106"/>
      <c r="D394" s="106"/>
      <c r="E394" s="106"/>
      <c r="F394" s="107"/>
      <c r="G394" s="108"/>
      <c r="H394" s="108"/>
      <c r="I394" s="108"/>
    </row>
    <row r="395" spans="1:9" ht="12.75" customHeight="1">
      <c r="A395" s="106"/>
      <c r="B395" s="106"/>
      <c r="C395" s="106"/>
      <c r="D395" s="106"/>
      <c r="E395" s="106"/>
      <c r="F395" s="107"/>
      <c r="G395" s="108"/>
      <c r="H395" s="108"/>
      <c r="I395" s="108"/>
    </row>
    <row r="396" spans="1:9" ht="12.75" customHeight="1">
      <c r="A396" s="106"/>
      <c r="B396" s="106"/>
      <c r="C396" s="106"/>
      <c r="D396" s="106"/>
      <c r="E396" s="106"/>
      <c r="F396" s="107"/>
      <c r="G396" s="108"/>
      <c r="H396" s="108"/>
      <c r="I396" s="108"/>
    </row>
    <row r="397" spans="1:9" ht="12.75" customHeight="1">
      <c r="A397" s="106"/>
      <c r="B397" s="106"/>
      <c r="C397" s="106"/>
      <c r="D397" s="106"/>
      <c r="E397" s="106"/>
      <c r="F397" s="107"/>
      <c r="G397" s="108"/>
      <c r="H397" s="108"/>
      <c r="I397" s="108"/>
    </row>
    <row r="398" spans="1:9" ht="12.75" customHeight="1">
      <c r="A398" s="106"/>
      <c r="B398" s="106"/>
      <c r="C398" s="106"/>
      <c r="D398" s="106"/>
      <c r="E398" s="106"/>
      <c r="F398" s="107"/>
      <c r="G398" s="108"/>
      <c r="H398" s="108"/>
      <c r="I398" s="108"/>
    </row>
    <row r="399" spans="1:9" ht="12.75" customHeight="1">
      <c r="A399" s="106"/>
      <c r="B399" s="106"/>
      <c r="C399" s="106"/>
      <c r="D399" s="106"/>
      <c r="E399" s="106"/>
      <c r="F399" s="107"/>
      <c r="G399" s="108"/>
      <c r="H399" s="108"/>
      <c r="I399" s="108"/>
    </row>
    <row r="400" spans="1:9" ht="12.75" customHeight="1">
      <c r="A400" s="106"/>
      <c r="B400" s="106"/>
      <c r="C400" s="106"/>
      <c r="D400" s="106"/>
      <c r="E400" s="106"/>
      <c r="F400" s="107"/>
      <c r="G400" s="108"/>
      <c r="H400" s="108"/>
      <c r="I400" s="108"/>
    </row>
    <row r="401" spans="1:9" ht="12.75" customHeight="1">
      <c r="A401" s="106"/>
      <c r="B401" s="106"/>
      <c r="C401" s="106"/>
      <c r="D401" s="106"/>
      <c r="E401" s="106"/>
      <c r="F401" s="107"/>
      <c r="G401" s="108"/>
      <c r="H401" s="108"/>
      <c r="I401" s="108"/>
    </row>
    <row r="402" spans="1:9" ht="12.75" customHeight="1">
      <c r="A402" s="106"/>
      <c r="B402" s="106"/>
      <c r="C402" s="106"/>
      <c r="D402" s="106"/>
      <c r="E402" s="106"/>
      <c r="F402" s="107"/>
      <c r="G402" s="108"/>
      <c r="H402" s="108"/>
      <c r="I402" s="108"/>
    </row>
    <row r="403" spans="1:9" ht="12.75" customHeight="1">
      <c r="A403" s="106"/>
      <c r="B403" s="106"/>
      <c r="C403" s="106"/>
      <c r="D403" s="106"/>
      <c r="E403" s="106"/>
      <c r="F403" s="107"/>
      <c r="G403" s="108"/>
      <c r="H403" s="108"/>
      <c r="I403" s="108"/>
    </row>
    <row r="404" spans="1:9" ht="12.75" customHeight="1">
      <c r="A404" s="106"/>
      <c r="B404" s="106"/>
      <c r="C404" s="106"/>
      <c r="D404" s="106"/>
      <c r="E404" s="106"/>
      <c r="F404" s="107"/>
      <c r="G404" s="108"/>
      <c r="H404" s="108"/>
      <c r="I404" s="108"/>
    </row>
    <row r="405" spans="1:9" ht="12.75" customHeight="1">
      <c r="A405" s="106"/>
      <c r="B405" s="106"/>
      <c r="C405" s="106"/>
      <c r="D405" s="106"/>
      <c r="E405" s="106"/>
      <c r="F405" s="107"/>
      <c r="G405" s="108"/>
      <c r="H405" s="108"/>
      <c r="I405" s="108"/>
    </row>
    <row r="406" spans="1:9" ht="12.75" customHeight="1">
      <c r="A406" s="106"/>
      <c r="B406" s="106"/>
      <c r="C406" s="106"/>
      <c r="D406" s="106"/>
      <c r="E406" s="106"/>
      <c r="F406" s="107"/>
      <c r="G406" s="108"/>
      <c r="H406" s="108"/>
      <c r="I406" s="108"/>
    </row>
    <row r="407" spans="1:9" ht="12.75" customHeight="1">
      <c r="A407" s="106"/>
      <c r="B407" s="106"/>
      <c r="C407" s="106"/>
      <c r="D407" s="106"/>
      <c r="E407" s="106"/>
      <c r="F407" s="107"/>
      <c r="G407" s="108"/>
      <c r="H407" s="108"/>
      <c r="I407" s="108"/>
    </row>
    <row r="408" spans="1:9" ht="12.75" customHeight="1">
      <c r="A408" s="106"/>
      <c r="B408" s="106"/>
      <c r="C408" s="106"/>
      <c r="D408" s="106"/>
      <c r="E408" s="106"/>
      <c r="F408" s="107"/>
      <c r="G408" s="108"/>
      <c r="H408" s="108"/>
      <c r="I408" s="108"/>
    </row>
    <row r="409" spans="1:9" ht="12.75" customHeight="1">
      <c r="A409" s="106"/>
      <c r="B409" s="106"/>
      <c r="C409" s="106"/>
      <c r="D409" s="106"/>
      <c r="E409" s="106"/>
      <c r="F409" s="107"/>
      <c r="G409" s="108"/>
      <c r="H409" s="108"/>
      <c r="I409" s="108"/>
    </row>
    <row r="410" spans="1:9" ht="12.75" customHeight="1">
      <c r="A410" s="106"/>
      <c r="B410" s="106"/>
      <c r="C410" s="106"/>
      <c r="D410" s="106"/>
      <c r="E410" s="106"/>
      <c r="F410" s="107"/>
      <c r="G410" s="108"/>
      <c r="H410" s="108"/>
      <c r="I410" s="108"/>
    </row>
    <row r="411" spans="1:9" ht="12.75" customHeight="1">
      <c r="A411" s="106"/>
      <c r="B411" s="106"/>
      <c r="C411" s="106"/>
      <c r="D411" s="106"/>
      <c r="E411" s="106"/>
      <c r="F411" s="107"/>
      <c r="G411" s="108"/>
      <c r="H411" s="108"/>
      <c r="I411" s="108"/>
    </row>
    <row r="412" spans="1:9" ht="12.75" customHeight="1">
      <c r="A412" s="106"/>
      <c r="B412" s="106"/>
      <c r="C412" s="106"/>
      <c r="D412" s="106"/>
      <c r="E412" s="106"/>
      <c r="F412" s="107"/>
      <c r="G412" s="108"/>
      <c r="H412" s="108"/>
      <c r="I412" s="108"/>
    </row>
    <row r="413" spans="1:9" ht="12.75" customHeight="1">
      <c r="A413" s="106"/>
      <c r="B413" s="106"/>
      <c r="C413" s="106"/>
      <c r="D413" s="106"/>
      <c r="E413" s="106"/>
      <c r="F413" s="107"/>
      <c r="G413" s="108"/>
      <c r="H413" s="108"/>
      <c r="I413" s="108"/>
    </row>
    <row r="414" spans="1:9" ht="12.75" customHeight="1">
      <c r="A414" s="106"/>
      <c r="B414" s="106"/>
      <c r="C414" s="106"/>
      <c r="D414" s="106"/>
      <c r="E414" s="106"/>
      <c r="F414" s="107"/>
      <c r="G414" s="108"/>
      <c r="H414" s="108"/>
      <c r="I414" s="108"/>
    </row>
    <row r="415" spans="1:9" ht="12.75" customHeight="1">
      <c r="A415" s="106"/>
      <c r="B415" s="106"/>
      <c r="C415" s="106"/>
      <c r="D415" s="106"/>
      <c r="E415" s="106"/>
      <c r="F415" s="107"/>
      <c r="G415" s="108"/>
      <c r="H415" s="108"/>
      <c r="I415" s="108"/>
    </row>
    <row r="416" spans="1:9" ht="12.75" customHeight="1">
      <c r="A416" s="106"/>
      <c r="B416" s="106"/>
      <c r="C416" s="106"/>
      <c r="D416" s="106"/>
      <c r="E416" s="106"/>
      <c r="F416" s="107"/>
      <c r="G416" s="108"/>
      <c r="H416" s="108"/>
      <c r="I416" s="108"/>
    </row>
    <row r="417" spans="1:9" ht="12.75" customHeight="1">
      <c r="A417" s="106"/>
      <c r="B417" s="106"/>
      <c r="C417" s="106"/>
      <c r="D417" s="106"/>
      <c r="E417" s="106"/>
      <c r="F417" s="107"/>
      <c r="G417" s="108"/>
      <c r="H417" s="108"/>
      <c r="I417" s="108"/>
    </row>
    <row r="418" spans="1:9" ht="12.75" customHeight="1">
      <c r="A418" s="106"/>
      <c r="B418" s="106"/>
      <c r="C418" s="106"/>
      <c r="D418" s="106"/>
      <c r="E418" s="106"/>
      <c r="F418" s="107"/>
      <c r="G418" s="108"/>
      <c r="H418" s="108"/>
      <c r="I418" s="108"/>
    </row>
    <row r="419" spans="1:9" ht="12.75" customHeight="1">
      <c r="A419" s="106"/>
      <c r="B419" s="106"/>
      <c r="C419" s="106"/>
      <c r="D419" s="106"/>
      <c r="E419" s="106"/>
      <c r="F419" s="107"/>
      <c r="G419" s="108"/>
      <c r="H419" s="108"/>
      <c r="I419" s="108"/>
    </row>
    <row r="420" spans="1:9" ht="12.75" customHeight="1">
      <c r="A420" s="106"/>
      <c r="B420" s="106"/>
      <c r="C420" s="106"/>
      <c r="D420" s="106"/>
      <c r="E420" s="106"/>
      <c r="F420" s="107"/>
      <c r="G420" s="108"/>
      <c r="H420" s="108"/>
      <c r="I420" s="108"/>
    </row>
    <row r="421" spans="1:9" ht="12.75" customHeight="1">
      <c r="A421" s="106"/>
      <c r="B421" s="106"/>
      <c r="C421" s="106"/>
      <c r="D421" s="106"/>
      <c r="E421" s="106"/>
      <c r="F421" s="107"/>
      <c r="G421" s="108"/>
      <c r="H421" s="108"/>
      <c r="I421" s="108"/>
    </row>
    <row r="422" spans="1:9" ht="12.75" customHeight="1">
      <c r="A422" s="106"/>
      <c r="B422" s="106"/>
      <c r="C422" s="106"/>
      <c r="D422" s="106"/>
      <c r="E422" s="106"/>
      <c r="F422" s="107"/>
      <c r="G422" s="108"/>
      <c r="H422" s="108"/>
      <c r="I422" s="108"/>
    </row>
    <row r="423" spans="1:9" ht="12.75" customHeight="1">
      <c r="A423" s="106"/>
      <c r="B423" s="106"/>
      <c r="C423" s="106"/>
      <c r="D423" s="106"/>
      <c r="E423" s="106"/>
      <c r="F423" s="107"/>
      <c r="G423" s="108"/>
      <c r="H423" s="108"/>
      <c r="I423" s="108"/>
    </row>
    <row r="424" spans="1:9" ht="12.75" customHeight="1">
      <c r="A424" s="106"/>
      <c r="B424" s="106"/>
      <c r="C424" s="106"/>
      <c r="D424" s="106"/>
      <c r="E424" s="106"/>
      <c r="F424" s="107"/>
      <c r="G424" s="108"/>
      <c r="H424" s="108"/>
      <c r="I424" s="108"/>
    </row>
    <row r="425" spans="1:9" ht="12.75" customHeight="1">
      <c r="A425" s="106"/>
      <c r="B425" s="106"/>
      <c r="C425" s="106"/>
      <c r="D425" s="106"/>
      <c r="E425" s="106"/>
      <c r="F425" s="107"/>
      <c r="G425" s="108"/>
      <c r="H425" s="108"/>
      <c r="I425" s="108"/>
    </row>
    <row r="426" spans="1:9" ht="12.75" customHeight="1">
      <c r="A426" s="106"/>
      <c r="B426" s="106"/>
      <c r="C426" s="106"/>
      <c r="D426" s="106"/>
      <c r="E426" s="106"/>
      <c r="F426" s="107"/>
      <c r="G426" s="108"/>
      <c r="H426" s="108"/>
      <c r="I426" s="108"/>
    </row>
    <row r="427" spans="1:9" ht="12.75" customHeight="1">
      <c r="A427" s="106"/>
      <c r="B427" s="106"/>
      <c r="C427" s="106"/>
      <c r="D427" s="106"/>
      <c r="E427" s="106"/>
      <c r="F427" s="107"/>
      <c r="G427" s="108"/>
      <c r="H427" s="108"/>
      <c r="I427" s="108"/>
    </row>
    <row r="428" spans="1:9" ht="12.75" customHeight="1">
      <c r="A428" s="106"/>
      <c r="B428" s="106"/>
      <c r="C428" s="106"/>
      <c r="D428" s="106"/>
      <c r="E428" s="106"/>
      <c r="F428" s="107"/>
      <c r="G428" s="108"/>
      <c r="H428" s="108"/>
      <c r="I428" s="108"/>
    </row>
    <row r="429" spans="1:9" ht="12.75" customHeight="1">
      <c r="A429" s="106"/>
      <c r="B429" s="106"/>
      <c r="C429" s="106"/>
      <c r="D429" s="106"/>
      <c r="E429" s="106"/>
      <c r="F429" s="107"/>
      <c r="G429" s="108"/>
      <c r="H429" s="108"/>
      <c r="I429" s="108"/>
    </row>
    <row r="430" spans="1:9" ht="12.75" customHeight="1">
      <c r="A430" s="106"/>
      <c r="B430" s="106"/>
      <c r="C430" s="106"/>
      <c r="D430" s="106"/>
      <c r="E430" s="106"/>
      <c r="F430" s="107"/>
      <c r="G430" s="108"/>
      <c r="H430" s="108"/>
      <c r="I430" s="108"/>
    </row>
    <row r="431" spans="1:9" ht="12.75" customHeight="1">
      <c r="A431" s="106"/>
      <c r="B431" s="106"/>
      <c r="C431" s="106"/>
      <c r="D431" s="106"/>
      <c r="E431" s="106"/>
      <c r="F431" s="107"/>
      <c r="G431" s="108"/>
      <c r="H431" s="108"/>
      <c r="I431" s="108"/>
    </row>
    <row r="432" spans="1:9" ht="12.75" customHeight="1">
      <c r="A432" s="106"/>
      <c r="B432" s="106"/>
      <c r="C432" s="106"/>
      <c r="D432" s="106"/>
      <c r="E432" s="106"/>
      <c r="F432" s="107"/>
      <c r="G432" s="108"/>
      <c r="H432" s="108"/>
      <c r="I432" s="108"/>
    </row>
    <row r="433" spans="1:9" ht="12.75" customHeight="1">
      <c r="A433" s="106"/>
      <c r="B433" s="106"/>
      <c r="C433" s="106"/>
      <c r="D433" s="106"/>
      <c r="E433" s="106"/>
      <c r="F433" s="107"/>
      <c r="G433" s="108"/>
      <c r="H433" s="108"/>
      <c r="I433" s="108"/>
    </row>
    <row r="434" spans="1:9" ht="12.75" customHeight="1">
      <c r="A434" s="106"/>
      <c r="B434" s="106"/>
      <c r="C434" s="106"/>
      <c r="D434" s="106"/>
      <c r="E434" s="106"/>
      <c r="F434" s="107"/>
      <c r="G434" s="108"/>
      <c r="H434" s="108"/>
      <c r="I434" s="108"/>
    </row>
    <row r="435" spans="1:9" ht="12.75" customHeight="1">
      <c r="A435" s="106"/>
      <c r="B435" s="106"/>
      <c r="C435" s="106"/>
      <c r="D435" s="106"/>
      <c r="E435" s="106"/>
      <c r="F435" s="107"/>
      <c r="G435" s="108"/>
      <c r="H435" s="108"/>
      <c r="I435" s="108"/>
    </row>
    <row r="436" spans="1:9" ht="12.75" customHeight="1">
      <c r="A436" s="106"/>
      <c r="B436" s="106"/>
      <c r="C436" s="106"/>
      <c r="D436" s="106"/>
      <c r="E436" s="106"/>
      <c r="F436" s="107"/>
      <c r="G436" s="108"/>
      <c r="H436" s="108"/>
      <c r="I436" s="108"/>
    </row>
    <row r="437" spans="1:9" ht="12.75" customHeight="1">
      <c r="A437" s="106"/>
      <c r="B437" s="106"/>
      <c r="C437" s="106"/>
      <c r="D437" s="106"/>
      <c r="E437" s="106"/>
      <c r="F437" s="107"/>
      <c r="G437" s="108"/>
      <c r="H437" s="108"/>
      <c r="I437" s="108"/>
    </row>
    <row r="438" spans="1:9" ht="12.75" customHeight="1">
      <c r="A438" s="106"/>
      <c r="B438" s="106"/>
      <c r="C438" s="106"/>
      <c r="D438" s="106"/>
      <c r="E438" s="106"/>
      <c r="F438" s="107"/>
      <c r="G438" s="108"/>
      <c r="H438" s="108"/>
      <c r="I438" s="108"/>
    </row>
    <row r="439" spans="1:9" ht="12.75" customHeight="1">
      <c r="A439" s="106"/>
      <c r="B439" s="106"/>
      <c r="C439" s="106"/>
      <c r="D439" s="106"/>
      <c r="E439" s="106"/>
      <c r="F439" s="107"/>
      <c r="G439" s="108"/>
      <c r="H439" s="108"/>
      <c r="I439" s="108"/>
    </row>
    <row r="440" spans="1:9" ht="12.75" customHeight="1">
      <c r="A440" s="106"/>
      <c r="B440" s="106"/>
      <c r="C440" s="106"/>
      <c r="D440" s="106"/>
      <c r="E440" s="106"/>
      <c r="F440" s="107"/>
      <c r="G440" s="108"/>
      <c r="H440" s="108"/>
      <c r="I440" s="108"/>
    </row>
    <row r="441" spans="1:9" ht="12.75" customHeight="1">
      <c r="A441" s="106"/>
      <c r="B441" s="106"/>
      <c r="C441" s="106"/>
      <c r="D441" s="106"/>
      <c r="E441" s="106"/>
      <c r="F441" s="107"/>
      <c r="G441" s="108"/>
      <c r="H441" s="108"/>
      <c r="I441" s="108"/>
    </row>
    <row r="442" spans="1:9" ht="12.75" customHeight="1">
      <c r="A442" s="106"/>
      <c r="B442" s="106"/>
      <c r="C442" s="106"/>
      <c r="D442" s="106"/>
      <c r="E442" s="106"/>
      <c r="F442" s="107"/>
      <c r="G442" s="108"/>
      <c r="H442" s="108"/>
      <c r="I442" s="108"/>
    </row>
    <row r="443" spans="1:9" ht="12.75" customHeight="1">
      <c r="A443" s="106"/>
      <c r="B443" s="106"/>
      <c r="C443" s="106"/>
      <c r="D443" s="106"/>
      <c r="E443" s="106"/>
      <c r="F443" s="107"/>
      <c r="G443" s="108"/>
      <c r="H443" s="108"/>
      <c r="I443" s="108"/>
    </row>
    <row r="444" spans="1:9" ht="12.75" customHeight="1">
      <c r="A444" s="106"/>
      <c r="B444" s="106"/>
      <c r="C444" s="106"/>
      <c r="D444" s="106"/>
      <c r="E444" s="106"/>
      <c r="F444" s="107"/>
      <c r="G444" s="108"/>
      <c r="H444" s="108"/>
      <c r="I444" s="108"/>
    </row>
    <row r="445" spans="1:9" ht="12.75" customHeight="1">
      <c r="A445" s="106"/>
      <c r="B445" s="106"/>
      <c r="C445" s="106"/>
      <c r="D445" s="106"/>
      <c r="E445" s="106"/>
      <c r="F445" s="107"/>
      <c r="G445" s="108"/>
      <c r="H445" s="108"/>
      <c r="I445" s="108"/>
    </row>
    <row r="446" spans="1:9" ht="12.75" customHeight="1">
      <c r="A446" s="106"/>
      <c r="B446" s="106"/>
      <c r="C446" s="106"/>
      <c r="D446" s="106"/>
      <c r="E446" s="106"/>
      <c r="F446" s="107"/>
      <c r="G446" s="108"/>
      <c r="H446" s="108"/>
      <c r="I446" s="108"/>
    </row>
    <row r="447" spans="1:9" ht="12.75" customHeight="1">
      <c r="A447" s="106"/>
      <c r="B447" s="106"/>
      <c r="C447" s="106"/>
      <c r="D447" s="106"/>
      <c r="E447" s="106"/>
      <c r="F447" s="107"/>
      <c r="G447" s="108"/>
      <c r="H447" s="108"/>
      <c r="I447" s="108"/>
    </row>
    <row r="448" spans="1:9" ht="12.75" customHeight="1">
      <c r="A448" s="106"/>
      <c r="B448" s="106"/>
      <c r="C448" s="106"/>
      <c r="D448" s="106"/>
      <c r="E448" s="106"/>
      <c r="F448" s="107"/>
      <c r="G448" s="108"/>
      <c r="H448" s="108"/>
      <c r="I448" s="108"/>
    </row>
    <row r="449" spans="1:9" ht="12.75" customHeight="1">
      <c r="A449" s="106"/>
      <c r="B449" s="106"/>
      <c r="C449" s="106"/>
      <c r="D449" s="106"/>
      <c r="E449" s="106"/>
      <c r="F449" s="107"/>
      <c r="G449" s="108"/>
      <c r="H449" s="108"/>
      <c r="I449" s="108"/>
    </row>
    <row r="450" spans="1:9" ht="12.75" customHeight="1">
      <c r="A450" s="106"/>
      <c r="B450" s="106"/>
      <c r="C450" s="106"/>
      <c r="D450" s="106"/>
      <c r="E450" s="106"/>
      <c r="F450" s="107"/>
      <c r="G450" s="108"/>
      <c r="H450" s="108"/>
      <c r="I450" s="108"/>
    </row>
    <row r="451" spans="1:9" ht="12.75" customHeight="1">
      <c r="A451" s="106"/>
      <c r="B451" s="106"/>
      <c r="C451" s="106"/>
      <c r="D451" s="106"/>
      <c r="E451" s="106"/>
      <c r="F451" s="107"/>
      <c r="G451" s="108"/>
      <c r="H451" s="108"/>
      <c r="I451" s="108"/>
    </row>
    <row r="452" spans="1:9" ht="12.75" customHeight="1">
      <c r="A452" s="106"/>
      <c r="B452" s="106"/>
      <c r="C452" s="106"/>
      <c r="D452" s="106"/>
      <c r="E452" s="106"/>
      <c r="F452" s="107"/>
      <c r="G452" s="108"/>
      <c r="H452" s="108"/>
      <c r="I452" s="108"/>
    </row>
    <row r="453" spans="1:9" ht="12.75" customHeight="1">
      <c r="A453" s="106"/>
      <c r="B453" s="106"/>
      <c r="C453" s="106"/>
      <c r="D453" s="106"/>
      <c r="E453" s="106"/>
      <c r="F453" s="107"/>
      <c r="G453" s="108"/>
      <c r="H453" s="108"/>
      <c r="I453" s="108"/>
    </row>
    <row r="454" spans="1:9" ht="12.75" customHeight="1">
      <c r="A454" s="106"/>
      <c r="B454" s="106"/>
      <c r="C454" s="106"/>
      <c r="D454" s="106"/>
      <c r="E454" s="106"/>
      <c r="F454" s="107"/>
      <c r="G454" s="108"/>
      <c r="H454" s="108"/>
      <c r="I454" s="108"/>
    </row>
    <row r="455" spans="1:9" ht="12.75" customHeight="1">
      <c r="A455" s="106"/>
      <c r="B455" s="106"/>
      <c r="C455" s="106"/>
      <c r="D455" s="106"/>
      <c r="E455" s="106"/>
      <c r="F455" s="107"/>
      <c r="G455" s="108"/>
      <c r="H455" s="108"/>
      <c r="I455" s="108"/>
    </row>
    <row r="456" spans="1:9" ht="12.75" customHeight="1">
      <c r="A456" s="106"/>
      <c r="B456" s="106"/>
      <c r="C456" s="106"/>
      <c r="D456" s="106"/>
      <c r="E456" s="106"/>
      <c r="F456" s="107"/>
      <c r="G456" s="108"/>
      <c r="H456" s="108"/>
      <c r="I456" s="108"/>
    </row>
    <row r="457" spans="1:9" ht="12.75" customHeight="1">
      <c r="A457" s="106"/>
      <c r="B457" s="106"/>
      <c r="C457" s="106"/>
      <c r="D457" s="106"/>
      <c r="E457" s="106"/>
      <c r="F457" s="107"/>
      <c r="G457" s="108"/>
      <c r="H457" s="108"/>
      <c r="I457" s="108"/>
    </row>
    <row r="458" spans="1:9" ht="12.75" customHeight="1">
      <c r="A458" s="106"/>
      <c r="B458" s="106"/>
      <c r="C458" s="106"/>
      <c r="D458" s="106"/>
      <c r="E458" s="106"/>
      <c r="F458" s="107"/>
      <c r="G458" s="108"/>
      <c r="H458" s="108"/>
      <c r="I458" s="108"/>
    </row>
    <row r="459" spans="1:9" ht="12.75" customHeight="1">
      <c r="A459" s="106"/>
      <c r="B459" s="106"/>
      <c r="C459" s="106"/>
      <c r="D459" s="106"/>
      <c r="E459" s="106"/>
      <c r="F459" s="107"/>
      <c r="G459" s="108"/>
      <c r="H459" s="108"/>
      <c r="I459" s="108"/>
    </row>
    <row r="460" spans="1:9" ht="12.75" customHeight="1">
      <c r="A460" s="106"/>
      <c r="B460" s="106"/>
      <c r="C460" s="106"/>
      <c r="D460" s="106"/>
      <c r="E460" s="106"/>
      <c r="F460" s="107"/>
      <c r="G460" s="108"/>
      <c r="H460" s="108"/>
      <c r="I460" s="108"/>
    </row>
    <row r="461" spans="1:9" ht="12.75" customHeight="1">
      <c r="A461" s="106"/>
      <c r="B461" s="106"/>
      <c r="C461" s="106"/>
      <c r="D461" s="106"/>
      <c r="E461" s="106"/>
      <c r="F461" s="107"/>
      <c r="G461" s="108"/>
      <c r="H461" s="108"/>
      <c r="I461" s="108"/>
    </row>
    <row r="462" spans="1:9" ht="12.75" customHeight="1">
      <c r="A462" s="106"/>
      <c r="B462" s="106"/>
      <c r="C462" s="106"/>
      <c r="D462" s="106"/>
      <c r="E462" s="106"/>
      <c r="F462" s="107"/>
      <c r="G462" s="108"/>
      <c r="H462" s="108"/>
      <c r="I462" s="108"/>
    </row>
    <row r="463" spans="1:9" ht="12.75" customHeight="1">
      <c r="A463" s="106"/>
      <c r="B463" s="106"/>
      <c r="C463" s="106"/>
      <c r="D463" s="106"/>
      <c r="E463" s="106"/>
      <c r="F463" s="107"/>
      <c r="G463" s="108"/>
      <c r="H463" s="108"/>
      <c r="I463" s="108"/>
    </row>
    <row r="464" spans="1:9" ht="12.75" customHeight="1">
      <c r="A464" s="106"/>
      <c r="B464" s="106"/>
      <c r="C464" s="106"/>
      <c r="D464" s="106"/>
      <c r="E464" s="106"/>
      <c r="F464" s="107"/>
      <c r="G464" s="108"/>
      <c r="H464" s="108"/>
      <c r="I464" s="108"/>
    </row>
    <row r="465" spans="1:9" ht="12.75" customHeight="1">
      <c r="A465" s="106"/>
      <c r="B465" s="106"/>
      <c r="C465" s="106"/>
      <c r="D465" s="106"/>
      <c r="E465" s="106"/>
      <c r="F465" s="107"/>
      <c r="G465" s="108"/>
      <c r="H465" s="108"/>
      <c r="I465" s="108"/>
    </row>
    <row r="466" spans="1:9" ht="12.75" customHeight="1">
      <c r="A466" s="106"/>
      <c r="B466" s="106"/>
      <c r="C466" s="106"/>
      <c r="D466" s="106"/>
      <c r="E466" s="106"/>
      <c r="F466" s="107"/>
      <c r="G466" s="108"/>
      <c r="H466" s="108"/>
      <c r="I466" s="108"/>
    </row>
    <row r="467" spans="1:9" ht="12.75" customHeight="1">
      <c r="A467" s="106"/>
      <c r="B467" s="106"/>
      <c r="C467" s="106"/>
      <c r="D467" s="106"/>
      <c r="E467" s="106"/>
      <c r="F467" s="107"/>
      <c r="G467" s="108"/>
      <c r="H467" s="108"/>
      <c r="I467" s="108"/>
    </row>
    <row r="468" spans="1:9" ht="12.75" customHeight="1">
      <c r="A468" s="106"/>
      <c r="B468" s="106"/>
      <c r="C468" s="106"/>
      <c r="D468" s="106"/>
      <c r="E468" s="106"/>
      <c r="F468" s="107"/>
      <c r="G468" s="108"/>
      <c r="H468" s="108"/>
      <c r="I468" s="108"/>
    </row>
    <row r="469" spans="1:9" ht="12.75" customHeight="1">
      <c r="A469" s="106"/>
      <c r="B469" s="106"/>
      <c r="C469" s="106"/>
      <c r="D469" s="106"/>
      <c r="E469" s="106"/>
      <c r="F469" s="107"/>
      <c r="G469" s="108"/>
      <c r="H469" s="108"/>
      <c r="I469" s="108"/>
    </row>
    <row r="470" spans="1:9" ht="12.75" customHeight="1">
      <c r="A470" s="106"/>
      <c r="B470" s="106"/>
      <c r="C470" s="106"/>
      <c r="D470" s="106"/>
      <c r="E470" s="106"/>
      <c r="F470" s="107"/>
      <c r="G470" s="108"/>
      <c r="H470" s="108"/>
      <c r="I470" s="108"/>
    </row>
    <row r="471" spans="1:9" ht="12.75" customHeight="1">
      <c r="A471" s="106"/>
      <c r="B471" s="106"/>
      <c r="C471" s="106"/>
      <c r="D471" s="106"/>
      <c r="E471" s="106"/>
      <c r="F471" s="107"/>
      <c r="G471" s="108"/>
      <c r="H471" s="108"/>
      <c r="I471" s="108"/>
    </row>
    <row r="472" spans="1:9" ht="12.75" customHeight="1">
      <c r="A472" s="106"/>
      <c r="B472" s="106"/>
      <c r="C472" s="106"/>
      <c r="D472" s="106"/>
      <c r="E472" s="106"/>
      <c r="F472" s="107"/>
      <c r="G472" s="108"/>
      <c r="H472" s="108"/>
      <c r="I472" s="108"/>
    </row>
    <row r="473" spans="1:9" ht="12.75" customHeight="1">
      <c r="A473" s="106"/>
      <c r="B473" s="106"/>
      <c r="C473" s="106"/>
      <c r="D473" s="106"/>
      <c r="E473" s="106"/>
      <c r="F473" s="107"/>
      <c r="G473" s="108"/>
      <c r="H473" s="108"/>
      <c r="I473" s="108"/>
    </row>
    <row r="474" spans="1:9" ht="12.75" customHeight="1">
      <c r="A474" s="106"/>
      <c r="B474" s="106"/>
      <c r="C474" s="106"/>
      <c r="D474" s="106"/>
      <c r="E474" s="106"/>
      <c r="F474" s="107"/>
      <c r="G474" s="108"/>
      <c r="H474" s="108"/>
      <c r="I474" s="108"/>
    </row>
    <row r="475" spans="1:9" ht="12.75" customHeight="1">
      <c r="A475" s="106"/>
      <c r="B475" s="106"/>
      <c r="C475" s="106"/>
      <c r="D475" s="106"/>
      <c r="E475" s="106"/>
      <c r="F475" s="107"/>
      <c r="G475" s="108"/>
      <c r="H475" s="108"/>
      <c r="I475" s="108"/>
    </row>
    <row r="476" spans="1:9" ht="12.75" customHeight="1">
      <c r="A476" s="106"/>
      <c r="B476" s="106"/>
      <c r="C476" s="106"/>
      <c r="D476" s="106"/>
      <c r="E476" s="106"/>
      <c r="F476" s="107"/>
      <c r="G476" s="108"/>
      <c r="H476" s="108"/>
      <c r="I476" s="108"/>
    </row>
    <row r="477" spans="1:9" ht="12.75" customHeight="1">
      <c r="A477" s="106"/>
      <c r="B477" s="106"/>
      <c r="C477" s="106"/>
      <c r="D477" s="106"/>
      <c r="E477" s="106"/>
      <c r="F477" s="107"/>
      <c r="G477" s="108"/>
      <c r="H477" s="108"/>
      <c r="I477" s="108"/>
    </row>
    <row r="478" spans="1:9" ht="12.75" customHeight="1">
      <c r="A478" s="106"/>
      <c r="B478" s="106"/>
      <c r="C478" s="106"/>
      <c r="D478" s="106"/>
      <c r="E478" s="106"/>
      <c r="F478" s="107"/>
      <c r="G478" s="108"/>
      <c r="H478" s="108"/>
      <c r="I478" s="108"/>
    </row>
    <row r="479" spans="1:9" ht="12.75" customHeight="1">
      <c r="A479" s="106"/>
      <c r="B479" s="106"/>
      <c r="C479" s="106"/>
      <c r="D479" s="106"/>
      <c r="E479" s="106"/>
      <c r="F479" s="107"/>
      <c r="G479" s="108"/>
      <c r="H479" s="108"/>
      <c r="I479" s="108"/>
    </row>
    <row r="480" spans="1:9" ht="12.75" customHeight="1">
      <c r="A480" s="106"/>
      <c r="B480" s="106"/>
      <c r="C480" s="106"/>
      <c r="D480" s="106"/>
      <c r="E480" s="106"/>
      <c r="F480" s="107"/>
      <c r="G480" s="108"/>
      <c r="H480" s="108"/>
      <c r="I480" s="108"/>
    </row>
    <row r="481" spans="1:9" ht="12.75" customHeight="1">
      <c r="A481" s="106"/>
      <c r="B481" s="106"/>
      <c r="C481" s="106"/>
      <c r="D481" s="106"/>
      <c r="E481" s="106"/>
      <c r="F481" s="107"/>
      <c r="G481" s="108"/>
      <c r="H481" s="108"/>
      <c r="I481" s="108"/>
    </row>
    <row r="482" spans="1:9" ht="12.75" customHeight="1">
      <c r="A482" s="106"/>
      <c r="B482" s="106"/>
      <c r="C482" s="106"/>
      <c r="D482" s="106"/>
      <c r="E482" s="106"/>
      <c r="F482" s="107"/>
      <c r="G482" s="108"/>
      <c r="H482" s="108"/>
      <c r="I482" s="108"/>
    </row>
    <row r="483" spans="1:9" ht="12.75" customHeight="1">
      <c r="A483" s="106"/>
      <c r="B483" s="106"/>
      <c r="C483" s="106"/>
      <c r="D483" s="106"/>
      <c r="E483" s="106"/>
      <c r="F483" s="107"/>
      <c r="G483" s="108"/>
      <c r="H483" s="108"/>
      <c r="I483" s="108"/>
    </row>
    <row r="484" spans="1:9" ht="12.75" customHeight="1">
      <c r="A484" s="106"/>
      <c r="B484" s="106"/>
      <c r="C484" s="106"/>
      <c r="D484" s="106"/>
      <c r="E484" s="106"/>
      <c r="F484" s="107"/>
      <c r="G484" s="108"/>
      <c r="H484" s="108"/>
      <c r="I484" s="108"/>
    </row>
    <row r="485" spans="1:9" ht="12.75" customHeight="1">
      <c r="A485" s="106"/>
      <c r="B485" s="106"/>
      <c r="C485" s="106"/>
      <c r="D485" s="106"/>
      <c r="E485" s="106"/>
      <c r="F485" s="107"/>
      <c r="G485" s="108"/>
      <c r="H485" s="108"/>
      <c r="I485" s="108"/>
    </row>
    <row r="486" spans="1:9" ht="12.75" customHeight="1">
      <c r="A486" s="106"/>
      <c r="B486" s="106"/>
      <c r="C486" s="106"/>
      <c r="D486" s="106"/>
      <c r="E486" s="106"/>
      <c r="F486" s="107"/>
      <c r="G486" s="108"/>
      <c r="H486" s="108"/>
      <c r="I486" s="108"/>
    </row>
    <row r="487" spans="1:9" ht="12.75" customHeight="1">
      <c r="A487" s="106"/>
      <c r="B487" s="106"/>
      <c r="C487" s="106"/>
      <c r="D487" s="106"/>
      <c r="E487" s="106"/>
      <c r="F487" s="107"/>
      <c r="G487" s="108"/>
      <c r="H487" s="108"/>
      <c r="I487" s="108"/>
    </row>
    <row r="488" spans="1:9" ht="12.75" customHeight="1">
      <c r="A488" s="106"/>
      <c r="B488" s="106"/>
      <c r="C488" s="106"/>
      <c r="D488" s="106"/>
      <c r="E488" s="106"/>
      <c r="F488" s="107"/>
      <c r="G488" s="108"/>
      <c r="H488" s="108"/>
      <c r="I488" s="108"/>
    </row>
    <row r="489" spans="1:9" ht="12.75" customHeight="1">
      <c r="A489" s="106"/>
      <c r="B489" s="106"/>
      <c r="C489" s="106"/>
      <c r="D489" s="106"/>
      <c r="E489" s="106"/>
      <c r="F489" s="107"/>
      <c r="G489" s="108"/>
      <c r="H489" s="108"/>
      <c r="I489" s="108"/>
    </row>
    <row r="490" spans="1:9" ht="12.75" customHeight="1">
      <c r="A490" s="106"/>
      <c r="B490" s="106"/>
      <c r="C490" s="106"/>
      <c r="D490" s="106"/>
      <c r="E490" s="106"/>
      <c r="F490" s="107"/>
      <c r="G490" s="108"/>
      <c r="H490" s="108"/>
      <c r="I490" s="108"/>
    </row>
    <row r="491" spans="1:9" ht="12.75" customHeight="1">
      <c r="A491" s="106"/>
      <c r="B491" s="106"/>
      <c r="C491" s="106"/>
      <c r="D491" s="106"/>
      <c r="E491" s="106"/>
      <c r="F491" s="107"/>
      <c r="G491" s="108"/>
      <c r="H491" s="108"/>
      <c r="I491" s="108"/>
    </row>
    <row r="492" spans="1:9" ht="12.75" customHeight="1">
      <c r="A492" s="106"/>
      <c r="B492" s="106"/>
      <c r="C492" s="106"/>
      <c r="D492" s="106"/>
      <c r="E492" s="106"/>
      <c r="F492" s="107"/>
      <c r="G492" s="108"/>
      <c r="H492" s="108"/>
      <c r="I492" s="108"/>
    </row>
    <row r="493" spans="1:9" ht="12.75" customHeight="1">
      <c r="A493" s="106"/>
      <c r="B493" s="106"/>
      <c r="C493" s="106"/>
      <c r="D493" s="106"/>
      <c r="E493" s="106"/>
      <c r="F493" s="107"/>
      <c r="G493" s="108"/>
      <c r="H493" s="108"/>
      <c r="I493" s="108"/>
    </row>
    <row r="494" spans="1:9" ht="12.75" customHeight="1">
      <c r="A494" s="106"/>
      <c r="B494" s="106"/>
      <c r="C494" s="106"/>
      <c r="D494" s="106"/>
      <c r="E494" s="106"/>
      <c r="F494" s="107"/>
      <c r="G494" s="108"/>
      <c r="H494" s="108"/>
      <c r="I494" s="108"/>
    </row>
    <row r="495" spans="1:9" ht="12.75" customHeight="1">
      <c r="A495" s="106"/>
      <c r="B495" s="106"/>
      <c r="C495" s="106"/>
      <c r="D495" s="106"/>
      <c r="E495" s="106"/>
      <c r="F495" s="107"/>
      <c r="G495" s="108"/>
      <c r="H495" s="108"/>
      <c r="I495" s="108"/>
    </row>
    <row r="496" spans="1:9" ht="12.75" customHeight="1">
      <c r="A496" s="106"/>
      <c r="B496" s="106"/>
      <c r="C496" s="106"/>
      <c r="D496" s="106"/>
      <c r="E496" s="106"/>
      <c r="F496" s="107"/>
      <c r="G496" s="108"/>
      <c r="H496" s="108"/>
      <c r="I496" s="108"/>
    </row>
    <row r="497" spans="1:9" ht="12.75" customHeight="1">
      <c r="A497" s="106"/>
      <c r="B497" s="106"/>
      <c r="C497" s="106"/>
      <c r="D497" s="106"/>
      <c r="E497" s="106"/>
      <c r="F497" s="107"/>
      <c r="G497" s="108"/>
      <c r="H497" s="108"/>
      <c r="I497" s="108"/>
    </row>
    <row r="498" spans="1:9" ht="12.75" customHeight="1">
      <c r="A498" s="106"/>
      <c r="B498" s="106"/>
      <c r="C498" s="106"/>
      <c r="D498" s="106"/>
      <c r="E498" s="106"/>
      <c r="F498" s="107"/>
      <c r="G498" s="108"/>
      <c r="H498" s="108"/>
      <c r="I498" s="108"/>
    </row>
    <row r="499" spans="1:9" ht="12.75" customHeight="1">
      <c r="A499" s="106"/>
      <c r="B499" s="106"/>
      <c r="C499" s="106"/>
      <c r="D499" s="106"/>
      <c r="E499" s="106"/>
      <c r="F499" s="107"/>
      <c r="G499" s="108"/>
      <c r="H499" s="108"/>
      <c r="I499" s="108"/>
    </row>
    <row r="500" spans="1:9" ht="12.75" customHeight="1">
      <c r="A500" s="106"/>
      <c r="B500" s="106"/>
      <c r="C500" s="106"/>
      <c r="D500" s="106"/>
      <c r="E500" s="106"/>
      <c r="F500" s="107"/>
      <c r="G500" s="108"/>
      <c r="H500" s="108"/>
      <c r="I500" s="108"/>
    </row>
    <row r="501" spans="1:9" ht="12.75" customHeight="1">
      <c r="A501" s="106"/>
      <c r="B501" s="106"/>
      <c r="C501" s="106"/>
      <c r="D501" s="106"/>
      <c r="E501" s="106"/>
      <c r="F501" s="107"/>
      <c r="G501" s="108"/>
      <c r="H501" s="108"/>
      <c r="I501" s="108"/>
    </row>
    <row r="502" spans="1:9" ht="12.75" customHeight="1">
      <c r="A502" s="106"/>
      <c r="B502" s="106"/>
      <c r="C502" s="106"/>
      <c r="D502" s="106"/>
      <c r="E502" s="106"/>
      <c r="F502" s="107"/>
      <c r="G502" s="108"/>
      <c r="H502" s="108"/>
      <c r="I502" s="108"/>
    </row>
    <row r="503" spans="1:9" ht="12.75" customHeight="1">
      <c r="A503" s="106"/>
      <c r="B503" s="106"/>
      <c r="C503" s="106"/>
      <c r="D503" s="106"/>
      <c r="E503" s="106"/>
      <c r="F503" s="107"/>
      <c r="G503" s="108"/>
      <c r="H503" s="108"/>
      <c r="I503" s="108"/>
    </row>
    <row r="504" spans="1:9" ht="12.75" customHeight="1">
      <c r="A504" s="106"/>
      <c r="B504" s="106"/>
      <c r="C504" s="106"/>
      <c r="D504" s="106"/>
      <c r="E504" s="106"/>
      <c r="F504" s="107"/>
      <c r="G504" s="108"/>
      <c r="H504" s="108"/>
      <c r="I504" s="108"/>
    </row>
    <row r="505" spans="1:9" ht="12.75" customHeight="1">
      <c r="A505" s="106"/>
      <c r="B505" s="106"/>
      <c r="C505" s="106"/>
      <c r="D505" s="106"/>
      <c r="E505" s="106"/>
      <c r="F505" s="107"/>
      <c r="G505" s="108"/>
      <c r="H505" s="108"/>
      <c r="I505" s="108"/>
    </row>
    <row r="506" spans="1:9" ht="12.75" customHeight="1">
      <c r="A506" s="106"/>
      <c r="B506" s="106"/>
      <c r="C506" s="106"/>
      <c r="D506" s="106"/>
      <c r="E506" s="106"/>
      <c r="F506" s="107"/>
      <c r="G506" s="108"/>
      <c r="H506" s="108"/>
      <c r="I506" s="108"/>
    </row>
    <row r="507" spans="1:9" ht="12.75" customHeight="1">
      <c r="A507" s="106"/>
      <c r="B507" s="106"/>
      <c r="C507" s="106"/>
      <c r="D507" s="106"/>
      <c r="E507" s="106"/>
      <c r="F507" s="107"/>
      <c r="G507" s="108"/>
      <c r="H507" s="108"/>
      <c r="I507" s="108"/>
    </row>
    <row r="508" spans="1:9" ht="12.75" customHeight="1">
      <c r="A508" s="106"/>
      <c r="B508" s="106"/>
      <c r="C508" s="106"/>
      <c r="D508" s="106"/>
      <c r="E508" s="106"/>
      <c r="F508" s="107"/>
      <c r="G508" s="108"/>
      <c r="H508" s="108"/>
      <c r="I508" s="108"/>
    </row>
    <row r="509" spans="1:9" ht="12.75" customHeight="1">
      <c r="A509" s="106"/>
      <c r="B509" s="106"/>
      <c r="C509" s="106"/>
      <c r="D509" s="106"/>
      <c r="E509" s="106"/>
      <c r="F509" s="107"/>
      <c r="G509" s="108"/>
      <c r="H509" s="108"/>
      <c r="I509" s="108"/>
    </row>
    <row r="510" spans="1:9" ht="12.75" customHeight="1">
      <c r="A510" s="106"/>
      <c r="B510" s="106"/>
      <c r="C510" s="106"/>
      <c r="D510" s="106"/>
      <c r="E510" s="106"/>
      <c r="F510" s="107"/>
      <c r="G510" s="108"/>
      <c r="H510" s="108"/>
      <c r="I510" s="108"/>
    </row>
    <row r="511" spans="1:9" ht="12.75" customHeight="1">
      <c r="A511" s="106"/>
      <c r="B511" s="106"/>
      <c r="C511" s="106"/>
      <c r="D511" s="106"/>
      <c r="E511" s="106"/>
      <c r="F511" s="107"/>
      <c r="G511" s="108"/>
      <c r="H511" s="108"/>
      <c r="I511" s="108"/>
    </row>
    <row r="512" spans="1:9" ht="12.75" customHeight="1">
      <c r="A512" s="106"/>
      <c r="B512" s="106"/>
      <c r="C512" s="106"/>
      <c r="D512" s="106"/>
      <c r="E512" s="106"/>
      <c r="F512" s="107"/>
      <c r="G512" s="108"/>
      <c r="H512" s="108"/>
      <c r="I512" s="108"/>
    </row>
    <row r="513" spans="1:9" ht="12.75" customHeight="1">
      <c r="A513" s="106"/>
      <c r="B513" s="106"/>
      <c r="C513" s="106"/>
      <c r="D513" s="106"/>
      <c r="E513" s="106"/>
      <c r="F513" s="107"/>
      <c r="G513" s="108"/>
      <c r="H513" s="108"/>
      <c r="I513" s="108"/>
    </row>
    <row r="514" spans="1:9" ht="12.75" customHeight="1">
      <c r="A514" s="106"/>
      <c r="B514" s="106"/>
      <c r="C514" s="106"/>
      <c r="D514" s="106"/>
      <c r="E514" s="106"/>
      <c r="F514" s="107"/>
      <c r="G514" s="108"/>
      <c r="H514" s="108"/>
      <c r="I514" s="108"/>
    </row>
    <row r="515" spans="1:9" ht="12.75" customHeight="1">
      <c r="A515" s="106"/>
      <c r="B515" s="106"/>
      <c r="C515" s="106"/>
      <c r="D515" s="106"/>
      <c r="E515" s="106"/>
      <c r="F515" s="107"/>
      <c r="G515" s="108"/>
      <c r="H515" s="108"/>
      <c r="I515" s="108"/>
    </row>
    <row r="516" spans="1:9" ht="12.75" customHeight="1">
      <c r="A516" s="106"/>
      <c r="B516" s="106"/>
      <c r="C516" s="106"/>
      <c r="D516" s="106"/>
      <c r="E516" s="106"/>
      <c r="F516" s="107"/>
      <c r="G516" s="108"/>
      <c r="H516" s="108"/>
      <c r="I516" s="108"/>
    </row>
    <row r="517" spans="1:9" ht="12.75" customHeight="1">
      <c r="A517" s="106"/>
      <c r="B517" s="106"/>
      <c r="C517" s="106"/>
      <c r="D517" s="106"/>
      <c r="E517" s="106"/>
      <c r="F517" s="107"/>
      <c r="G517" s="108"/>
      <c r="H517" s="108"/>
      <c r="I517" s="108"/>
    </row>
    <row r="518" spans="1:9" ht="12.75" customHeight="1">
      <c r="A518" s="106"/>
      <c r="B518" s="106"/>
      <c r="C518" s="106"/>
      <c r="D518" s="106"/>
      <c r="E518" s="106"/>
      <c r="F518" s="107"/>
      <c r="G518" s="108"/>
      <c r="H518" s="108"/>
      <c r="I518" s="108"/>
    </row>
    <row r="519" spans="1:9" ht="12.75" customHeight="1">
      <c r="A519" s="106"/>
      <c r="B519" s="106"/>
      <c r="C519" s="106"/>
      <c r="D519" s="106"/>
      <c r="E519" s="106"/>
      <c r="F519" s="107"/>
      <c r="G519" s="108"/>
      <c r="H519" s="108"/>
      <c r="I519" s="108"/>
    </row>
    <row r="520" spans="1:9" ht="12.75" customHeight="1">
      <c r="A520" s="106"/>
      <c r="B520" s="106"/>
      <c r="C520" s="106"/>
      <c r="D520" s="106"/>
      <c r="E520" s="106"/>
      <c r="F520" s="107"/>
      <c r="G520" s="108"/>
      <c r="H520" s="108"/>
      <c r="I520" s="108"/>
    </row>
    <row r="521" spans="1:9" ht="12.75" customHeight="1">
      <c r="A521" s="106"/>
      <c r="B521" s="106"/>
      <c r="C521" s="106"/>
      <c r="D521" s="106"/>
      <c r="E521" s="106"/>
      <c r="F521" s="107"/>
      <c r="G521" s="108"/>
      <c r="H521" s="108"/>
      <c r="I521" s="108"/>
    </row>
    <row r="522" spans="1:9" ht="12.75" customHeight="1">
      <c r="A522" s="106"/>
      <c r="B522" s="106"/>
      <c r="C522" s="106"/>
      <c r="D522" s="106"/>
      <c r="E522" s="106"/>
      <c r="F522" s="107"/>
      <c r="G522" s="108"/>
      <c r="H522" s="108"/>
      <c r="I522" s="108"/>
    </row>
    <row r="523" spans="1:9" ht="12.75" customHeight="1">
      <c r="A523" s="106"/>
      <c r="B523" s="106"/>
      <c r="C523" s="106"/>
      <c r="D523" s="106"/>
      <c r="E523" s="106"/>
      <c r="F523" s="107"/>
      <c r="G523" s="108"/>
      <c r="H523" s="108"/>
      <c r="I523" s="108"/>
    </row>
    <row r="524" spans="1:9" ht="12.75" customHeight="1">
      <c r="A524" s="106"/>
      <c r="B524" s="106"/>
      <c r="C524" s="106"/>
      <c r="D524" s="106"/>
      <c r="E524" s="106"/>
      <c r="F524" s="107"/>
      <c r="G524" s="108"/>
      <c r="H524" s="108"/>
      <c r="I524" s="108"/>
    </row>
    <row r="525" spans="1:9" ht="12.75" customHeight="1">
      <c r="A525" s="106"/>
      <c r="B525" s="106"/>
      <c r="C525" s="106"/>
      <c r="D525" s="106"/>
      <c r="E525" s="106"/>
      <c r="F525" s="107"/>
      <c r="G525" s="108"/>
      <c r="H525" s="108"/>
      <c r="I525" s="108"/>
    </row>
    <row r="526" spans="1:9" ht="12.75" customHeight="1">
      <c r="A526" s="106"/>
      <c r="B526" s="106"/>
      <c r="C526" s="106"/>
      <c r="D526" s="106"/>
      <c r="E526" s="106"/>
      <c r="F526" s="107"/>
      <c r="G526" s="108"/>
      <c r="H526" s="108"/>
      <c r="I526" s="108"/>
    </row>
    <row r="527" spans="1:9" ht="12.75" customHeight="1">
      <c r="A527" s="106"/>
      <c r="B527" s="106"/>
      <c r="C527" s="106"/>
      <c r="D527" s="106"/>
      <c r="E527" s="106"/>
      <c r="F527" s="107"/>
      <c r="G527" s="108"/>
      <c r="H527" s="108"/>
      <c r="I527" s="108"/>
    </row>
    <row r="528" spans="1:9" ht="12.75" customHeight="1">
      <c r="A528" s="106"/>
      <c r="B528" s="106"/>
      <c r="C528" s="106"/>
      <c r="D528" s="106"/>
      <c r="E528" s="106"/>
      <c r="F528" s="107"/>
      <c r="G528" s="108"/>
      <c r="H528" s="108"/>
      <c r="I528" s="108"/>
    </row>
    <row r="529" spans="1:9" ht="12.75" customHeight="1">
      <c r="A529" s="106"/>
      <c r="B529" s="106"/>
      <c r="C529" s="106"/>
      <c r="D529" s="106"/>
      <c r="E529" s="106"/>
      <c r="F529" s="107"/>
      <c r="G529" s="108"/>
      <c r="H529" s="108"/>
      <c r="I529" s="108"/>
    </row>
    <row r="530" spans="1:9" ht="12.75" customHeight="1">
      <c r="A530" s="106"/>
      <c r="B530" s="106"/>
      <c r="C530" s="106"/>
      <c r="D530" s="106"/>
      <c r="E530" s="106"/>
      <c r="F530" s="107"/>
      <c r="G530" s="108"/>
      <c r="H530" s="108"/>
      <c r="I530" s="108"/>
    </row>
    <row r="531" spans="1:9" ht="12.75" customHeight="1">
      <c r="A531" s="106"/>
      <c r="B531" s="106"/>
      <c r="C531" s="106"/>
      <c r="D531" s="106"/>
      <c r="E531" s="106"/>
      <c r="F531" s="107"/>
      <c r="G531" s="108"/>
      <c r="H531" s="108"/>
      <c r="I531" s="108"/>
    </row>
    <row r="532" spans="1:9" ht="12.75" customHeight="1">
      <c r="A532" s="106"/>
      <c r="B532" s="106"/>
      <c r="C532" s="106"/>
      <c r="D532" s="106"/>
      <c r="E532" s="106"/>
      <c r="F532" s="107"/>
      <c r="G532" s="108"/>
      <c r="H532" s="108"/>
      <c r="I532" s="108"/>
    </row>
    <row r="533" spans="1:9" ht="12.75" customHeight="1">
      <c r="A533" s="106"/>
      <c r="B533" s="106"/>
      <c r="C533" s="106"/>
      <c r="D533" s="106"/>
      <c r="E533" s="106"/>
      <c r="F533" s="107"/>
      <c r="G533" s="108"/>
      <c r="H533" s="108"/>
      <c r="I533" s="108"/>
    </row>
    <row r="534" spans="1:9" ht="12.75" customHeight="1">
      <c r="A534" s="106"/>
      <c r="B534" s="106"/>
      <c r="C534" s="106"/>
      <c r="D534" s="106"/>
      <c r="E534" s="106"/>
      <c r="F534" s="107"/>
      <c r="G534" s="108"/>
      <c r="H534" s="108"/>
      <c r="I534" s="108"/>
    </row>
    <row r="535" spans="1:9" ht="12.75" customHeight="1">
      <c r="A535" s="106"/>
      <c r="B535" s="106"/>
      <c r="C535" s="106"/>
      <c r="D535" s="106"/>
      <c r="E535" s="106"/>
      <c r="F535" s="107"/>
      <c r="G535" s="108"/>
      <c r="H535" s="108"/>
      <c r="I535" s="108"/>
    </row>
  </sheetData>
  <mergeCells count="5">
    <mergeCell ref="F6:J6"/>
    <mergeCell ref="G15:I15"/>
    <mergeCell ref="G17:I17"/>
    <mergeCell ref="C7:D7"/>
    <mergeCell ref="F7:J8"/>
  </mergeCells>
  <dataValidations count="1">
    <dataValidation type="list" allowBlank="1" showInputMessage="1" showErrorMessage="1" sqref="G17:I17">
      <formula1>$B$26:$B$146</formula1>
    </dataValidation>
  </dataValidations>
  <pageMargins left="0.75" right="0.75" top="1" bottom="1" header="0.5" footer="0.5"/>
  <pageSetup paperSize="9" orientation="portrait" horizontalDpi="4294967292" verticalDpi="4294967292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9" r:id="rId4" name="Scroll Bar 5">
              <controlPr locked="0" defaultSize="0" autoPict="0">
                <anchor moveWithCells="1">
                  <from>
                    <xdr:col>6</xdr:col>
                    <xdr:colOff>69850</xdr:colOff>
                    <xdr:row>10</xdr:row>
                    <xdr:rowOff>95250</xdr:rowOff>
                  </from>
                  <to>
                    <xdr:col>7</xdr:col>
                    <xdr:colOff>609600</xdr:colOff>
                    <xdr:row>11</xdr:row>
                    <xdr:rowOff>158750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'dados-SP'!$H$10:$H$654</xm:f>
          </x14:formula1>
          <xm:sqref>C7</xm:sqref>
        </x14:dataValidation>
        <x14:dataValidation type="list" allowBlank="1" showInputMessage="1" showErrorMessage="1">
          <x14:formula1>
            <xm:f>parametros!$A$40:$A$43</xm:f>
          </x14:formula1>
          <xm:sqref>G15:I15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4"/>
  <sheetViews>
    <sheetView zoomScale="90" zoomScaleNormal="90" workbookViewId="0">
      <pane ySplit="9" topLeftCell="A10" activePane="bottomLeft" state="frozen"/>
      <selection pane="bottomLeft" activeCell="L5" sqref="L5"/>
    </sheetView>
  </sheetViews>
  <sheetFormatPr defaultRowHeight="14.5"/>
  <cols>
    <col min="1" max="1" width="6.1796875" style="60" customWidth="1"/>
    <col min="2" max="2" width="8.7265625" hidden="1" customWidth="1"/>
    <col min="3" max="3" width="18.54296875" hidden="1" customWidth="1"/>
    <col min="4" max="4" width="8.7265625" hidden="1" customWidth="1"/>
    <col min="5" max="5" width="26.81640625" hidden="1" customWidth="1"/>
    <col min="6" max="6" width="8.7265625" hidden="1" customWidth="1"/>
    <col min="8" max="8" width="17.453125" customWidth="1"/>
    <col min="9" max="9" width="8.7265625" customWidth="1"/>
    <col min="10" max="10" width="10.453125" customWidth="1"/>
    <col min="11" max="11" width="11.54296875" customWidth="1"/>
    <col min="12" max="12" width="11" style="3" customWidth="1"/>
    <col min="13" max="13" width="12" customWidth="1"/>
    <col min="14" max="14" width="11.453125" style="28" customWidth="1"/>
    <col min="15" max="15" width="11" style="3" customWidth="1"/>
    <col min="16" max="16" width="11" customWidth="1"/>
    <col min="17" max="17" width="11.453125" customWidth="1"/>
    <col min="18" max="18" width="11.36328125" customWidth="1"/>
    <col min="19" max="19" width="10.81640625" customWidth="1"/>
    <col min="20" max="20" width="13.6328125" customWidth="1"/>
    <col min="21" max="21" width="15.1796875" customWidth="1"/>
    <col min="256" max="256" width="18.54296875" bestFit="1" customWidth="1"/>
    <col min="258" max="258" width="26.81640625" bestFit="1" customWidth="1"/>
    <col min="261" max="261" width="23.453125" bestFit="1" customWidth="1"/>
    <col min="262" max="262" width="11" customWidth="1"/>
    <col min="263" max="263" width="11.1796875" customWidth="1"/>
    <col min="264" max="264" width="11" customWidth="1"/>
    <col min="265" max="265" width="12" customWidth="1"/>
    <col min="266" max="266" width="11.453125" customWidth="1"/>
    <col min="512" max="512" width="18.54296875" bestFit="1" customWidth="1"/>
    <col min="514" max="514" width="26.81640625" bestFit="1" customWidth="1"/>
    <col min="517" max="517" width="23.453125" bestFit="1" customWidth="1"/>
    <col min="518" max="518" width="11" customWidth="1"/>
    <col min="519" max="519" width="11.1796875" customWidth="1"/>
    <col min="520" max="520" width="11" customWidth="1"/>
    <col min="521" max="521" width="12" customWidth="1"/>
    <col min="522" max="522" width="11.453125" customWidth="1"/>
    <col min="768" max="768" width="18.54296875" bestFit="1" customWidth="1"/>
    <col min="770" max="770" width="26.81640625" bestFit="1" customWidth="1"/>
    <col min="773" max="773" width="23.453125" bestFit="1" customWidth="1"/>
    <col min="774" max="774" width="11" customWidth="1"/>
    <col min="775" max="775" width="11.1796875" customWidth="1"/>
    <col min="776" max="776" width="11" customWidth="1"/>
    <col min="777" max="777" width="12" customWidth="1"/>
    <col min="778" max="778" width="11.453125" customWidth="1"/>
    <col min="1024" max="1024" width="18.54296875" bestFit="1" customWidth="1"/>
    <col min="1026" max="1026" width="26.81640625" bestFit="1" customWidth="1"/>
    <col min="1029" max="1029" width="23.453125" bestFit="1" customWidth="1"/>
    <col min="1030" max="1030" width="11" customWidth="1"/>
    <col min="1031" max="1031" width="11.1796875" customWidth="1"/>
    <col min="1032" max="1032" width="11" customWidth="1"/>
    <col min="1033" max="1033" width="12" customWidth="1"/>
    <col min="1034" max="1034" width="11.453125" customWidth="1"/>
    <col min="1280" max="1280" width="18.54296875" bestFit="1" customWidth="1"/>
    <col min="1282" max="1282" width="26.81640625" bestFit="1" customWidth="1"/>
    <col min="1285" max="1285" width="23.453125" bestFit="1" customWidth="1"/>
    <col min="1286" max="1286" width="11" customWidth="1"/>
    <col min="1287" max="1287" width="11.1796875" customWidth="1"/>
    <col min="1288" max="1288" width="11" customWidth="1"/>
    <col min="1289" max="1289" width="12" customWidth="1"/>
    <col min="1290" max="1290" width="11.453125" customWidth="1"/>
    <col min="1536" max="1536" width="18.54296875" bestFit="1" customWidth="1"/>
    <col min="1538" max="1538" width="26.81640625" bestFit="1" customWidth="1"/>
    <col min="1541" max="1541" width="23.453125" bestFit="1" customWidth="1"/>
    <col min="1542" max="1542" width="11" customWidth="1"/>
    <col min="1543" max="1543" width="11.1796875" customWidth="1"/>
    <col min="1544" max="1544" width="11" customWidth="1"/>
    <col min="1545" max="1545" width="12" customWidth="1"/>
    <col min="1546" max="1546" width="11.453125" customWidth="1"/>
    <col min="1792" max="1792" width="18.54296875" bestFit="1" customWidth="1"/>
    <col min="1794" max="1794" width="26.81640625" bestFit="1" customWidth="1"/>
    <col min="1797" max="1797" width="23.453125" bestFit="1" customWidth="1"/>
    <col min="1798" max="1798" width="11" customWidth="1"/>
    <col min="1799" max="1799" width="11.1796875" customWidth="1"/>
    <col min="1800" max="1800" width="11" customWidth="1"/>
    <col min="1801" max="1801" width="12" customWidth="1"/>
    <col min="1802" max="1802" width="11.453125" customWidth="1"/>
    <col min="2048" max="2048" width="18.54296875" bestFit="1" customWidth="1"/>
    <col min="2050" max="2050" width="26.81640625" bestFit="1" customWidth="1"/>
    <col min="2053" max="2053" width="23.453125" bestFit="1" customWidth="1"/>
    <col min="2054" max="2054" width="11" customWidth="1"/>
    <col min="2055" max="2055" width="11.1796875" customWidth="1"/>
    <col min="2056" max="2056" width="11" customWidth="1"/>
    <col min="2057" max="2057" width="12" customWidth="1"/>
    <col min="2058" max="2058" width="11.453125" customWidth="1"/>
    <col min="2304" max="2304" width="18.54296875" bestFit="1" customWidth="1"/>
    <col min="2306" max="2306" width="26.81640625" bestFit="1" customWidth="1"/>
    <col min="2309" max="2309" width="23.453125" bestFit="1" customWidth="1"/>
    <col min="2310" max="2310" width="11" customWidth="1"/>
    <col min="2311" max="2311" width="11.1796875" customWidth="1"/>
    <col min="2312" max="2312" width="11" customWidth="1"/>
    <col min="2313" max="2313" width="12" customWidth="1"/>
    <col min="2314" max="2314" width="11.453125" customWidth="1"/>
    <col min="2560" max="2560" width="18.54296875" bestFit="1" customWidth="1"/>
    <col min="2562" max="2562" width="26.81640625" bestFit="1" customWidth="1"/>
    <col min="2565" max="2565" width="23.453125" bestFit="1" customWidth="1"/>
    <col min="2566" max="2566" width="11" customWidth="1"/>
    <col min="2567" max="2567" width="11.1796875" customWidth="1"/>
    <col min="2568" max="2568" width="11" customWidth="1"/>
    <col min="2569" max="2569" width="12" customWidth="1"/>
    <col min="2570" max="2570" width="11.453125" customWidth="1"/>
    <col min="2816" max="2816" width="18.54296875" bestFit="1" customWidth="1"/>
    <col min="2818" max="2818" width="26.81640625" bestFit="1" customWidth="1"/>
    <col min="2821" max="2821" width="23.453125" bestFit="1" customWidth="1"/>
    <col min="2822" max="2822" width="11" customWidth="1"/>
    <col min="2823" max="2823" width="11.1796875" customWidth="1"/>
    <col min="2824" max="2824" width="11" customWidth="1"/>
    <col min="2825" max="2825" width="12" customWidth="1"/>
    <col min="2826" max="2826" width="11.453125" customWidth="1"/>
    <col min="3072" max="3072" width="18.54296875" bestFit="1" customWidth="1"/>
    <col min="3074" max="3074" width="26.81640625" bestFit="1" customWidth="1"/>
    <col min="3077" max="3077" width="23.453125" bestFit="1" customWidth="1"/>
    <col min="3078" max="3078" width="11" customWidth="1"/>
    <col min="3079" max="3079" width="11.1796875" customWidth="1"/>
    <col min="3080" max="3080" width="11" customWidth="1"/>
    <col min="3081" max="3081" width="12" customWidth="1"/>
    <col min="3082" max="3082" width="11.453125" customWidth="1"/>
    <col min="3328" max="3328" width="18.54296875" bestFit="1" customWidth="1"/>
    <col min="3330" max="3330" width="26.81640625" bestFit="1" customWidth="1"/>
    <col min="3333" max="3333" width="23.453125" bestFit="1" customWidth="1"/>
    <col min="3334" max="3334" width="11" customWidth="1"/>
    <col min="3335" max="3335" width="11.1796875" customWidth="1"/>
    <col min="3336" max="3336" width="11" customWidth="1"/>
    <col min="3337" max="3337" width="12" customWidth="1"/>
    <col min="3338" max="3338" width="11.453125" customWidth="1"/>
    <col min="3584" max="3584" width="18.54296875" bestFit="1" customWidth="1"/>
    <col min="3586" max="3586" width="26.81640625" bestFit="1" customWidth="1"/>
    <col min="3589" max="3589" width="23.453125" bestFit="1" customWidth="1"/>
    <col min="3590" max="3590" width="11" customWidth="1"/>
    <col min="3591" max="3591" width="11.1796875" customWidth="1"/>
    <col min="3592" max="3592" width="11" customWidth="1"/>
    <col min="3593" max="3593" width="12" customWidth="1"/>
    <col min="3594" max="3594" width="11.453125" customWidth="1"/>
    <col min="3840" max="3840" width="18.54296875" bestFit="1" customWidth="1"/>
    <col min="3842" max="3842" width="26.81640625" bestFit="1" customWidth="1"/>
    <col min="3845" max="3845" width="23.453125" bestFit="1" customWidth="1"/>
    <col min="3846" max="3846" width="11" customWidth="1"/>
    <col min="3847" max="3847" width="11.1796875" customWidth="1"/>
    <col min="3848" max="3848" width="11" customWidth="1"/>
    <col min="3849" max="3849" width="12" customWidth="1"/>
    <col min="3850" max="3850" width="11.453125" customWidth="1"/>
    <col min="4096" max="4096" width="18.54296875" bestFit="1" customWidth="1"/>
    <col min="4098" max="4098" width="26.81640625" bestFit="1" customWidth="1"/>
    <col min="4101" max="4101" width="23.453125" bestFit="1" customWidth="1"/>
    <col min="4102" max="4102" width="11" customWidth="1"/>
    <col min="4103" max="4103" width="11.1796875" customWidth="1"/>
    <col min="4104" max="4104" width="11" customWidth="1"/>
    <col min="4105" max="4105" width="12" customWidth="1"/>
    <col min="4106" max="4106" width="11.453125" customWidth="1"/>
    <col min="4352" max="4352" width="18.54296875" bestFit="1" customWidth="1"/>
    <col min="4354" max="4354" width="26.81640625" bestFit="1" customWidth="1"/>
    <col min="4357" max="4357" width="23.453125" bestFit="1" customWidth="1"/>
    <col min="4358" max="4358" width="11" customWidth="1"/>
    <col min="4359" max="4359" width="11.1796875" customWidth="1"/>
    <col min="4360" max="4360" width="11" customWidth="1"/>
    <col min="4361" max="4361" width="12" customWidth="1"/>
    <col min="4362" max="4362" width="11.453125" customWidth="1"/>
    <col min="4608" max="4608" width="18.54296875" bestFit="1" customWidth="1"/>
    <col min="4610" max="4610" width="26.81640625" bestFit="1" customWidth="1"/>
    <col min="4613" max="4613" width="23.453125" bestFit="1" customWidth="1"/>
    <col min="4614" max="4614" width="11" customWidth="1"/>
    <col min="4615" max="4615" width="11.1796875" customWidth="1"/>
    <col min="4616" max="4616" width="11" customWidth="1"/>
    <col min="4617" max="4617" width="12" customWidth="1"/>
    <col min="4618" max="4618" width="11.453125" customWidth="1"/>
    <col min="4864" max="4864" width="18.54296875" bestFit="1" customWidth="1"/>
    <col min="4866" max="4866" width="26.81640625" bestFit="1" customWidth="1"/>
    <col min="4869" max="4869" width="23.453125" bestFit="1" customWidth="1"/>
    <col min="4870" max="4870" width="11" customWidth="1"/>
    <col min="4871" max="4871" width="11.1796875" customWidth="1"/>
    <col min="4872" max="4872" width="11" customWidth="1"/>
    <col min="4873" max="4873" width="12" customWidth="1"/>
    <col min="4874" max="4874" width="11.453125" customWidth="1"/>
    <col min="5120" max="5120" width="18.54296875" bestFit="1" customWidth="1"/>
    <col min="5122" max="5122" width="26.81640625" bestFit="1" customWidth="1"/>
    <col min="5125" max="5125" width="23.453125" bestFit="1" customWidth="1"/>
    <col min="5126" max="5126" width="11" customWidth="1"/>
    <col min="5127" max="5127" width="11.1796875" customWidth="1"/>
    <col min="5128" max="5128" width="11" customWidth="1"/>
    <col min="5129" max="5129" width="12" customWidth="1"/>
    <col min="5130" max="5130" width="11.453125" customWidth="1"/>
    <col min="5376" max="5376" width="18.54296875" bestFit="1" customWidth="1"/>
    <col min="5378" max="5378" width="26.81640625" bestFit="1" customWidth="1"/>
    <col min="5381" max="5381" width="23.453125" bestFit="1" customWidth="1"/>
    <col min="5382" max="5382" width="11" customWidth="1"/>
    <col min="5383" max="5383" width="11.1796875" customWidth="1"/>
    <col min="5384" max="5384" width="11" customWidth="1"/>
    <col min="5385" max="5385" width="12" customWidth="1"/>
    <col min="5386" max="5386" width="11.453125" customWidth="1"/>
    <col min="5632" max="5632" width="18.54296875" bestFit="1" customWidth="1"/>
    <col min="5634" max="5634" width="26.81640625" bestFit="1" customWidth="1"/>
    <col min="5637" max="5637" width="23.453125" bestFit="1" customWidth="1"/>
    <col min="5638" max="5638" width="11" customWidth="1"/>
    <col min="5639" max="5639" width="11.1796875" customWidth="1"/>
    <col min="5640" max="5640" width="11" customWidth="1"/>
    <col min="5641" max="5641" width="12" customWidth="1"/>
    <col min="5642" max="5642" width="11.453125" customWidth="1"/>
    <col min="5888" max="5888" width="18.54296875" bestFit="1" customWidth="1"/>
    <col min="5890" max="5890" width="26.81640625" bestFit="1" customWidth="1"/>
    <col min="5893" max="5893" width="23.453125" bestFit="1" customWidth="1"/>
    <col min="5894" max="5894" width="11" customWidth="1"/>
    <col min="5895" max="5895" width="11.1796875" customWidth="1"/>
    <col min="5896" max="5896" width="11" customWidth="1"/>
    <col min="5897" max="5897" width="12" customWidth="1"/>
    <col min="5898" max="5898" width="11.453125" customWidth="1"/>
    <col min="6144" max="6144" width="18.54296875" bestFit="1" customWidth="1"/>
    <col min="6146" max="6146" width="26.81640625" bestFit="1" customWidth="1"/>
    <col min="6149" max="6149" width="23.453125" bestFit="1" customWidth="1"/>
    <col min="6150" max="6150" width="11" customWidth="1"/>
    <col min="6151" max="6151" width="11.1796875" customWidth="1"/>
    <col min="6152" max="6152" width="11" customWidth="1"/>
    <col min="6153" max="6153" width="12" customWidth="1"/>
    <col min="6154" max="6154" width="11.453125" customWidth="1"/>
    <col min="6400" max="6400" width="18.54296875" bestFit="1" customWidth="1"/>
    <col min="6402" max="6402" width="26.81640625" bestFit="1" customWidth="1"/>
    <col min="6405" max="6405" width="23.453125" bestFit="1" customWidth="1"/>
    <col min="6406" max="6406" width="11" customWidth="1"/>
    <col min="6407" max="6407" width="11.1796875" customWidth="1"/>
    <col min="6408" max="6408" width="11" customWidth="1"/>
    <col min="6409" max="6409" width="12" customWidth="1"/>
    <col min="6410" max="6410" width="11.453125" customWidth="1"/>
    <col min="6656" max="6656" width="18.54296875" bestFit="1" customWidth="1"/>
    <col min="6658" max="6658" width="26.81640625" bestFit="1" customWidth="1"/>
    <col min="6661" max="6661" width="23.453125" bestFit="1" customWidth="1"/>
    <col min="6662" max="6662" width="11" customWidth="1"/>
    <col min="6663" max="6663" width="11.1796875" customWidth="1"/>
    <col min="6664" max="6664" width="11" customWidth="1"/>
    <col min="6665" max="6665" width="12" customWidth="1"/>
    <col min="6666" max="6666" width="11.453125" customWidth="1"/>
    <col min="6912" max="6912" width="18.54296875" bestFit="1" customWidth="1"/>
    <col min="6914" max="6914" width="26.81640625" bestFit="1" customWidth="1"/>
    <col min="6917" max="6917" width="23.453125" bestFit="1" customWidth="1"/>
    <col min="6918" max="6918" width="11" customWidth="1"/>
    <col min="6919" max="6919" width="11.1796875" customWidth="1"/>
    <col min="6920" max="6920" width="11" customWidth="1"/>
    <col min="6921" max="6921" width="12" customWidth="1"/>
    <col min="6922" max="6922" width="11.453125" customWidth="1"/>
    <col min="7168" max="7168" width="18.54296875" bestFit="1" customWidth="1"/>
    <col min="7170" max="7170" width="26.81640625" bestFit="1" customWidth="1"/>
    <col min="7173" max="7173" width="23.453125" bestFit="1" customWidth="1"/>
    <col min="7174" max="7174" width="11" customWidth="1"/>
    <col min="7175" max="7175" width="11.1796875" customWidth="1"/>
    <col min="7176" max="7176" width="11" customWidth="1"/>
    <col min="7177" max="7177" width="12" customWidth="1"/>
    <col min="7178" max="7178" width="11.453125" customWidth="1"/>
    <col min="7424" max="7424" width="18.54296875" bestFit="1" customWidth="1"/>
    <col min="7426" max="7426" width="26.81640625" bestFit="1" customWidth="1"/>
    <col min="7429" max="7429" width="23.453125" bestFit="1" customWidth="1"/>
    <col min="7430" max="7430" width="11" customWidth="1"/>
    <col min="7431" max="7431" width="11.1796875" customWidth="1"/>
    <col min="7432" max="7432" width="11" customWidth="1"/>
    <col min="7433" max="7433" width="12" customWidth="1"/>
    <col min="7434" max="7434" width="11.453125" customWidth="1"/>
    <col min="7680" max="7680" width="18.54296875" bestFit="1" customWidth="1"/>
    <col min="7682" max="7682" width="26.81640625" bestFit="1" customWidth="1"/>
    <col min="7685" max="7685" width="23.453125" bestFit="1" customWidth="1"/>
    <col min="7686" max="7686" width="11" customWidth="1"/>
    <col min="7687" max="7687" width="11.1796875" customWidth="1"/>
    <col min="7688" max="7688" width="11" customWidth="1"/>
    <col min="7689" max="7689" width="12" customWidth="1"/>
    <col min="7690" max="7690" width="11.453125" customWidth="1"/>
    <col min="7936" max="7936" width="18.54296875" bestFit="1" customWidth="1"/>
    <col min="7938" max="7938" width="26.81640625" bestFit="1" customWidth="1"/>
    <col min="7941" max="7941" width="23.453125" bestFit="1" customWidth="1"/>
    <col min="7942" max="7942" width="11" customWidth="1"/>
    <col min="7943" max="7943" width="11.1796875" customWidth="1"/>
    <col min="7944" max="7944" width="11" customWidth="1"/>
    <col min="7945" max="7945" width="12" customWidth="1"/>
    <col min="7946" max="7946" width="11.453125" customWidth="1"/>
    <col min="8192" max="8192" width="18.54296875" bestFit="1" customWidth="1"/>
    <col min="8194" max="8194" width="26.81640625" bestFit="1" customWidth="1"/>
    <col min="8197" max="8197" width="23.453125" bestFit="1" customWidth="1"/>
    <col min="8198" max="8198" width="11" customWidth="1"/>
    <col min="8199" max="8199" width="11.1796875" customWidth="1"/>
    <col min="8200" max="8200" width="11" customWidth="1"/>
    <col min="8201" max="8201" width="12" customWidth="1"/>
    <col min="8202" max="8202" width="11.453125" customWidth="1"/>
    <col min="8448" max="8448" width="18.54296875" bestFit="1" customWidth="1"/>
    <col min="8450" max="8450" width="26.81640625" bestFit="1" customWidth="1"/>
    <col min="8453" max="8453" width="23.453125" bestFit="1" customWidth="1"/>
    <col min="8454" max="8454" width="11" customWidth="1"/>
    <col min="8455" max="8455" width="11.1796875" customWidth="1"/>
    <col min="8456" max="8456" width="11" customWidth="1"/>
    <col min="8457" max="8457" width="12" customWidth="1"/>
    <col min="8458" max="8458" width="11.453125" customWidth="1"/>
    <col min="8704" max="8704" width="18.54296875" bestFit="1" customWidth="1"/>
    <col min="8706" max="8706" width="26.81640625" bestFit="1" customWidth="1"/>
    <col min="8709" max="8709" width="23.453125" bestFit="1" customWidth="1"/>
    <col min="8710" max="8710" width="11" customWidth="1"/>
    <col min="8711" max="8711" width="11.1796875" customWidth="1"/>
    <col min="8712" max="8712" width="11" customWidth="1"/>
    <col min="8713" max="8713" width="12" customWidth="1"/>
    <col min="8714" max="8714" width="11.453125" customWidth="1"/>
    <col min="8960" max="8960" width="18.54296875" bestFit="1" customWidth="1"/>
    <col min="8962" max="8962" width="26.81640625" bestFit="1" customWidth="1"/>
    <col min="8965" max="8965" width="23.453125" bestFit="1" customWidth="1"/>
    <col min="8966" max="8966" width="11" customWidth="1"/>
    <col min="8967" max="8967" width="11.1796875" customWidth="1"/>
    <col min="8968" max="8968" width="11" customWidth="1"/>
    <col min="8969" max="8969" width="12" customWidth="1"/>
    <col min="8970" max="8970" width="11.453125" customWidth="1"/>
    <col min="9216" max="9216" width="18.54296875" bestFit="1" customWidth="1"/>
    <col min="9218" max="9218" width="26.81640625" bestFit="1" customWidth="1"/>
    <col min="9221" max="9221" width="23.453125" bestFit="1" customWidth="1"/>
    <col min="9222" max="9222" width="11" customWidth="1"/>
    <col min="9223" max="9223" width="11.1796875" customWidth="1"/>
    <col min="9224" max="9224" width="11" customWidth="1"/>
    <col min="9225" max="9225" width="12" customWidth="1"/>
    <col min="9226" max="9226" width="11.453125" customWidth="1"/>
    <col min="9472" max="9472" width="18.54296875" bestFit="1" customWidth="1"/>
    <col min="9474" max="9474" width="26.81640625" bestFit="1" customWidth="1"/>
    <col min="9477" max="9477" width="23.453125" bestFit="1" customWidth="1"/>
    <col min="9478" max="9478" width="11" customWidth="1"/>
    <col min="9479" max="9479" width="11.1796875" customWidth="1"/>
    <col min="9480" max="9480" width="11" customWidth="1"/>
    <col min="9481" max="9481" width="12" customWidth="1"/>
    <col min="9482" max="9482" width="11.453125" customWidth="1"/>
    <col min="9728" max="9728" width="18.54296875" bestFit="1" customWidth="1"/>
    <col min="9730" max="9730" width="26.81640625" bestFit="1" customWidth="1"/>
    <col min="9733" max="9733" width="23.453125" bestFit="1" customWidth="1"/>
    <col min="9734" max="9734" width="11" customWidth="1"/>
    <col min="9735" max="9735" width="11.1796875" customWidth="1"/>
    <col min="9736" max="9736" width="11" customWidth="1"/>
    <col min="9737" max="9737" width="12" customWidth="1"/>
    <col min="9738" max="9738" width="11.453125" customWidth="1"/>
    <col min="9984" max="9984" width="18.54296875" bestFit="1" customWidth="1"/>
    <col min="9986" max="9986" width="26.81640625" bestFit="1" customWidth="1"/>
    <col min="9989" max="9989" width="23.453125" bestFit="1" customWidth="1"/>
    <col min="9990" max="9990" width="11" customWidth="1"/>
    <col min="9991" max="9991" width="11.1796875" customWidth="1"/>
    <col min="9992" max="9992" width="11" customWidth="1"/>
    <col min="9993" max="9993" width="12" customWidth="1"/>
    <col min="9994" max="9994" width="11.453125" customWidth="1"/>
    <col min="10240" max="10240" width="18.54296875" bestFit="1" customWidth="1"/>
    <col min="10242" max="10242" width="26.81640625" bestFit="1" customWidth="1"/>
    <col min="10245" max="10245" width="23.453125" bestFit="1" customWidth="1"/>
    <col min="10246" max="10246" width="11" customWidth="1"/>
    <col min="10247" max="10247" width="11.1796875" customWidth="1"/>
    <col min="10248" max="10248" width="11" customWidth="1"/>
    <col min="10249" max="10249" width="12" customWidth="1"/>
    <col min="10250" max="10250" width="11.453125" customWidth="1"/>
    <col min="10496" max="10496" width="18.54296875" bestFit="1" customWidth="1"/>
    <col min="10498" max="10498" width="26.81640625" bestFit="1" customWidth="1"/>
    <col min="10501" max="10501" width="23.453125" bestFit="1" customWidth="1"/>
    <col min="10502" max="10502" width="11" customWidth="1"/>
    <col min="10503" max="10503" width="11.1796875" customWidth="1"/>
    <col min="10504" max="10504" width="11" customWidth="1"/>
    <col min="10505" max="10505" width="12" customWidth="1"/>
    <col min="10506" max="10506" width="11.453125" customWidth="1"/>
    <col min="10752" max="10752" width="18.54296875" bestFit="1" customWidth="1"/>
    <col min="10754" max="10754" width="26.81640625" bestFit="1" customWidth="1"/>
    <col min="10757" max="10757" width="23.453125" bestFit="1" customWidth="1"/>
    <col min="10758" max="10758" width="11" customWidth="1"/>
    <col min="10759" max="10759" width="11.1796875" customWidth="1"/>
    <col min="10760" max="10760" width="11" customWidth="1"/>
    <col min="10761" max="10761" width="12" customWidth="1"/>
    <col min="10762" max="10762" width="11.453125" customWidth="1"/>
    <col min="11008" max="11008" width="18.54296875" bestFit="1" customWidth="1"/>
    <col min="11010" max="11010" width="26.81640625" bestFit="1" customWidth="1"/>
    <col min="11013" max="11013" width="23.453125" bestFit="1" customWidth="1"/>
    <col min="11014" max="11014" width="11" customWidth="1"/>
    <col min="11015" max="11015" width="11.1796875" customWidth="1"/>
    <col min="11016" max="11016" width="11" customWidth="1"/>
    <col min="11017" max="11017" width="12" customWidth="1"/>
    <col min="11018" max="11018" width="11.453125" customWidth="1"/>
    <col min="11264" max="11264" width="18.54296875" bestFit="1" customWidth="1"/>
    <col min="11266" max="11266" width="26.81640625" bestFit="1" customWidth="1"/>
    <col min="11269" max="11269" width="23.453125" bestFit="1" customWidth="1"/>
    <col min="11270" max="11270" width="11" customWidth="1"/>
    <col min="11271" max="11271" width="11.1796875" customWidth="1"/>
    <col min="11272" max="11272" width="11" customWidth="1"/>
    <col min="11273" max="11273" width="12" customWidth="1"/>
    <col min="11274" max="11274" width="11.453125" customWidth="1"/>
    <col min="11520" max="11520" width="18.54296875" bestFit="1" customWidth="1"/>
    <col min="11522" max="11522" width="26.81640625" bestFit="1" customWidth="1"/>
    <col min="11525" max="11525" width="23.453125" bestFit="1" customWidth="1"/>
    <col min="11526" max="11526" width="11" customWidth="1"/>
    <col min="11527" max="11527" width="11.1796875" customWidth="1"/>
    <col min="11528" max="11528" width="11" customWidth="1"/>
    <col min="11529" max="11529" width="12" customWidth="1"/>
    <col min="11530" max="11530" width="11.453125" customWidth="1"/>
    <col min="11776" max="11776" width="18.54296875" bestFit="1" customWidth="1"/>
    <col min="11778" max="11778" width="26.81640625" bestFit="1" customWidth="1"/>
    <col min="11781" max="11781" width="23.453125" bestFit="1" customWidth="1"/>
    <col min="11782" max="11782" width="11" customWidth="1"/>
    <col min="11783" max="11783" width="11.1796875" customWidth="1"/>
    <col min="11784" max="11784" width="11" customWidth="1"/>
    <col min="11785" max="11785" width="12" customWidth="1"/>
    <col min="11786" max="11786" width="11.453125" customWidth="1"/>
    <col min="12032" max="12032" width="18.54296875" bestFit="1" customWidth="1"/>
    <col min="12034" max="12034" width="26.81640625" bestFit="1" customWidth="1"/>
    <col min="12037" max="12037" width="23.453125" bestFit="1" customWidth="1"/>
    <col min="12038" max="12038" width="11" customWidth="1"/>
    <col min="12039" max="12039" width="11.1796875" customWidth="1"/>
    <col min="12040" max="12040" width="11" customWidth="1"/>
    <col min="12041" max="12041" width="12" customWidth="1"/>
    <col min="12042" max="12042" width="11.453125" customWidth="1"/>
    <col min="12288" max="12288" width="18.54296875" bestFit="1" customWidth="1"/>
    <col min="12290" max="12290" width="26.81640625" bestFit="1" customWidth="1"/>
    <col min="12293" max="12293" width="23.453125" bestFit="1" customWidth="1"/>
    <col min="12294" max="12294" width="11" customWidth="1"/>
    <col min="12295" max="12295" width="11.1796875" customWidth="1"/>
    <col min="12296" max="12296" width="11" customWidth="1"/>
    <col min="12297" max="12297" width="12" customWidth="1"/>
    <col min="12298" max="12298" width="11.453125" customWidth="1"/>
    <col min="12544" max="12544" width="18.54296875" bestFit="1" customWidth="1"/>
    <col min="12546" max="12546" width="26.81640625" bestFit="1" customWidth="1"/>
    <col min="12549" max="12549" width="23.453125" bestFit="1" customWidth="1"/>
    <col min="12550" max="12550" width="11" customWidth="1"/>
    <col min="12551" max="12551" width="11.1796875" customWidth="1"/>
    <col min="12552" max="12552" width="11" customWidth="1"/>
    <col min="12553" max="12553" width="12" customWidth="1"/>
    <col min="12554" max="12554" width="11.453125" customWidth="1"/>
    <col min="12800" max="12800" width="18.54296875" bestFit="1" customWidth="1"/>
    <col min="12802" max="12802" width="26.81640625" bestFit="1" customWidth="1"/>
    <col min="12805" max="12805" width="23.453125" bestFit="1" customWidth="1"/>
    <col min="12806" max="12806" width="11" customWidth="1"/>
    <col min="12807" max="12807" width="11.1796875" customWidth="1"/>
    <col min="12808" max="12808" width="11" customWidth="1"/>
    <col min="12809" max="12809" width="12" customWidth="1"/>
    <col min="12810" max="12810" width="11.453125" customWidth="1"/>
    <col min="13056" max="13056" width="18.54296875" bestFit="1" customWidth="1"/>
    <col min="13058" max="13058" width="26.81640625" bestFit="1" customWidth="1"/>
    <col min="13061" max="13061" width="23.453125" bestFit="1" customWidth="1"/>
    <col min="13062" max="13062" width="11" customWidth="1"/>
    <col min="13063" max="13063" width="11.1796875" customWidth="1"/>
    <col min="13064" max="13064" width="11" customWidth="1"/>
    <col min="13065" max="13065" width="12" customWidth="1"/>
    <col min="13066" max="13066" width="11.453125" customWidth="1"/>
    <col min="13312" max="13312" width="18.54296875" bestFit="1" customWidth="1"/>
    <col min="13314" max="13314" width="26.81640625" bestFit="1" customWidth="1"/>
    <col min="13317" max="13317" width="23.453125" bestFit="1" customWidth="1"/>
    <col min="13318" max="13318" width="11" customWidth="1"/>
    <col min="13319" max="13319" width="11.1796875" customWidth="1"/>
    <col min="13320" max="13320" width="11" customWidth="1"/>
    <col min="13321" max="13321" width="12" customWidth="1"/>
    <col min="13322" max="13322" width="11.453125" customWidth="1"/>
    <col min="13568" max="13568" width="18.54296875" bestFit="1" customWidth="1"/>
    <col min="13570" max="13570" width="26.81640625" bestFit="1" customWidth="1"/>
    <col min="13573" max="13573" width="23.453125" bestFit="1" customWidth="1"/>
    <col min="13574" max="13574" width="11" customWidth="1"/>
    <col min="13575" max="13575" width="11.1796875" customWidth="1"/>
    <col min="13576" max="13576" width="11" customWidth="1"/>
    <col min="13577" max="13577" width="12" customWidth="1"/>
    <col min="13578" max="13578" width="11.453125" customWidth="1"/>
    <col min="13824" max="13824" width="18.54296875" bestFit="1" customWidth="1"/>
    <col min="13826" max="13826" width="26.81640625" bestFit="1" customWidth="1"/>
    <col min="13829" max="13829" width="23.453125" bestFit="1" customWidth="1"/>
    <col min="13830" max="13830" width="11" customWidth="1"/>
    <col min="13831" max="13831" width="11.1796875" customWidth="1"/>
    <col min="13832" max="13832" width="11" customWidth="1"/>
    <col min="13833" max="13833" width="12" customWidth="1"/>
    <col min="13834" max="13834" width="11.453125" customWidth="1"/>
    <col min="14080" max="14080" width="18.54296875" bestFit="1" customWidth="1"/>
    <col min="14082" max="14082" width="26.81640625" bestFit="1" customWidth="1"/>
    <col min="14085" max="14085" width="23.453125" bestFit="1" customWidth="1"/>
    <col min="14086" max="14086" width="11" customWidth="1"/>
    <col min="14087" max="14087" width="11.1796875" customWidth="1"/>
    <col min="14088" max="14088" width="11" customWidth="1"/>
    <col min="14089" max="14089" width="12" customWidth="1"/>
    <col min="14090" max="14090" width="11.453125" customWidth="1"/>
    <col min="14336" max="14336" width="18.54296875" bestFit="1" customWidth="1"/>
    <col min="14338" max="14338" width="26.81640625" bestFit="1" customWidth="1"/>
    <col min="14341" max="14341" width="23.453125" bestFit="1" customWidth="1"/>
    <col min="14342" max="14342" width="11" customWidth="1"/>
    <col min="14343" max="14343" width="11.1796875" customWidth="1"/>
    <col min="14344" max="14344" width="11" customWidth="1"/>
    <col min="14345" max="14345" width="12" customWidth="1"/>
    <col min="14346" max="14346" width="11.453125" customWidth="1"/>
    <col min="14592" max="14592" width="18.54296875" bestFit="1" customWidth="1"/>
    <col min="14594" max="14594" width="26.81640625" bestFit="1" customWidth="1"/>
    <col min="14597" max="14597" width="23.453125" bestFit="1" customWidth="1"/>
    <col min="14598" max="14598" width="11" customWidth="1"/>
    <col min="14599" max="14599" width="11.1796875" customWidth="1"/>
    <col min="14600" max="14600" width="11" customWidth="1"/>
    <col min="14601" max="14601" width="12" customWidth="1"/>
    <col min="14602" max="14602" width="11.453125" customWidth="1"/>
    <col min="14848" max="14848" width="18.54296875" bestFit="1" customWidth="1"/>
    <col min="14850" max="14850" width="26.81640625" bestFit="1" customWidth="1"/>
    <col min="14853" max="14853" width="23.453125" bestFit="1" customWidth="1"/>
    <col min="14854" max="14854" width="11" customWidth="1"/>
    <col min="14855" max="14855" width="11.1796875" customWidth="1"/>
    <col min="14856" max="14856" width="11" customWidth="1"/>
    <col min="14857" max="14857" width="12" customWidth="1"/>
    <col min="14858" max="14858" width="11.453125" customWidth="1"/>
    <col min="15104" max="15104" width="18.54296875" bestFit="1" customWidth="1"/>
    <col min="15106" max="15106" width="26.81640625" bestFit="1" customWidth="1"/>
    <col min="15109" max="15109" width="23.453125" bestFit="1" customWidth="1"/>
    <col min="15110" max="15110" width="11" customWidth="1"/>
    <col min="15111" max="15111" width="11.1796875" customWidth="1"/>
    <col min="15112" max="15112" width="11" customWidth="1"/>
    <col min="15113" max="15113" width="12" customWidth="1"/>
    <col min="15114" max="15114" width="11.453125" customWidth="1"/>
    <col min="15360" max="15360" width="18.54296875" bestFit="1" customWidth="1"/>
    <col min="15362" max="15362" width="26.81640625" bestFit="1" customWidth="1"/>
    <col min="15365" max="15365" width="23.453125" bestFit="1" customWidth="1"/>
    <col min="15366" max="15366" width="11" customWidth="1"/>
    <col min="15367" max="15367" width="11.1796875" customWidth="1"/>
    <col min="15368" max="15368" width="11" customWidth="1"/>
    <col min="15369" max="15369" width="12" customWidth="1"/>
    <col min="15370" max="15370" width="11.453125" customWidth="1"/>
    <col min="15616" max="15616" width="18.54296875" bestFit="1" customWidth="1"/>
    <col min="15618" max="15618" width="26.81640625" bestFit="1" customWidth="1"/>
    <col min="15621" max="15621" width="23.453125" bestFit="1" customWidth="1"/>
    <col min="15622" max="15622" width="11" customWidth="1"/>
    <col min="15623" max="15623" width="11.1796875" customWidth="1"/>
    <col min="15624" max="15624" width="11" customWidth="1"/>
    <col min="15625" max="15625" width="12" customWidth="1"/>
    <col min="15626" max="15626" width="11.453125" customWidth="1"/>
    <col min="15872" max="15872" width="18.54296875" bestFit="1" customWidth="1"/>
    <col min="15874" max="15874" width="26.81640625" bestFit="1" customWidth="1"/>
    <col min="15877" max="15877" width="23.453125" bestFit="1" customWidth="1"/>
    <col min="15878" max="15878" width="11" customWidth="1"/>
    <col min="15879" max="15879" width="11.1796875" customWidth="1"/>
    <col min="15880" max="15880" width="11" customWidth="1"/>
    <col min="15881" max="15881" width="12" customWidth="1"/>
    <col min="15882" max="15882" width="11.453125" customWidth="1"/>
    <col min="16128" max="16128" width="18.54296875" bestFit="1" customWidth="1"/>
    <col min="16130" max="16130" width="26.81640625" bestFit="1" customWidth="1"/>
    <col min="16133" max="16133" width="23.453125" bestFit="1" customWidth="1"/>
    <col min="16134" max="16134" width="11" customWidth="1"/>
    <col min="16135" max="16135" width="11.1796875" customWidth="1"/>
    <col min="16136" max="16136" width="11" customWidth="1"/>
    <col min="16137" max="16137" width="12" customWidth="1"/>
    <col min="16138" max="16138" width="11.453125" customWidth="1"/>
  </cols>
  <sheetData>
    <row r="1" spans="1:21" s="2" customFormat="1">
      <c r="A1" s="87"/>
      <c r="L1" s="39"/>
      <c r="O1" s="39"/>
    </row>
    <row r="2" spans="1:21" s="2" customFormat="1">
      <c r="A2" s="87"/>
      <c r="L2" s="39"/>
      <c r="O2" s="39"/>
    </row>
    <row r="3" spans="1:21">
      <c r="N3"/>
    </row>
    <row r="4" spans="1:21">
      <c r="N4"/>
    </row>
    <row r="5" spans="1:21" ht="21">
      <c r="G5" s="190" t="s">
        <v>1577</v>
      </c>
      <c r="N5"/>
    </row>
    <row r="6" spans="1:21" ht="15" thickBot="1"/>
    <row r="7" spans="1:21">
      <c r="B7" s="9"/>
      <c r="C7" s="10"/>
      <c r="D7" s="10"/>
      <c r="E7" s="10"/>
      <c r="F7" s="10"/>
      <c r="G7" s="10"/>
      <c r="H7" s="3" t="s">
        <v>1578</v>
      </c>
      <c r="I7" s="10"/>
      <c r="J7" s="192" t="s">
        <v>1584</v>
      </c>
      <c r="K7" s="192" t="s">
        <v>1584</v>
      </c>
      <c r="L7" s="84"/>
      <c r="M7" s="192" t="s">
        <v>1584</v>
      </c>
      <c r="N7" s="192" t="s">
        <v>1584</v>
      </c>
      <c r="O7" s="84"/>
      <c r="P7" s="192" t="s">
        <v>1584</v>
      </c>
      <c r="Q7" s="192" t="s">
        <v>1584</v>
      </c>
      <c r="R7" s="192" t="s">
        <v>1584</v>
      </c>
      <c r="S7" s="192" t="s">
        <v>1584</v>
      </c>
      <c r="U7" s="192" t="s">
        <v>1584</v>
      </c>
    </row>
    <row r="8" spans="1:21" ht="15" thickBot="1">
      <c r="J8" s="193" t="s">
        <v>11</v>
      </c>
      <c r="K8" s="193" t="s">
        <v>11</v>
      </c>
      <c r="M8" s="193" t="s">
        <v>11</v>
      </c>
      <c r="N8" s="193" t="s">
        <v>11</v>
      </c>
      <c r="P8" s="193" t="s">
        <v>11</v>
      </c>
      <c r="Q8" s="193" t="s">
        <v>11</v>
      </c>
      <c r="R8" s="193" t="s">
        <v>11</v>
      </c>
      <c r="S8" s="193" t="s">
        <v>11</v>
      </c>
      <c r="U8" s="193" t="s">
        <v>1585</v>
      </c>
    </row>
    <row r="9" spans="1:21" ht="52">
      <c r="A9" s="11" t="s">
        <v>1464</v>
      </c>
      <c r="B9" s="11" t="s">
        <v>7</v>
      </c>
      <c r="C9" s="12" t="s">
        <v>8</v>
      </c>
      <c r="D9" s="12" t="s">
        <v>9</v>
      </c>
      <c r="E9" s="13" t="s">
        <v>1444</v>
      </c>
      <c r="F9" s="13" t="s">
        <v>10</v>
      </c>
      <c r="G9" s="13" t="s">
        <v>11</v>
      </c>
      <c r="H9" s="13" t="s">
        <v>1445</v>
      </c>
      <c r="I9" s="14" t="s">
        <v>1446</v>
      </c>
      <c r="J9" s="191" t="s">
        <v>1447</v>
      </c>
      <c r="K9" s="14" t="s">
        <v>1448</v>
      </c>
      <c r="L9" s="82" t="s">
        <v>1484</v>
      </c>
      <c r="M9" s="14" t="s">
        <v>1449</v>
      </c>
      <c r="N9" s="15" t="s">
        <v>1450</v>
      </c>
      <c r="O9" s="82" t="s">
        <v>1483</v>
      </c>
      <c r="P9" s="4" t="s">
        <v>12</v>
      </c>
      <c r="Q9" s="4" t="s">
        <v>13</v>
      </c>
      <c r="R9" s="5" t="s">
        <v>14</v>
      </c>
      <c r="S9" s="6" t="s">
        <v>15</v>
      </c>
      <c r="T9" s="82" t="s">
        <v>1485</v>
      </c>
      <c r="U9" s="82" t="s">
        <v>1506</v>
      </c>
    </row>
    <row r="10" spans="1:21">
      <c r="A10" s="60" t="s">
        <v>16</v>
      </c>
      <c r="B10" s="26">
        <v>3501</v>
      </c>
      <c r="C10" s="18" t="s">
        <v>169</v>
      </c>
      <c r="D10" s="17" t="s">
        <v>1277</v>
      </c>
      <c r="E10" s="18" t="s">
        <v>1278</v>
      </c>
      <c r="F10" s="18" t="s">
        <v>1279</v>
      </c>
      <c r="G10" s="17">
        <v>3550308</v>
      </c>
      <c r="H10" s="194" t="s">
        <v>1486</v>
      </c>
      <c r="I10" s="19">
        <v>1509</v>
      </c>
      <c r="J10" s="20">
        <v>10434252</v>
      </c>
      <c r="K10" s="20">
        <v>11253503</v>
      </c>
      <c r="L10" s="86">
        <f>IF(K10&gt;J10,(K10-J10)+K10,K10)</f>
        <v>12072754</v>
      </c>
      <c r="M10" s="21">
        <v>6914.6799204771369</v>
      </c>
      <c r="N10" s="22">
        <v>7457.5897945659381</v>
      </c>
      <c r="O10" s="85">
        <f t="shared" ref="O10:O73" si="0">L10/I10</f>
        <v>8000.4996686547383</v>
      </c>
      <c r="P10" s="7">
        <v>972199</v>
      </c>
      <c r="Q10" s="7">
        <v>1338138</v>
      </c>
      <c r="R10" s="8">
        <v>9.3173808721506823</v>
      </c>
      <c r="S10" s="8">
        <v>11.890857451230964</v>
      </c>
      <c r="T10" s="83">
        <f>(S10/100)*L10</f>
        <v>1435553.9685777843</v>
      </c>
      <c r="U10" s="154">
        <f>ROUND(2*L10/1000,0)</f>
        <v>24146</v>
      </c>
    </row>
    <row r="11" spans="1:21">
      <c r="A11" s="60" t="s">
        <v>16</v>
      </c>
      <c r="B11" s="16">
        <v>3509</v>
      </c>
      <c r="C11" s="16" t="s">
        <v>17</v>
      </c>
      <c r="D11" s="17" t="s">
        <v>18</v>
      </c>
      <c r="E11" s="16" t="s">
        <v>19</v>
      </c>
      <c r="F11" s="18" t="s">
        <v>20</v>
      </c>
      <c r="G11" s="17">
        <v>3500105</v>
      </c>
      <c r="H11" s="17" t="s">
        <v>21</v>
      </c>
      <c r="I11" s="19">
        <v>428</v>
      </c>
      <c r="J11" s="20">
        <v>33497</v>
      </c>
      <c r="K11" s="20">
        <v>33797</v>
      </c>
      <c r="L11" s="86">
        <f>IF(K11&gt;J11,(K11-J11)+K11,K11)</f>
        <v>34097</v>
      </c>
      <c r="M11" s="21">
        <v>78.264018691588788</v>
      </c>
      <c r="N11" s="22">
        <v>78.964953271028037</v>
      </c>
      <c r="O11" s="85">
        <f t="shared" si="0"/>
        <v>79.665887850467286</v>
      </c>
      <c r="P11" s="7">
        <v>4670</v>
      </c>
      <c r="Q11" s="7">
        <v>5933</v>
      </c>
      <c r="R11" s="8">
        <v>13.941547004209331</v>
      </c>
      <c r="S11" s="8">
        <v>17.554812557327573</v>
      </c>
      <c r="T11" s="83">
        <f>(S11/100)*L11</f>
        <v>5985.6644376719823</v>
      </c>
      <c r="U11">
        <f>ROUND(2*L11/1000,0)</f>
        <v>68</v>
      </c>
    </row>
    <row r="12" spans="1:21">
      <c r="A12" s="60" t="s">
        <v>16</v>
      </c>
      <c r="B12" s="23">
        <v>3515</v>
      </c>
      <c r="C12" s="23" t="s">
        <v>22</v>
      </c>
      <c r="D12" s="17" t="s">
        <v>23</v>
      </c>
      <c r="E12" s="23" t="s">
        <v>24</v>
      </c>
      <c r="F12" s="18" t="s">
        <v>25</v>
      </c>
      <c r="G12" s="17">
        <v>3500204</v>
      </c>
      <c r="H12" s="17" t="s">
        <v>26</v>
      </c>
      <c r="I12" s="19">
        <v>218</v>
      </c>
      <c r="J12" s="20">
        <v>3684</v>
      </c>
      <c r="K12" s="20">
        <v>3557</v>
      </c>
      <c r="L12" s="86">
        <f t="shared" ref="L12:L75" si="1">IF(K12&gt;J12,(K12-J12)+K12,K12)</f>
        <v>3557</v>
      </c>
      <c r="M12" s="21">
        <v>16.899082568807341</v>
      </c>
      <c r="N12" s="22">
        <v>16.316513761467888</v>
      </c>
      <c r="O12" s="85">
        <f t="shared" si="0"/>
        <v>16.316513761467888</v>
      </c>
      <c r="P12" s="7">
        <v>429</v>
      </c>
      <c r="Q12" s="7">
        <v>565</v>
      </c>
      <c r="R12" s="8">
        <v>11.644951140065146</v>
      </c>
      <c r="S12" s="8">
        <v>15.884172055102615</v>
      </c>
      <c r="T12" s="83">
        <f t="shared" ref="T12:T75" si="2">(S12/100)*L12</f>
        <v>565</v>
      </c>
      <c r="U12">
        <f t="shared" ref="U12:U75" si="3">ROUND(2*L12/1000,0)</f>
        <v>7</v>
      </c>
    </row>
    <row r="13" spans="1:21">
      <c r="A13" s="60" t="s">
        <v>16</v>
      </c>
      <c r="B13" s="16">
        <v>3514</v>
      </c>
      <c r="C13" s="16" t="s">
        <v>27</v>
      </c>
      <c r="D13" s="17" t="s">
        <v>28</v>
      </c>
      <c r="E13" s="16" t="s">
        <v>29</v>
      </c>
      <c r="F13" s="18" t="s">
        <v>30</v>
      </c>
      <c r="G13" s="17">
        <v>3500303</v>
      </c>
      <c r="H13" s="17" t="s">
        <v>31</v>
      </c>
      <c r="I13" s="19">
        <v>462</v>
      </c>
      <c r="J13" s="20">
        <v>28195</v>
      </c>
      <c r="K13" s="20">
        <v>32148</v>
      </c>
      <c r="L13" s="86">
        <f t="shared" si="1"/>
        <v>36101</v>
      </c>
      <c r="M13" s="21">
        <v>61.028138528138527</v>
      </c>
      <c r="N13" s="22">
        <v>69.584415584415581</v>
      </c>
      <c r="O13" s="85">
        <f t="shared" si="0"/>
        <v>78.140692640692635</v>
      </c>
      <c r="P13" s="7">
        <v>2862</v>
      </c>
      <c r="Q13" s="7">
        <v>3777</v>
      </c>
      <c r="R13" s="8">
        <v>10.150735946089732</v>
      </c>
      <c r="S13" s="8">
        <v>11.748786860768943</v>
      </c>
      <c r="T13" s="83">
        <f t="shared" si="2"/>
        <v>4241.429544606196</v>
      </c>
      <c r="U13">
        <f t="shared" si="3"/>
        <v>72</v>
      </c>
    </row>
    <row r="14" spans="1:21">
      <c r="A14" s="60" t="s">
        <v>16</v>
      </c>
      <c r="B14" s="16">
        <v>3514</v>
      </c>
      <c r="C14" s="16" t="s">
        <v>27</v>
      </c>
      <c r="D14" s="17" t="s">
        <v>28</v>
      </c>
      <c r="E14" s="16" t="s">
        <v>29</v>
      </c>
      <c r="F14" s="18" t="s">
        <v>32</v>
      </c>
      <c r="G14" s="17">
        <v>3500402</v>
      </c>
      <c r="H14" s="17" t="s">
        <v>33</v>
      </c>
      <c r="I14" s="19">
        <v>155</v>
      </c>
      <c r="J14" s="20">
        <v>7131</v>
      </c>
      <c r="K14" s="20">
        <v>7584</v>
      </c>
      <c r="L14" s="86">
        <f t="shared" si="1"/>
        <v>8037</v>
      </c>
      <c r="M14" s="21">
        <v>46.006451612903227</v>
      </c>
      <c r="N14" s="22">
        <v>48.929032258064517</v>
      </c>
      <c r="O14" s="85">
        <f t="shared" si="0"/>
        <v>51.851612903225806</v>
      </c>
      <c r="P14" s="7">
        <v>1093</v>
      </c>
      <c r="Q14" s="7">
        <v>1404</v>
      </c>
      <c r="R14" s="8">
        <v>15.327443556303464</v>
      </c>
      <c r="S14" s="8">
        <v>18.5126582278481</v>
      </c>
      <c r="T14" s="83">
        <f t="shared" si="2"/>
        <v>1487.8623417721517</v>
      </c>
      <c r="U14">
        <f t="shared" si="3"/>
        <v>16</v>
      </c>
    </row>
    <row r="15" spans="1:21">
      <c r="A15" s="60" t="s">
        <v>16</v>
      </c>
      <c r="B15" s="16">
        <v>3507</v>
      </c>
      <c r="C15" s="16" t="s">
        <v>34</v>
      </c>
      <c r="D15" s="17" t="s">
        <v>35</v>
      </c>
      <c r="E15" s="16" t="s">
        <v>34</v>
      </c>
      <c r="F15" s="18" t="s">
        <v>36</v>
      </c>
      <c r="G15" s="17">
        <v>3500501</v>
      </c>
      <c r="H15" s="17" t="s">
        <v>37</v>
      </c>
      <c r="I15" s="19">
        <v>64</v>
      </c>
      <c r="J15" s="20">
        <v>16190</v>
      </c>
      <c r="K15" s="20">
        <v>17266</v>
      </c>
      <c r="L15" s="86">
        <f t="shared" si="1"/>
        <v>18342</v>
      </c>
      <c r="M15" s="21">
        <v>252.96875</v>
      </c>
      <c r="N15" s="22">
        <v>269.78125</v>
      </c>
      <c r="O15" s="85">
        <f t="shared" si="0"/>
        <v>286.59375</v>
      </c>
      <c r="P15" s="7">
        <v>1961</v>
      </c>
      <c r="Q15" s="7">
        <v>2616</v>
      </c>
      <c r="R15" s="8">
        <v>12.112415071031501</v>
      </c>
      <c r="S15" s="8">
        <v>15.151164137611492</v>
      </c>
      <c r="T15" s="83">
        <f t="shared" si="2"/>
        <v>2779.0265261207001</v>
      </c>
      <c r="U15">
        <f t="shared" si="3"/>
        <v>37</v>
      </c>
    </row>
    <row r="16" spans="1:21">
      <c r="A16" s="60" t="s">
        <v>16</v>
      </c>
      <c r="B16" s="16">
        <v>3506</v>
      </c>
      <c r="C16" s="16" t="s">
        <v>38</v>
      </c>
      <c r="D16" s="17" t="s">
        <v>39</v>
      </c>
      <c r="E16" s="16" t="s">
        <v>1451</v>
      </c>
      <c r="F16" s="18" t="s">
        <v>40</v>
      </c>
      <c r="G16" s="17">
        <v>3500550</v>
      </c>
      <c r="H16" s="17" t="s">
        <v>41</v>
      </c>
      <c r="I16" s="19">
        <v>416</v>
      </c>
      <c r="J16" s="20">
        <v>5224</v>
      </c>
      <c r="K16" s="20">
        <v>5601</v>
      </c>
      <c r="L16" s="86">
        <f t="shared" si="1"/>
        <v>5978</v>
      </c>
      <c r="M16" s="21">
        <v>12.557692307692308</v>
      </c>
      <c r="N16" s="22">
        <v>13.463942307692308</v>
      </c>
      <c r="O16" s="85">
        <f t="shared" si="0"/>
        <v>14.370192307692308</v>
      </c>
      <c r="P16" s="7">
        <v>619</v>
      </c>
      <c r="Q16" s="7">
        <v>835</v>
      </c>
      <c r="R16" s="8">
        <v>11.849157733537519</v>
      </c>
      <c r="S16" s="8">
        <v>14.908052133547582</v>
      </c>
      <c r="T16" s="83">
        <f t="shared" si="2"/>
        <v>891.20335654347434</v>
      </c>
      <c r="U16">
        <f t="shared" si="3"/>
        <v>12</v>
      </c>
    </row>
    <row r="17" spans="1:21">
      <c r="A17" s="60" t="s">
        <v>16</v>
      </c>
      <c r="B17" s="16">
        <v>3510</v>
      </c>
      <c r="C17" s="23" t="s">
        <v>42</v>
      </c>
      <c r="D17" s="17" t="s">
        <v>43</v>
      </c>
      <c r="E17" s="23" t="s">
        <v>42</v>
      </c>
      <c r="F17" s="18" t="s">
        <v>44</v>
      </c>
      <c r="G17" s="17">
        <v>3500600</v>
      </c>
      <c r="H17" s="17" t="s">
        <v>45</v>
      </c>
      <c r="I17" s="19">
        <v>3</v>
      </c>
      <c r="J17" s="20">
        <v>1883</v>
      </c>
      <c r="K17" s="20">
        <v>2707</v>
      </c>
      <c r="L17" s="86">
        <f t="shared" si="1"/>
        <v>3531</v>
      </c>
      <c r="M17" s="21">
        <v>627.66666666666663</v>
      </c>
      <c r="N17" s="22">
        <v>902.33333333333337</v>
      </c>
      <c r="O17" s="85">
        <f t="shared" si="0"/>
        <v>1177</v>
      </c>
      <c r="P17" s="7">
        <v>386</v>
      </c>
      <c r="Q17" s="7">
        <v>673</v>
      </c>
      <c r="R17" s="8">
        <v>20.49920339883165</v>
      </c>
      <c r="S17" s="8">
        <v>24.861470262282971</v>
      </c>
      <c r="T17" s="83">
        <f t="shared" si="2"/>
        <v>877.85851496121165</v>
      </c>
      <c r="U17">
        <f t="shared" si="3"/>
        <v>7</v>
      </c>
    </row>
    <row r="18" spans="1:21">
      <c r="A18" s="60" t="s">
        <v>16</v>
      </c>
      <c r="B18" s="16">
        <v>3506</v>
      </c>
      <c r="C18" s="16" t="s">
        <v>38</v>
      </c>
      <c r="D18" s="17" t="s">
        <v>46</v>
      </c>
      <c r="E18" s="16" t="s">
        <v>38</v>
      </c>
      <c r="F18" s="18" t="s">
        <v>47</v>
      </c>
      <c r="G18" s="17">
        <v>3500709</v>
      </c>
      <c r="H18" s="17" t="s">
        <v>48</v>
      </c>
      <c r="I18" s="19">
        <v>955</v>
      </c>
      <c r="J18" s="20">
        <v>32484</v>
      </c>
      <c r="K18" s="20">
        <v>34524</v>
      </c>
      <c r="L18" s="86">
        <f t="shared" si="1"/>
        <v>36564</v>
      </c>
      <c r="M18" s="21">
        <v>34.014659685863876</v>
      </c>
      <c r="N18" s="22">
        <v>36.150785340314137</v>
      </c>
      <c r="O18" s="85">
        <f t="shared" si="0"/>
        <v>38.286910994764398</v>
      </c>
      <c r="P18" s="7">
        <v>2854</v>
      </c>
      <c r="Q18" s="7">
        <v>3920</v>
      </c>
      <c r="R18" s="8">
        <v>8.7858638098756305</v>
      </c>
      <c r="S18" s="8">
        <v>11.354420113544201</v>
      </c>
      <c r="T18" s="83">
        <f t="shared" si="2"/>
        <v>4151.6301703163017</v>
      </c>
      <c r="U18">
        <f t="shared" si="3"/>
        <v>73</v>
      </c>
    </row>
    <row r="19" spans="1:21">
      <c r="A19" s="60" t="s">
        <v>16</v>
      </c>
      <c r="B19" s="16">
        <v>3516</v>
      </c>
      <c r="C19" s="16" t="s">
        <v>49</v>
      </c>
      <c r="D19" s="17" t="s">
        <v>50</v>
      </c>
      <c r="E19" s="16" t="s">
        <v>51</v>
      </c>
      <c r="F19" s="18" t="s">
        <v>52</v>
      </c>
      <c r="G19" s="17">
        <v>3500758</v>
      </c>
      <c r="H19" s="17" t="s">
        <v>53</v>
      </c>
      <c r="I19" s="19">
        <v>173</v>
      </c>
      <c r="J19" s="20">
        <v>3650</v>
      </c>
      <c r="K19" s="20">
        <v>4884</v>
      </c>
      <c r="L19" s="86">
        <f t="shared" si="1"/>
        <v>6118</v>
      </c>
      <c r="M19" s="21">
        <v>21.098265895953759</v>
      </c>
      <c r="N19" s="22">
        <v>28.23121387283237</v>
      </c>
      <c r="O19" s="85">
        <f t="shared" si="0"/>
        <v>35.364161849710982</v>
      </c>
      <c r="P19" s="7">
        <v>347</v>
      </c>
      <c r="Q19" s="7">
        <v>571</v>
      </c>
      <c r="R19" s="8">
        <v>9.506849315068493</v>
      </c>
      <c r="S19" s="8">
        <v>11.691236691236691</v>
      </c>
      <c r="T19" s="83">
        <f t="shared" si="2"/>
        <v>715.26986076986077</v>
      </c>
      <c r="U19">
        <f t="shared" si="3"/>
        <v>12</v>
      </c>
    </row>
    <row r="20" spans="1:21">
      <c r="A20" s="60" t="s">
        <v>16</v>
      </c>
      <c r="B20" s="16">
        <v>3511</v>
      </c>
      <c r="C20" s="16" t="s">
        <v>54</v>
      </c>
      <c r="D20" s="17" t="s">
        <v>55</v>
      </c>
      <c r="E20" s="16" t="s">
        <v>56</v>
      </c>
      <c r="F20" s="18" t="s">
        <v>57</v>
      </c>
      <c r="G20" s="17">
        <v>3500808</v>
      </c>
      <c r="H20" s="17" t="s">
        <v>58</v>
      </c>
      <c r="I20" s="19">
        <v>136</v>
      </c>
      <c r="J20" s="20">
        <v>3697</v>
      </c>
      <c r="K20" s="20">
        <v>3891</v>
      </c>
      <c r="L20" s="86">
        <f t="shared" si="1"/>
        <v>4085</v>
      </c>
      <c r="M20" s="21">
        <v>27.183823529411764</v>
      </c>
      <c r="N20" s="22">
        <v>28.610294117647058</v>
      </c>
      <c r="O20" s="85">
        <f t="shared" si="0"/>
        <v>30.036764705882351</v>
      </c>
      <c r="P20" s="7">
        <v>549</v>
      </c>
      <c r="Q20" s="7">
        <v>790</v>
      </c>
      <c r="R20" s="8">
        <v>14.849878279686232</v>
      </c>
      <c r="S20" s="8">
        <v>20.303263942431251</v>
      </c>
      <c r="T20" s="83">
        <f t="shared" si="2"/>
        <v>829.38833204831667</v>
      </c>
      <c r="U20">
        <f t="shared" si="3"/>
        <v>8</v>
      </c>
    </row>
    <row r="21" spans="1:21">
      <c r="A21" s="60" t="s">
        <v>16</v>
      </c>
      <c r="B21" s="16">
        <v>3505</v>
      </c>
      <c r="C21" s="16" t="s">
        <v>59</v>
      </c>
      <c r="D21" s="17" t="s">
        <v>60</v>
      </c>
      <c r="E21" s="16" t="s">
        <v>61</v>
      </c>
      <c r="F21" s="18" t="s">
        <v>62</v>
      </c>
      <c r="G21" s="17">
        <v>3500907</v>
      </c>
      <c r="H21" s="17" t="s">
        <v>63</v>
      </c>
      <c r="I21" s="19">
        <v>338</v>
      </c>
      <c r="J21" s="20">
        <v>3530</v>
      </c>
      <c r="K21" s="20">
        <v>3815</v>
      </c>
      <c r="L21" s="86">
        <f t="shared" si="1"/>
        <v>4100</v>
      </c>
      <c r="M21" s="21">
        <v>10.44378698224852</v>
      </c>
      <c r="N21" s="22">
        <v>11.28698224852071</v>
      </c>
      <c r="O21" s="85">
        <f t="shared" si="0"/>
        <v>12.1301775147929</v>
      </c>
      <c r="P21" s="7">
        <v>306</v>
      </c>
      <c r="Q21" s="7">
        <v>418</v>
      </c>
      <c r="R21" s="8">
        <v>8.6685552407932018</v>
      </c>
      <c r="S21" s="8">
        <v>10.956749672346003</v>
      </c>
      <c r="T21" s="83">
        <f t="shared" si="2"/>
        <v>449.2267365661861</v>
      </c>
      <c r="U21">
        <f t="shared" si="3"/>
        <v>8</v>
      </c>
    </row>
    <row r="22" spans="1:21">
      <c r="A22" s="60" t="s">
        <v>16</v>
      </c>
      <c r="B22" s="16">
        <v>3513</v>
      </c>
      <c r="C22" s="16" t="s">
        <v>64</v>
      </c>
      <c r="D22" s="17" t="s">
        <v>65</v>
      </c>
      <c r="E22" s="16" t="s">
        <v>66</v>
      </c>
      <c r="F22" s="18" t="s">
        <v>67</v>
      </c>
      <c r="G22" s="17">
        <v>3501004</v>
      </c>
      <c r="H22" s="17" t="s">
        <v>68</v>
      </c>
      <c r="I22" s="19">
        <v>936</v>
      </c>
      <c r="J22" s="20">
        <v>15481</v>
      </c>
      <c r="K22" s="20">
        <v>15607</v>
      </c>
      <c r="L22" s="86">
        <f t="shared" si="1"/>
        <v>15733</v>
      </c>
      <c r="M22" s="21">
        <v>16.539529914529915</v>
      </c>
      <c r="N22" s="22">
        <v>16.674145299145298</v>
      </c>
      <c r="O22" s="85">
        <f t="shared" si="0"/>
        <v>16.808760683760685</v>
      </c>
      <c r="P22" s="7">
        <v>1710</v>
      </c>
      <c r="Q22" s="7">
        <v>2280</v>
      </c>
      <c r="R22" s="8">
        <v>11.04579807505975</v>
      </c>
      <c r="S22" s="8">
        <v>14.608829371435894</v>
      </c>
      <c r="T22" s="83">
        <f t="shared" si="2"/>
        <v>2298.4071250080092</v>
      </c>
      <c r="U22">
        <f t="shared" si="3"/>
        <v>31</v>
      </c>
    </row>
    <row r="23" spans="1:21">
      <c r="A23" s="60" t="s">
        <v>16</v>
      </c>
      <c r="B23" s="24">
        <v>3502</v>
      </c>
      <c r="C23" s="25" t="s">
        <v>69</v>
      </c>
      <c r="D23" s="17" t="s">
        <v>70</v>
      </c>
      <c r="E23" s="25" t="s">
        <v>71</v>
      </c>
      <c r="F23" s="18" t="s">
        <v>72</v>
      </c>
      <c r="G23" s="17">
        <v>3501103</v>
      </c>
      <c r="H23" s="17" t="s">
        <v>73</v>
      </c>
      <c r="I23" s="19">
        <v>305</v>
      </c>
      <c r="J23" s="20">
        <v>4261</v>
      </c>
      <c r="K23" s="20">
        <v>4102</v>
      </c>
      <c r="L23" s="86">
        <f t="shared" si="1"/>
        <v>4102</v>
      </c>
      <c r="M23" s="21">
        <v>13.970491803278689</v>
      </c>
      <c r="N23" s="22">
        <v>13.449180327868852</v>
      </c>
      <c r="O23" s="85">
        <f t="shared" si="0"/>
        <v>13.449180327868852</v>
      </c>
      <c r="P23" s="7">
        <v>643</v>
      </c>
      <c r="Q23" s="7">
        <v>808</v>
      </c>
      <c r="R23" s="8">
        <v>15.090354376906829</v>
      </c>
      <c r="S23" s="8">
        <v>19.697708434909799</v>
      </c>
      <c r="T23" s="83">
        <f t="shared" si="2"/>
        <v>808</v>
      </c>
      <c r="U23">
        <f t="shared" si="3"/>
        <v>8</v>
      </c>
    </row>
    <row r="24" spans="1:21">
      <c r="A24" s="60" t="s">
        <v>16</v>
      </c>
      <c r="B24" s="16">
        <v>3516</v>
      </c>
      <c r="C24" s="16" t="s">
        <v>49</v>
      </c>
      <c r="D24" s="17" t="s">
        <v>74</v>
      </c>
      <c r="E24" s="16" t="s">
        <v>49</v>
      </c>
      <c r="F24" s="18" t="s">
        <v>75</v>
      </c>
      <c r="G24" s="17">
        <v>3501152</v>
      </c>
      <c r="H24" s="17" t="s">
        <v>76</v>
      </c>
      <c r="I24" s="19">
        <v>95</v>
      </c>
      <c r="J24" s="20">
        <v>15252</v>
      </c>
      <c r="K24" s="20">
        <v>16839</v>
      </c>
      <c r="L24" s="86">
        <f t="shared" si="1"/>
        <v>18426</v>
      </c>
      <c r="M24" s="21">
        <v>160.54736842105262</v>
      </c>
      <c r="N24" s="22">
        <v>177.25263157894736</v>
      </c>
      <c r="O24" s="85">
        <f t="shared" si="0"/>
        <v>193.95789473684209</v>
      </c>
      <c r="P24" s="7">
        <v>964</v>
      </c>
      <c r="Q24" s="7">
        <v>1515</v>
      </c>
      <c r="R24" s="8">
        <v>6.3204825596643062</v>
      </c>
      <c r="S24" s="8">
        <v>8.996971316586496</v>
      </c>
      <c r="T24" s="83">
        <f t="shared" si="2"/>
        <v>1657.7819347942277</v>
      </c>
      <c r="U24">
        <f t="shared" si="3"/>
        <v>37</v>
      </c>
    </row>
    <row r="25" spans="1:21">
      <c r="A25" s="60" t="s">
        <v>16</v>
      </c>
      <c r="B25" s="23">
        <v>3515</v>
      </c>
      <c r="C25" s="23" t="s">
        <v>22</v>
      </c>
      <c r="D25" s="17" t="s">
        <v>77</v>
      </c>
      <c r="E25" s="23" t="s">
        <v>78</v>
      </c>
      <c r="F25" s="18" t="s">
        <v>79</v>
      </c>
      <c r="G25" s="17">
        <v>3501202</v>
      </c>
      <c r="H25" s="17" t="s">
        <v>80</v>
      </c>
      <c r="I25" s="19">
        <v>362</v>
      </c>
      <c r="J25" s="20">
        <v>4316</v>
      </c>
      <c r="K25" s="20">
        <v>3897</v>
      </c>
      <c r="L25" s="86">
        <f t="shared" si="1"/>
        <v>3897</v>
      </c>
      <c r="M25" s="21">
        <v>11.922651933701658</v>
      </c>
      <c r="N25" s="22">
        <v>10.765193370165745</v>
      </c>
      <c r="O25" s="85">
        <f t="shared" si="0"/>
        <v>10.765193370165745</v>
      </c>
      <c r="P25" s="7">
        <v>662</v>
      </c>
      <c r="Q25" s="7">
        <v>812</v>
      </c>
      <c r="R25" s="8">
        <v>15.338276181649675</v>
      </c>
      <c r="S25" s="8">
        <v>20.836540928919682</v>
      </c>
      <c r="T25" s="83">
        <f t="shared" si="2"/>
        <v>812</v>
      </c>
      <c r="U25">
        <f t="shared" si="3"/>
        <v>8</v>
      </c>
    </row>
    <row r="26" spans="1:21">
      <c r="A26" s="60" t="s">
        <v>16</v>
      </c>
      <c r="B26" s="16">
        <v>3511</v>
      </c>
      <c r="C26" s="16" t="s">
        <v>54</v>
      </c>
      <c r="D26" s="17" t="s">
        <v>55</v>
      </c>
      <c r="E26" s="16" t="s">
        <v>56</v>
      </c>
      <c r="F26" s="18" t="s">
        <v>81</v>
      </c>
      <c r="G26" s="17">
        <v>3501301</v>
      </c>
      <c r="H26" s="17" t="s">
        <v>82</v>
      </c>
      <c r="I26" s="19">
        <v>357</v>
      </c>
      <c r="J26" s="20">
        <v>22661</v>
      </c>
      <c r="K26" s="20">
        <v>23513</v>
      </c>
      <c r="L26" s="86">
        <f t="shared" si="1"/>
        <v>24365</v>
      </c>
      <c r="M26" s="21">
        <v>63.476190476190474</v>
      </c>
      <c r="N26" s="22">
        <v>65.862745098039213</v>
      </c>
      <c r="O26" s="85">
        <f t="shared" si="0"/>
        <v>68.249299719887958</v>
      </c>
      <c r="P26" s="7">
        <v>2219</v>
      </c>
      <c r="Q26" s="7">
        <v>3213</v>
      </c>
      <c r="R26" s="8">
        <v>9.7921539208331492</v>
      </c>
      <c r="S26" s="8">
        <v>13.664781184876452</v>
      </c>
      <c r="T26" s="83">
        <f t="shared" si="2"/>
        <v>3329.4239356951475</v>
      </c>
      <c r="U26">
        <f t="shared" si="3"/>
        <v>49</v>
      </c>
    </row>
    <row r="27" spans="1:21">
      <c r="A27" s="60" t="s">
        <v>16</v>
      </c>
      <c r="B27" s="16">
        <v>3509</v>
      </c>
      <c r="C27" s="16" t="s">
        <v>17</v>
      </c>
      <c r="D27" s="17" t="s">
        <v>83</v>
      </c>
      <c r="E27" s="16" t="s">
        <v>17</v>
      </c>
      <c r="F27" s="18" t="s">
        <v>84</v>
      </c>
      <c r="G27" s="17">
        <v>3501400</v>
      </c>
      <c r="H27" s="17" t="s">
        <v>85</v>
      </c>
      <c r="I27" s="19">
        <v>158</v>
      </c>
      <c r="J27" s="20">
        <v>4109</v>
      </c>
      <c r="K27" s="20">
        <v>4650</v>
      </c>
      <c r="L27" s="86">
        <f t="shared" si="1"/>
        <v>5191</v>
      </c>
      <c r="M27" s="21">
        <v>26.00632911392405</v>
      </c>
      <c r="N27" s="22">
        <v>29.430379746835442</v>
      </c>
      <c r="O27" s="85">
        <f t="shared" si="0"/>
        <v>32.854430379746837</v>
      </c>
      <c r="P27" s="7">
        <v>341</v>
      </c>
      <c r="Q27" s="7">
        <v>457</v>
      </c>
      <c r="R27" s="8">
        <v>8.2988561693842779</v>
      </c>
      <c r="S27" s="8">
        <v>9.827956989247312</v>
      </c>
      <c r="T27" s="83">
        <f t="shared" si="2"/>
        <v>510.16924731182797</v>
      </c>
      <c r="U27">
        <f t="shared" si="3"/>
        <v>10</v>
      </c>
    </row>
    <row r="28" spans="1:21">
      <c r="A28" s="60" t="s">
        <v>16</v>
      </c>
      <c r="B28" s="16">
        <v>3509</v>
      </c>
      <c r="C28" s="16" t="s">
        <v>17</v>
      </c>
      <c r="D28" s="17" t="s">
        <v>83</v>
      </c>
      <c r="E28" s="16" t="s">
        <v>17</v>
      </c>
      <c r="F28" s="18" t="s">
        <v>86</v>
      </c>
      <c r="G28" s="17">
        <v>3501509</v>
      </c>
      <c r="H28" s="17" t="s">
        <v>87</v>
      </c>
      <c r="I28" s="19">
        <v>91</v>
      </c>
      <c r="J28" s="20">
        <v>2837</v>
      </c>
      <c r="K28" s="20">
        <v>3000</v>
      </c>
      <c r="L28" s="86">
        <f t="shared" si="1"/>
        <v>3163</v>
      </c>
      <c r="M28" s="21">
        <v>31.175824175824175</v>
      </c>
      <c r="N28" s="22">
        <v>32.967032967032964</v>
      </c>
      <c r="O28" s="85">
        <f t="shared" si="0"/>
        <v>34.758241758241759</v>
      </c>
      <c r="P28" s="7">
        <v>297</v>
      </c>
      <c r="Q28" s="7">
        <v>397</v>
      </c>
      <c r="R28" s="8">
        <v>10.46880507578428</v>
      </c>
      <c r="S28" s="8">
        <v>13.233333333333333</v>
      </c>
      <c r="T28" s="83">
        <f t="shared" si="2"/>
        <v>418.57033333333334</v>
      </c>
      <c r="U28">
        <f t="shared" si="3"/>
        <v>6</v>
      </c>
    </row>
    <row r="29" spans="1:21">
      <c r="A29" s="60" t="s">
        <v>16</v>
      </c>
      <c r="B29" s="16">
        <v>3507</v>
      </c>
      <c r="C29" s="16" t="s">
        <v>34</v>
      </c>
      <c r="D29" s="17" t="s">
        <v>88</v>
      </c>
      <c r="E29" s="16" t="s">
        <v>89</v>
      </c>
      <c r="F29" s="18" t="s">
        <v>90</v>
      </c>
      <c r="G29" s="17">
        <v>3501608</v>
      </c>
      <c r="H29" s="17" t="s">
        <v>91</v>
      </c>
      <c r="I29" s="19">
        <v>144</v>
      </c>
      <c r="J29" s="20">
        <v>182593</v>
      </c>
      <c r="K29" s="20">
        <v>210638</v>
      </c>
      <c r="L29" s="86">
        <f t="shared" si="1"/>
        <v>238683</v>
      </c>
      <c r="M29" s="21">
        <v>1268.0069444444443</v>
      </c>
      <c r="N29" s="22">
        <v>1462.7638888888889</v>
      </c>
      <c r="O29" s="85">
        <f t="shared" si="0"/>
        <v>1657.5208333333333</v>
      </c>
      <c r="P29" s="7">
        <v>18556</v>
      </c>
      <c r="Q29" s="7">
        <v>26931</v>
      </c>
      <c r="R29" s="8">
        <v>10.162492538049104</v>
      </c>
      <c r="S29" s="8">
        <v>12.785442322847729</v>
      </c>
      <c r="T29" s="83">
        <f t="shared" si="2"/>
        <v>30516.677299442643</v>
      </c>
      <c r="U29">
        <f t="shared" si="3"/>
        <v>477</v>
      </c>
    </row>
    <row r="30" spans="1:21">
      <c r="A30" s="60" t="s">
        <v>16</v>
      </c>
      <c r="B30" s="16">
        <v>3503</v>
      </c>
      <c r="C30" s="16" t="s">
        <v>92</v>
      </c>
      <c r="D30" s="17" t="s">
        <v>93</v>
      </c>
      <c r="E30" s="16" t="s">
        <v>94</v>
      </c>
      <c r="F30" s="18" t="s">
        <v>95</v>
      </c>
      <c r="G30" s="17">
        <v>3501707</v>
      </c>
      <c r="H30" s="17" t="s">
        <v>96</v>
      </c>
      <c r="I30" s="19">
        <v>127</v>
      </c>
      <c r="J30" s="20">
        <v>28287</v>
      </c>
      <c r="K30" s="20">
        <v>34478</v>
      </c>
      <c r="L30" s="86">
        <f t="shared" si="1"/>
        <v>40669</v>
      </c>
      <c r="M30" s="21">
        <v>222.73228346456693</v>
      </c>
      <c r="N30" s="22">
        <v>271.48031496062993</v>
      </c>
      <c r="O30" s="85">
        <f t="shared" si="0"/>
        <v>320.22834645669292</v>
      </c>
      <c r="P30" s="7">
        <v>1647</v>
      </c>
      <c r="Q30" s="7">
        <v>2741</v>
      </c>
      <c r="R30" s="8">
        <v>5.8224626153356667</v>
      </c>
      <c r="S30" s="8">
        <v>7.9499970995997451</v>
      </c>
      <c r="T30" s="83">
        <f t="shared" si="2"/>
        <v>3233.1843204362203</v>
      </c>
      <c r="U30">
        <f t="shared" si="3"/>
        <v>81</v>
      </c>
    </row>
    <row r="31" spans="1:21">
      <c r="A31" s="60" t="s">
        <v>16</v>
      </c>
      <c r="B31" s="23">
        <v>3515</v>
      </c>
      <c r="C31" s="23" t="s">
        <v>22</v>
      </c>
      <c r="D31" s="17" t="s">
        <v>77</v>
      </c>
      <c r="E31" s="23" t="s">
        <v>78</v>
      </c>
      <c r="F31" s="18" t="s">
        <v>97</v>
      </c>
      <c r="G31" s="17">
        <v>3501806</v>
      </c>
      <c r="H31" s="17" t="s">
        <v>98</v>
      </c>
      <c r="I31" s="19">
        <v>252</v>
      </c>
      <c r="J31" s="20">
        <v>5594</v>
      </c>
      <c r="K31" s="20">
        <v>5706</v>
      </c>
      <c r="L31" s="86">
        <f t="shared" si="1"/>
        <v>5818</v>
      </c>
      <c r="M31" s="21">
        <v>22.198412698412699</v>
      </c>
      <c r="N31" s="22">
        <v>22.642857142857142</v>
      </c>
      <c r="O31" s="85">
        <f t="shared" si="0"/>
        <v>23.087301587301589</v>
      </c>
      <c r="P31" s="7">
        <v>751</v>
      </c>
      <c r="Q31" s="7">
        <v>1003</v>
      </c>
      <c r="R31" s="8">
        <v>13.425098319628173</v>
      </c>
      <c r="S31" s="8">
        <v>17.577988082719944</v>
      </c>
      <c r="T31" s="83">
        <f t="shared" si="2"/>
        <v>1022.6873466526464</v>
      </c>
      <c r="U31">
        <f t="shared" si="3"/>
        <v>12</v>
      </c>
    </row>
    <row r="32" spans="1:21">
      <c r="A32" s="60" t="s">
        <v>16</v>
      </c>
      <c r="B32" s="16">
        <v>3507</v>
      </c>
      <c r="C32" s="16" t="s">
        <v>34</v>
      </c>
      <c r="D32" s="17" t="s">
        <v>35</v>
      </c>
      <c r="E32" s="16" t="s">
        <v>34</v>
      </c>
      <c r="F32" s="18" t="s">
        <v>99</v>
      </c>
      <c r="G32" s="17">
        <v>3501905</v>
      </c>
      <c r="H32" s="17" t="s">
        <v>100</v>
      </c>
      <c r="I32" s="19">
        <v>463</v>
      </c>
      <c r="J32" s="20">
        <v>60404</v>
      </c>
      <c r="K32" s="20">
        <v>65829</v>
      </c>
      <c r="L32" s="86">
        <f t="shared" si="1"/>
        <v>71254</v>
      </c>
      <c r="M32" s="21">
        <v>130.46220302375809</v>
      </c>
      <c r="N32" s="22">
        <v>142.17926565874731</v>
      </c>
      <c r="O32" s="85">
        <f t="shared" si="0"/>
        <v>153.8963282937365</v>
      </c>
      <c r="P32" s="7">
        <v>7006</v>
      </c>
      <c r="Q32" s="7">
        <v>9425</v>
      </c>
      <c r="R32" s="8">
        <v>11.598569631150255</v>
      </c>
      <c r="S32" s="8">
        <v>14.317398107217183</v>
      </c>
      <c r="T32" s="83">
        <f t="shared" si="2"/>
        <v>10201.718847316532</v>
      </c>
      <c r="U32">
        <f t="shared" si="3"/>
        <v>143</v>
      </c>
    </row>
    <row r="33" spans="1:21">
      <c r="A33" s="60" t="s">
        <v>16</v>
      </c>
      <c r="B33" s="16">
        <v>3510</v>
      </c>
      <c r="C33" s="16" t="s">
        <v>42</v>
      </c>
      <c r="D33" s="17" t="s">
        <v>101</v>
      </c>
      <c r="E33" s="16" t="s">
        <v>102</v>
      </c>
      <c r="F33" s="18" t="s">
        <v>103</v>
      </c>
      <c r="G33" s="17">
        <v>3502002</v>
      </c>
      <c r="H33" s="17" t="s">
        <v>104</v>
      </c>
      <c r="I33" s="19">
        <v>312</v>
      </c>
      <c r="J33" s="20">
        <v>3582</v>
      </c>
      <c r="K33" s="20">
        <v>4293</v>
      </c>
      <c r="L33" s="86">
        <f t="shared" si="1"/>
        <v>5004</v>
      </c>
      <c r="M33" s="21">
        <v>11.48076923076923</v>
      </c>
      <c r="N33" s="22">
        <v>13.759615384615385</v>
      </c>
      <c r="O33" s="85">
        <f t="shared" si="0"/>
        <v>16.03846153846154</v>
      </c>
      <c r="P33" s="7">
        <v>380</v>
      </c>
      <c r="Q33" s="7">
        <v>613</v>
      </c>
      <c r="R33" s="8">
        <v>10.60859854829704</v>
      </c>
      <c r="S33" s="8">
        <v>14.279058933146983</v>
      </c>
      <c r="T33" s="83">
        <f t="shared" si="2"/>
        <v>714.52410901467499</v>
      </c>
      <c r="U33">
        <f t="shared" si="3"/>
        <v>10</v>
      </c>
    </row>
    <row r="34" spans="1:21">
      <c r="A34" s="60" t="s">
        <v>16</v>
      </c>
      <c r="B34" s="24">
        <v>3502</v>
      </c>
      <c r="C34" s="25" t="s">
        <v>69</v>
      </c>
      <c r="D34" s="17" t="s">
        <v>105</v>
      </c>
      <c r="E34" s="25" t="s">
        <v>106</v>
      </c>
      <c r="F34" s="18" t="s">
        <v>107</v>
      </c>
      <c r="G34" s="17">
        <v>3502101</v>
      </c>
      <c r="H34" s="17" t="s">
        <v>108</v>
      </c>
      <c r="I34" s="19">
        <v>967</v>
      </c>
      <c r="J34" s="20">
        <v>55161</v>
      </c>
      <c r="K34" s="20">
        <v>55334</v>
      </c>
      <c r="L34" s="86">
        <f t="shared" si="1"/>
        <v>55507</v>
      </c>
      <c r="M34" s="21">
        <v>57.04343329886246</v>
      </c>
      <c r="N34" s="22">
        <v>57.222337125129265</v>
      </c>
      <c r="O34" s="85">
        <f t="shared" si="0"/>
        <v>57.401240951396069</v>
      </c>
      <c r="P34" s="7">
        <v>6498</v>
      </c>
      <c r="Q34" s="7">
        <v>8398</v>
      </c>
      <c r="R34" s="8">
        <v>11.780062000326318</v>
      </c>
      <c r="S34" s="8">
        <v>15.17692557920989</v>
      </c>
      <c r="T34" s="83">
        <f t="shared" si="2"/>
        <v>8424.2560812520333</v>
      </c>
      <c r="U34">
        <f t="shared" si="3"/>
        <v>111</v>
      </c>
    </row>
    <row r="35" spans="1:21">
      <c r="A35" s="60" t="s">
        <v>16</v>
      </c>
      <c r="B35" s="16">
        <v>3516</v>
      </c>
      <c r="C35" s="16" t="s">
        <v>49</v>
      </c>
      <c r="D35" s="17" t="s">
        <v>50</v>
      </c>
      <c r="E35" s="16" t="s">
        <v>51</v>
      </c>
      <c r="F35" s="18" t="s">
        <v>109</v>
      </c>
      <c r="G35" s="17">
        <v>3502200</v>
      </c>
      <c r="H35" s="17" t="s">
        <v>110</v>
      </c>
      <c r="I35" s="19">
        <v>1029</v>
      </c>
      <c r="J35" s="20">
        <v>19297</v>
      </c>
      <c r="K35" s="20">
        <v>22210</v>
      </c>
      <c r="L35" s="86">
        <f t="shared" si="1"/>
        <v>25123</v>
      </c>
      <c r="M35" s="21">
        <v>18.753158406219629</v>
      </c>
      <c r="N35" s="22">
        <v>21.584062196307094</v>
      </c>
      <c r="O35" s="85">
        <f t="shared" si="0"/>
        <v>24.414965986394559</v>
      </c>
      <c r="P35" s="7">
        <v>1882</v>
      </c>
      <c r="Q35" s="7">
        <v>2645</v>
      </c>
      <c r="R35" s="8">
        <v>9.7528113178214237</v>
      </c>
      <c r="S35" s="8">
        <v>11.909049977487618</v>
      </c>
      <c r="T35" s="83">
        <f t="shared" si="2"/>
        <v>2991.9106258442143</v>
      </c>
      <c r="U35">
        <f t="shared" si="3"/>
        <v>50</v>
      </c>
    </row>
    <row r="36" spans="1:21">
      <c r="A36" s="60" t="s">
        <v>16</v>
      </c>
      <c r="B36" s="16">
        <v>3506</v>
      </c>
      <c r="C36" s="16" t="s">
        <v>38</v>
      </c>
      <c r="D36" s="17" t="s">
        <v>111</v>
      </c>
      <c r="E36" s="16" t="s">
        <v>112</v>
      </c>
      <c r="F36" s="18" t="s">
        <v>113</v>
      </c>
      <c r="G36" s="17">
        <v>3502309</v>
      </c>
      <c r="H36" s="17" t="s">
        <v>114</v>
      </c>
      <c r="I36" s="19">
        <v>728</v>
      </c>
      <c r="J36" s="20">
        <v>4535</v>
      </c>
      <c r="K36" s="20">
        <v>5653</v>
      </c>
      <c r="L36" s="86">
        <f t="shared" si="1"/>
        <v>6771</v>
      </c>
      <c r="M36" s="21">
        <v>6.229395604395604</v>
      </c>
      <c r="N36" s="22">
        <v>7.7651098901098905</v>
      </c>
      <c r="O36" s="85">
        <f t="shared" si="0"/>
        <v>9.3008241758241752</v>
      </c>
      <c r="P36" s="7">
        <v>508</v>
      </c>
      <c r="Q36" s="7">
        <v>675</v>
      </c>
      <c r="R36" s="8">
        <v>11.201764057331863</v>
      </c>
      <c r="S36" s="8">
        <v>11.940562533168229</v>
      </c>
      <c r="T36" s="83">
        <f t="shared" si="2"/>
        <v>808.49548912082082</v>
      </c>
      <c r="U36">
        <f t="shared" si="3"/>
        <v>14</v>
      </c>
    </row>
    <row r="37" spans="1:21">
      <c r="A37" s="60" t="s">
        <v>16</v>
      </c>
      <c r="B37" s="16">
        <v>3511</v>
      </c>
      <c r="C37" s="16" t="s">
        <v>54</v>
      </c>
      <c r="D37" s="17" t="s">
        <v>55</v>
      </c>
      <c r="E37" s="16" t="s">
        <v>56</v>
      </c>
      <c r="F37" s="18" t="s">
        <v>115</v>
      </c>
      <c r="G37" s="17">
        <v>3502408</v>
      </c>
      <c r="H37" s="17" t="s">
        <v>116</v>
      </c>
      <c r="I37" s="19">
        <v>326</v>
      </c>
      <c r="J37" s="20">
        <v>3411</v>
      </c>
      <c r="K37" s="20">
        <v>3738</v>
      </c>
      <c r="L37" s="86">
        <f t="shared" si="1"/>
        <v>4065</v>
      </c>
      <c r="M37" s="21">
        <v>10.463190184049079</v>
      </c>
      <c r="N37" s="22">
        <v>11.466257668711657</v>
      </c>
      <c r="O37" s="85">
        <f t="shared" si="0"/>
        <v>12.469325153374234</v>
      </c>
      <c r="P37" s="7">
        <v>376</v>
      </c>
      <c r="Q37" s="7">
        <v>518</v>
      </c>
      <c r="R37" s="8">
        <v>11.023160363529756</v>
      </c>
      <c r="S37" s="8">
        <v>13.857677902621722</v>
      </c>
      <c r="T37" s="83">
        <f t="shared" si="2"/>
        <v>563.31460674157302</v>
      </c>
      <c r="U37">
        <f t="shared" si="3"/>
        <v>8</v>
      </c>
    </row>
    <row r="38" spans="1:21">
      <c r="A38" s="60" t="s">
        <v>16</v>
      </c>
      <c r="B38" s="16">
        <v>3517</v>
      </c>
      <c r="C38" s="16" t="s">
        <v>117</v>
      </c>
      <c r="D38" s="17" t="s">
        <v>118</v>
      </c>
      <c r="E38" s="16" t="s">
        <v>119</v>
      </c>
      <c r="F38" s="18" t="s">
        <v>120</v>
      </c>
      <c r="G38" s="17">
        <v>3502507</v>
      </c>
      <c r="H38" s="17" t="s">
        <v>121</v>
      </c>
      <c r="I38" s="19">
        <v>120</v>
      </c>
      <c r="J38" s="20">
        <v>34904</v>
      </c>
      <c r="K38" s="20">
        <v>35007</v>
      </c>
      <c r="L38" s="86">
        <f t="shared" si="1"/>
        <v>35110</v>
      </c>
      <c r="M38" s="21">
        <v>290.86666666666667</v>
      </c>
      <c r="N38" s="22">
        <v>291.72500000000002</v>
      </c>
      <c r="O38" s="85">
        <f t="shared" si="0"/>
        <v>292.58333333333331</v>
      </c>
      <c r="P38" s="7">
        <v>3248</v>
      </c>
      <c r="Q38" s="7">
        <v>4287</v>
      </c>
      <c r="R38" s="8">
        <v>9.3055237222094895</v>
      </c>
      <c r="S38" s="8">
        <v>12.246122204130602</v>
      </c>
      <c r="T38" s="83">
        <f t="shared" si="2"/>
        <v>4299.6135058702548</v>
      </c>
      <c r="U38">
        <f t="shared" si="3"/>
        <v>70</v>
      </c>
    </row>
    <row r="39" spans="1:21">
      <c r="A39" s="60" t="s">
        <v>16</v>
      </c>
      <c r="B39" s="23">
        <v>3515</v>
      </c>
      <c r="C39" s="23" t="s">
        <v>22</v>
      </c>
      <c r="D39" s="17" t="s">
        <v>122</v>
      </c>
      <c r="E39" s="23" t="s">
        <v>123</v>
      </c>
      <c r="F39" s="18" t="s">
        <v>124</v>
      </c>
      <c r="G39" s="17">
        <v>3502606</v>
      </c>
      <c r="H39" s="17" t="s">
        <v>125</v>
      </c>
      <c r="I39" s="19">
        <v>180</v>
      </c>
      <c r="J39" s="20">
        <v>4935</v>
      </c>
      <c r="K39" s="20">
        <v>4450</v>
      </c>
      <c r="L39" s="86">
        <f t="shared" si="1"/>
        <v>4450</v>
      </c>
      <c r="M39" s="21">
        <v>27.416666666666668</v>
      </c>
      <c r="N39" s="22">
        <v>24.722222222222221</v>
      </c>
      <c r="O39" s="85">
        <f t="shared" si="0"/>
        <v>24.722222222222221</v>
      </c>
      <c r="P39" s="7">
        <v>719</v>
      </c>
      <c r="Q39" s="7">
        <v>842</v>
      </c>
      <c r="R39" s="8">
        <v>14.569402228976697</v>
      </c>
      <c r="S39" s="8">
        <v>18.921348314606742</v>
      </c>
      <c r="T39" s="83">
        <f t="shared" si="2"/>
        <v>842</v>
      </c>
      <c r="U39">
        <f t="shared" si="3"/>
        <v>9</v>
      </c>
    </row>
    <row r="40" spans="1:21">
      <c r="A40" s="60" t="s">
        <v>16</v>
      </c>
      <c r="B40" s="16">
        <v>3516</v>
      </c>
      <c r="C40" s="16" t="s">
        <v>49</v>
      </c>
      <c r="D40" s="17" t="s">
        <v>126</v>
      </c>
      <c r="E40" s="16" t="s">
        <v>127</v>
      </c>
      <c r="F40" s="18" t="s">
        <v>128</v>
      </c>
      <c r="G40" s="17">
        <v>3502705</v>
      </c>
      <c r="H40" s="17" t="s">
        <v>129</v>
      </c>
      <c r="I40" s="19">
        <v>982</v>
      </c>
      <c r="J40" s="20">
        <v>27162</v>
      </c>
      <c r="K40" s="20">
        <v>25191</v>
      </c>
      <c r="L40" s="86">
        <f t="shared" si="1"/>
        <v>25191</v>
      </c>
      <c r="M40" s="21">
        <v>27.659877800407333</v>
      </c>
      <c r="N40" s="22">
        <v>25.652749490835031</v>
      </c>
      <c r="O40" s="85">
        <f t="shared" si="0"/>
        <v>25.652749490835031</v>
      </c>
      <c r="P40" s="7">
        <v>1995</v>
      </c>
      <c r="Q40" s="7">
        <v>2796</v>
      </c>
      <c r="R40" s="8">
        <v>7.3448199690744422</v>
      </c>
      <c r="S40" s="8">
        <v>11.099202095986662</v>
      </c>
      <c r="T40" s="83">
        <f t="shared" si="2"/>
        <v>2796</v>
      </c>
      <c r="U40">
        <f t="shared" si="3"/>
        <v>50</v>
      </c>
    </row>
    <row r="41" spans="1:21">
      <c r="A41" s="60" t="s">
        <v>16</v>
      </c>
      <c r="B41" s="16">
        <v>3516</v>
      </c>
      <c r="C41" s="16" t="s">
        <v>49</v>
      </c>
      <c r="D41" s="17" t="s">
        <v>74</v>
      </c>
      <c r="E41" s="16" t="s">
        <v>49</v>
      </c>
      <c r="F41" s="18" t="s">
        <v>130</v>
      </c>
      <c r="G41" s="17">
        <v>3502754</v>
      </c>
      <c r="H41" s="17" t="s">
        <v>131</v>
      </c>
      <c r="I41" s="19">
        <v>138</v>
      </c>
      <c r="J41" s="20">
        <v>11154</v>
      </c>
      <c r="K41" s="20">
        <v>17080</v>
      </c>
      <c r="L41" s="86">
        <f t="shared" si="1"/>
        <v>23006</v>
      </c>
      <c r="M41" s="21">
        <v>80.826086956521735</v>
      </c>
      <c r="N41" s="22">
        <v>123.76811594202898</v>
      </c>
      <c r="O41" s="85">
        <f t="shared" si="0"/>
        <v>166.71014492753622</v>
      </c>
      <c r="P41" s="7">
        <v>709</v>
      </c>
      <c r="Q41" s="7">
        <v>1346</v>
      </c>
      <c r="R41" s="8">
        <v>6.3564640487717412</v>
      </c>
      <c r="S41" s="8">
        <v>7.8805620608899298</v>
      </c>
      <c r="T41" s="83">
        <f t="shared" si="2"/>
        <v>1813.0021077283373</v>
      </c>
      <c r="U41">
        <f t="shared" si="3"/>
        <v>46</v>
      </c>
    </row>
    <row r="42" spans="1:21">
      <c r="A42" s="60" t="s">
        <v>16</v>
      </c>
      <c r="B42" s="24">
        <v>3502</v>
      </c>
      <c r="C42" s="25" t="s">
        <v>69</v>
      </c>
      <c r="D42" s="17" t="s">
        <v>132</v>
      </c>
      <c r="E42" s="25" t="s">
        <v>133</v>
      </c>
      <c r="F42" s="18" t="s">
        <v>134</v>
      </c>
      <c r="G42" s="17">
        <v>3502804</v>
      </c>
      <c r="H42" s="17" t="s">
        <v>135</v>
      </c>
      <c r="I42" s="19">
        <v>1168</v>
      </c>
      <c r="J42" s="20">
        <v>169254</v>
      </c>
      <c r="K42" s="20">
        <v>181579</v>
      </c>
      <c r="L42" s="86">
        <f t="shared" si="1"/>
        <v>193904</v>
      </c>
      <c r="M42" s="21">
        <v>144.90924657534248</v>
      </c>
      <c r="N42" s="22">
        <v>155.46147260273972</v>
      </c>
      <c r="O42" s="85">
        <f t="shared" si="0"/>
        <v>166.01369863013699</v>
      </c>
      <c r="P42" s="7">
        <v>18765</v>
      </c>
      <c r="Q42" s="7">
        <v>25623</v>
      </c>
      <c r="R42" s="8">
        <v>11.086887163671168</v>
      </c>
      <c r="S42" s="8">
        <v>14.111213301097594</v>
      </c>
      <c r="T42" s="83">
        <f t="shared" si="2"/>
        <v>27362.207039360281</v>
      </c>
      <c r="U42">
        <f t="shared" si="3"/>
        <v>388</v>
      </c>
    </row>
    <row r="43" spans="1:21">
      <c r="A43" s="60" t="s">
        <v>16</v>
      </c>
      <c r="B43" s="16">
        <v>3516</v>
      </c>
      <c r="C43" s="16" t="s">
        <v>49</v>
      </c>
      <c r="D43" s="17" t="s">
        <v>74</v>
      </c>
      <c r="E43" s="16" t="s">
        <v>49</v>
      </c>
      <c r="F43" s="18" t="s">
        <v>136</v>
      </c>
      <c r="G43" s="17">
        <v>3502903</v>
      </c>
      <c r="H43" s="17" t="s">
        <v>137</v>
      </c>
      <c r="I43" s="19">
        <v>283</v>
      </c>
      <c r="J43" s="20">
        <v>19816</v>
      </c>
      <c r="K43" s="20">
        <v>27299</v>
      </c>
      <c r="L43" s="86">
        <f t="shared" si="1"/>
        <v>34782</v>
      </c>
      <c r="M43" s="21">
        <v>70.021201413427562</v>
      </c>
      <c r="N43" s="22">
        <v>96.462897526501763</v>
      </c>
      <c r="O43" s="85">
        <f t="shared" si="0"/>
        <v>122.90459363957598</v>
      </c>
      <c r="P43" s="7">
        <v>2040</v>
      </c>
      <c r="Q43" s="7">
        <v>3493</v>
      </c>
      <c r="R43" s="8">
        <v>10.294711344368187</v>
      </c>
      <c r="S43" s="8">
        <v>12.795340488662589</v>
      </c>
      <c r="T43" s="83">
        <f t="shared" si="2"/>
        <v>4450.4753287666208</v>
      </c>
      <c r="U43">
        <f t="shared" si="3"/>
        <v>70</v>
      </c>
    </row>
    <row r="44" spans="1:21">
      <c r="A44" s="60" t="s">
        <v>16</v>
      </c>
      <c r="B44" s="16">
        <v>3508</v>
      </c>
      <c r="C44" s="16" t="s">
        <v>138</v>
      </c>
      <c r="D44" s="17" t="s">
        <v>139</v>
      </c>
      <c r="E44" s="16" t="s">
        <v>140</v>
      </c>
      <c r="F44" s="18" t="s">
        <v>141</v>
      </c>
      <c r="G44" s="17">
        <v>3503000</v>
      </c>
      <c r="H44" s="17" t="s">
        <v>142</v>
      </c>
      <c r="I44" s="19">
        <v>199</v>
      </c>
      <c r="J44" s="20">
        <v>4763</v>
      </c>
      <c r="K44" s="20">
        <v>5152</v>
      </c>
      <c r="L44" s="86">
        <f t="shared" si="1"/>
        <v>5541</v>
      </c>
      <c r="M44" s="21">
        <v>23.934673366834172</v>
      </c>
      <c r="N44" s="22">
        <v>25.889447236180903</v>
      </c>
      <c r="O44" s="85">
        <f t="shared" si="0"/>
        <v>27.844221105527637</v>
      </c>
      <c r="P44" s="7">
        <v>542</v>
      </c>
      <c r="Q44" s="7">
        <v>743</v>
      </c>
      <c r="R44" s="8">
        <v>11.379382741969348</v>
      </c>
      <c r="S44" s="8">
        <v>14.421583850931677</v>
      </c>
      <c r="T44" s="83">
        <f t="shared" si="2"/>
        <v>799.09996118012418</v>
      </c>
      <c r="U44">
        <f t="shared" si="3"/>
        <v>11</v>
      </c>
    </row>
    <row r="45" spans="1:21">
      <c r="A45" s="60" t="s">
        <v>16</v>
      </c>
      <c r="B45" s="16">
        <v>3506</v>
      </c>
      <c r="C45" s="16" t="s">
        <v>38</v>
      </c>
      <c r="D45" s="17" t="s">
        <v>39</v>
      </c>
      <c r="E45" s="16" t="s">
        <v>1451</v>
      </c>
      <c r="F45" s="18" t="s">
        <v>143</v>
      </c>
      <c r="G45" s="17">
        <v>3503109</v>
      </c>
      <c r="H45" s="17" t="s">
        <v>144</v>
      </c>
      <c r="I45" s="19">
        <v>228</v>
      </c>
      <c r="J45" s="20">
        <v>6065</v>
      </c>
      <c r="K45" s="20">
        <v>6123</v>
      </c>
      <c r="L45" s="86">
        <f t="shared" si="1"/>
        <v>6181</v>
      </c>
      <c r="M45" s="21">
        <v>26.600877192982455</v>
      </c>
      <c r="N45" s="22">
        <v>26.855263157894736</v>
      </c>
      <c r="O45" s="85">
        <f t="shared" si="0"/>
        <v>27.109649122807017</v>
      </c>
      <c r="P45" s="7">
        <v>519</v>
      </c>
      <c r="Q45" s="7">
        <v>749</v>
      </c>
      <c r="R45" s="8">
        <v>8.5572959604286893</v>
      </c>
      <c r="S45" s="8">
        <v>12.232565735750448</v>
      </c>
      <c r="T45" s="83">
        <f t="shared" si="2"/>
        <v>756.09488812673521</v>
      </c>
      <c r="U45">
        <f t="shared" si="3"/>
        <v>12</v>
      </c>
    </row>
    <row r="46" spans="1:21">
      <c r="A46" s="60" t="s">
        <v>16</v>
      </c>
      <c r="B46" s="16">
        <v>3517</v>
      </c>
      <c r="C46" s="16" t="s">
        <v>117</v>
      </c>
      <c r="D46" s="17" t="s">
        <v>118</v>
      </c>
      <c r="E46" s="16" t="s">
        <v>119</v>
      </c>
      <c r="F46" s="18" t="s">
        <v>145</v>
      </c>
      <c r="G46" s="17">
        <v>3503158</v>
      </c>
      <c r="H46" s="17" t="s">
        <v>146</v>
      </c>
      <c r="I46" s="19">
        <v>138</v>
      </c>
      <c r="J46" s="20">
        <v>2618</v>
      </c>
      <c r="K46" s="20">
        <v>2493</v>
      </c>
      <c r="L46" s="86">
        <f t="shared" si="1"/>
        <v>2493</v>
      </c>
      <c r="M46" s="21">
        <v>18.971014492753625</v>
      </c>
      <c r="N46" s="22">
        <v>18.065217391304348</v>
      </c>
      <c r="O46" s="85">
        <f t="shared" si="0"/>
        <v>18.065217391304348</v>
      </c>
      <c r="P46" s="7">
        <v>335</v>
      </c>
      <c r="Q46" s="7">
        <v>353</v>
      </c>
      <c r="R46" s="8">
        <v>12.796027501909855</v>
      </c>
      <c r="S46" s="8">
        <v>14.159647011632572</v>
      </c>
      <c r="T46" s="83">
        <f t="shared" si="2"/>
        <v>353.00000000000006</v>
      </c>
      <c r="U46">
        <f t="shared" si="3"/>
        <v>5</v>
      </c>
    </row>
    <row r="47" spans="1:21">
      <c r="A47" s="60" t="s">
        <v>16</v>
      </c>
      <c r="B47" s="16">
        <v>3503</v>
      </c>
      <c r="C47" s="16" t="s">
        <v>92</v>
      </c>
      <c r="D47" s="17" t="s">
        <v>93</v>
      </c>
      <c r="E47" s="16" t="s">
        <v>94</v>
      </c>
      <c r="F47" s="18" t="s">
        <v>147</v>
      </c>
      <c r="G47" s="17">
        <v>3503208</v>
      </c>
      <c r="H47" s="17" t="s">
        <v>148</v>
      </c>
      <c r="I47" s="19">
        <v>1011</v>
      </c>
      <c r="J47" s="20">
        <v>182471</v>
      </c>
      <c r="K47" s="20">
        <v>208662</v>
      </c>
      <c r="L47" s="86">
        <f t="shared" si="1"/>
        <v>234853</v>
      </c>
      <c r="M47" s="21">
        <v>180.48565776458952</v>
      </c>
      <c r="N47" s="22">
        <v>206.39169139465875</v>
      </c>
      <c r="O47" s="85">
        <f t="shared" si="0"/>
        <v>232.29772502472798</v>
      </c>
      <c r="P47" s="7">
        <v>20852</v>
      </c>
      <c r="Q47" s="7">
        <v>29103</v>
      </c>
      <c r="R47" s="8">
        <v>11.427569312383886</v>
      </c>
      <c r="S47" s="8">
        <v>13.947436524139517</v>
      </c>
      <c r="T47" s="83">
        <f t="shared" si="2"/>
        <v>32755.973100037379</v>
      </c>
      <c r="U47">
        <f t="shared" si="3"/>
        <v>470</v>
      </c>
    </row>
    <row r="48" spans="1:21">
      <c r="A48" s="60" t="s">
        <v>16</v>
      </c>
      <c r="B48" s="16">
        <v>3510</v>
      </c>
      <c r="C48" s="16" t="s">
        <v>42</v>
      </c>
      <c r="D48" s="17" t="s">
        <v>149</v>
      </c>
      <c r="E48" s="16" t="s">
        <v>150</v>
      </c>
      <c r="F48" s="18" t="s">
        <v>151</v>
      </c>
      <c r="G48" s="17">
        <v>3503307</v>
      </c>
      <c r="H48" s="17" t="s">
        <v>152</v>
      </c>
      <c r="I48" s="19">
        <v>610</v>
      </c>
      <c r="J48" s="20">
        <v>104196</v>
      </c>
      <c r="K48" s="20">
        <v>118843</v>
      </c>
      <c r="L48" s="86">
        <f t="shared" si="1"/>
        <v>133490</v>
      </c>
      <c r="M48" s="21">
        <v>170.81311475409836</v>
      </c>
      <c r="N48" s="22">
        <v>194.82459016393443</v>
      </c>
      <c r="O48" s="85">
        <f t="shared" si="0"/>
        <v>218.8360655737705</v>
      </c>
      <c r="P48" s="7">
        <v>10139</v>
      </c>
      <c r="Q48" s="7">
        <v>14854</v>
      </c>
      <c r="R48" s="8">
        <v>9.7306998349264848</v>
      </c>
      <c r="S48" s="8">
        <v>12.498843011367939</v>
      </c>
      <c r="T48" s="83">
        <f t="shared" si="2"/>
        <v>16684.705535875062</v>
      </c>
      <c r="U48">
        <f t="shared" si="3"/>
        <v>267</v>
      </c>
    </row>
    <row r="49" spans="1:21">
      <c r="A49" s="60" t="s">
        <v>16</v>
      </c>
      <c r="B49" s="16">
        <v>3509</v>
      </c>
      <c r="C49" s="16" t="s">
        <v>17</v>
      </c>
      <c r="D49" s="17" t="s">
        <v>153</v>
      </c>
      <c r="E49" s="16" t="s">
        <v>154</v>
      </c>
      <c r="F49" s="18" t="s">
        <v>155</v>
      </c>
      <c r="G49" s="17">
        <v>3503356</v>
      </c>
      <c r="H49" s="17" t="s">
        <v>156</v>
      </c>
      <c r="I49" s="19">
        <v>253</v>
      </c>
      <c r="J49" s="20">
        <v>2163</v>
      </c>
      <c r="K49" s="20">
        <v>1925</v>
      </c>
      <c r="L49" s="86">
        <f t="shared" si="1"/>
        <v>1925</v>
      </c>
      <c r="M49" s="21">
        <v>8.5494071146245059</v>
      </c>
      <c r="N49" s="22">
        <v>7.6086956521739131</v>
      </c>
      <c r="O49" s="85">
        <f t="shared" si="0"/>
        <v>7.6086956521739131</v>
      </c>
      <c r="P49" s="7">
        <v>286</v>
      </c>
      <c r="Q49" s="7">
        <v>339</v>
      </c>
      <c r="R49" s="8">
        <v>13.222376329172446</v>
      </c>
      <c r="S49" s="8">
        <v>17.61038961038961</v>
      </c>
      <c r="T49" s="83">
        <f t="shared" si="2"/>
        <v>339</v>
      </c>
      <c r="U49">
        <f t="shared" si="3"/>
        <v>4</v>
      </c>
    </row>
    <row r="50" spans="1:21">
      <c r="A50" s="60" t="s">
        <v>16</v>
      </c>
      <c r="B50" s="16">
        <v>3506</v>
      </c>
      <c r="C50" s="16" t="s">
        <v>38</v>
      </c>
      <c r="D50" s="17" t="s">
        <v>46</v>
      </c>
      <c r="E50" s="16" t="s">
        <v>38</v>
      </c>
      <c r="F50" s="18" t="s">
        <v>157</v>
      </c>
      <c r="G50" s="17">
        <v>3503406</v>
      </c>
      <c r="H50" s="17" t="s">
        <v>158</v>
      </c>
      <c r="I50" s="19">
        <v>479</v>
      </c>
      <c r="J50" s="20">
        <v>7244</v>
      </c>
      <c r="K50" s="20">
        <v>7841</v>
      </c>
      <c r="L50" s="86">
        <f t="shared" si="1"/>
        <v>8438</v>
      </c>
      <c r="M50" s="21">
        <v>15.123173277661795</v>
      </c>
      <c r="N50" s="22">
        <v>16.369519832985386</v>
      </c>
      <c r="O50" s="85">
        <f t="shared" si="0"/>
        <v>17.615866388308977</v>
      </c>
      <c r="P50" s="7">
        <v>1056</v>
      </c>
      <c r="Q50" s="7">
        <v>1457</v>
      </c>
      <c r="R50" s="8">
        <v>14.577581446714522</v>
      </c>
      <c r="S50" s="8">
        <v>18.581813544190791</v>
      </c>
      <c r="T50" s="83">
        <f t="shared" si="2"/>
        <v>1567.9334268588188</v>
      </c>
      <c r="U50">
        <f t="shared" si="3"/>
        <v>17</v>
      </c>
    </row>
    <row r="51" spans="1:21">
      <c r="A51" s="60" t="s">
        <v>16</v>
      </c>
      <c r="B51" s="16">
        <v>3517</v>
      </c>
      <c r="C51" s="16" t="s">
        <v>117</v>
      </c>
      <c r="D51" s="17" t="s">
        <v>118</v>
      </c>
      <c r="E51" s="16" t="s">
        <v>119</v>
      </c>
      <c r="F51" s="18" t="s">
        <v>159</v>
      </c>
      <c r="G51" s="17">
        <v>3503505</v>
      </c>
      <c r="H51" s="17" t="s">
        <v>160</v>
      </c>
      <c r="I51" s="19">
        <v>304</v>
      </c>
      <c r="J51" s="20">
        <v>3600</v>
      </c>
      <c r="K51" s="20">
        <v>3696</v>
      </c>
      <c r="L51" s="86">
        <f t="shared" si="1"/>
        <v>3792</v>
      </c>
      <c r="M51" s="21">
        <v>11.842105263157896</v>
      </c>
      <c r="N51" s="22">
        <v>12.157894736842104</v>
      </c>
      <c r="O51" s="85">
        <f t="shared" si="0"/>
        <v>12.473684210526315</v>
      </c>
      <c r="P51" s="7">
        <v>374</v>
      </c>
      <c r="Q51" s="7">
        <v>449</v>
      </c>
      <c r="R51" s="8">
        <v>10.388888888888889</v>
      </c>
      <c r="S51" s="8">
        <v>12.148268398268398</v>
      </c>
      <c r="T51" s="83">
        <f t="shared" si="2"/>
        <v>460.66233766233762</v>
      </c>
      <c r="U51">
        <f t="shared" si="3"/>
        <v>8</v>
      </c>
    </row>
    <row r="52" spans="1:21">
      <c r="A52" s="60" t="s">
        <v>16</v>
      </c>
      <c r="B52" s="16">
        <v>3506</v>
      </c>
      <c r="C52" s="16" t="s">
        <v>38</v>
      </c>
      <c r="D52" s="17" t="s">
        <v>111</v>
      </c>
      <c r="E52" s="16" t="s">
        <v>112</v>
      </c>
      <c r="F52" s="18" t="s">
        <v>161</v>
      </c>
      <c r="G52" s="17">
        <v>3503604</v>
      </c>
      <c r="H52" s="17" t="s">
        <v>162</v>
      </c>
      <c r="I52" s="19">
        <v>85</v>
      </c>
      <c r="J52" s="20">
        <v>10296</v>
      </c>
      <c r="K52" s="20">
        <v>10579</v>
      </c>
      <c r="L52" s="86">
        <f t="shared" si="1"/>
        <v>10862</v>
      </c>
      <c r="M52" s="21">
        <v>121.12941176470588</v>
      </c>
      <c r="N52" s="22">
        <v>124.45882352941176</v>
      </c>
      <c r="O52" s="85">
        <f t="shared" si="0"/>
        <v>127.78823529411764</v>
      </c>
      <c r="P52" s="7">
        <v>702</v>
      </c>
      <c r="Q52" s="7">
        <v>907</v>
      </c>
      <c r="R52" s="8">
        <v>6.8181818181818183</v>
      </c>
      <c r="S52" s="8">
        <v>8.5735891861234528</v>
      </c>
      <c r="T52" s="83">
        <f t="shared" si="2"/>
        <v>931.26325739672939</v>
      </c>
      <c r="U52">
        <f t="shared" si="3"/>
        <v>22</v>
      </c>
    </row>
    <row r="53" spans="1:21">
      <c r="A53" s="60" t="s">
        <v>16</v>
      </c>
      <c r="B53" s="23">
        <v>3515</v>
      </c>
      <c r="C53" s="23" t="s">
        <v>22</v>
      </c>
      <c r="D53" s="17" t="s">
        <v>163</v>
      </c>
      <c r="E53" s="23" t="s">
        <v>164</v>
      </c>
      <c r="F53" s="18" t="s">
        <v>165</v>
      </c>
      <c r="G53" s="17">
        <v>3503703</v>
      </c>
      <c r="H53" s="17" t="s">
        <v>166</v>
      </c>
      <c r="I53" s="19">
        <v>132</v>
      </c>
      <c r="J53" s="20">
        <v>7477</v>
      </c>
      <c r="K53" s="20">
        <v>8547</v>
      </c>
      <c r="L53" s="86">
        <f t="shared" si="1"/>
        <v>9617</v>
      </c>
      <c r="M53" s="21">
        <v>56.643939393939391</v>
      </c>
      <c r="N53" s="22">
        <v>64.75</v>
      </c>
      <c r="O53" s="85">
        <f t="shared" si="0"/>
        <v>72.856060606060609</v>
      </c>
      <c r="P53" s="7">
        <v>929</v>
      </c>
      <c r="Q53" s="7">
        <v>1132</v>
      </c>
      <c r="R53" s="8">
        <v>12.424769292496991</v>
      </c>
      <c r="S53" s="8">
        <v>13.244413244413245</v>
      </c>
      <c r="T53" s="83">
        <f t="shared" si="2"/>
        <v>1273.7152217152218</v>
      </c>
      <c r="U53">
        <f t="shared" si="3"/>
        <v>19</v>
      </c>
    </row>
    <row r="54" spans="1:21">
      <c r="A54" s="60" t="s">
        <v>16</v>
      </c>
      <c r="B54" s="16">
        <v>3507</v>
      </c>
      <c r="C54" s="16" t="s">
        <v>34</v>
      </c>
      <c r="D54" s="17" t="s">
        <v>88</v>
      </c>
      <c r="E54" s="16" t="s">
        <v>89</v>
      </c>
      <c r="F54" s="18" t="s">
        <v>167</v>
      </c>
      <c r="G54" s="17">
        <v>3503802</v>
      </c>
      <c r="H54" s="17" t="s">
        <v>168</v>
      </c>
      <c r="I54" s="19">
        <v>192</v>
      </c>
      <c r="J54" s="20">
        <v>33124</v>
      </c>
      <c r="K54" s="20">
        <v>44177</v>
      </c>
      <c r="L54" s="86">
        <f t="shared" si="1"/>
        <v>55230</v>
      </c>
      <c r="M54" s="21">
        <v>172.52083333333334</v>
      </c>
      <c r="N54" s="22">
        <v>230.08854166666666</v>
      </c>
      <c r="O54" s="85">
        <f t="shared" si="0"/>
        <v>287.65625</v>
      </c>
      <c r="P54" s="7">
        <v>2418</v>
      </c>
      <c r="Q54" s="7">
        <v>4388</v>
      </c>
      <c r="R54" s="8">
        <v>7.2998430141287285</v>
      </c>
      <c r="S54" s="8">
        <v>9.9327704461597666</v>
      </c>
      <c r="T54" s="83">
        <f t="shared" si="2"/>
        <v>5485.8691174140395</v>
      </c>
      <c r="U54">
        <f t="shared" si="3"/>
        <v>110</v>
      </c>
    </row>
    <row r="55" spans="1:21">
      <c r="A55" s="60" t="s">
        <v>16</v>
      </c>
      <c r="B55" s="26">
        <v>3501</v>
      </c>
      <c r="C55" s="27" t="s">
        <v>169</v>
      </c>
      <c r="D55" s="17" t="s">
        <v>170</v>
      </c>
      <c r="E55" s="18" t="s">
        <v>171</v>
      </c>
      <c r="F55" s="18" t="s">
        <v>172</v>
      </c>
      <c r="G55" s="17">
        <v>3503901</v>
      </c>
      <c r="H55" s="17" t="s">
        <v>173</v>
      </c>
      <c r="I55" s="19">
        <v>96</v>
      </c>
      <c r="J55" s="20">
        <v>59185</v>
      </c>
      <c r="K55" s="20">
        <v>74905</v>
      </c>
      <c r="L55" s="86">
        <f t="shared" si="1"/>
        <v>90625</v>
      </c>
      <c r="M55" s="21">
        <v>616.51041666666663</v>
      </c>
      <c r="N55" s="22">
        <v>780.26041666666663</v>
      </c>
      <c r="O55" s="85">
        <f t="shared" si="0"/>
        <v>944.01041666666663</v>
      </c>
      <c r="P55" s="7">
        <v>3284</v>
      </c>
      <c r="Q55" s="7">
        <v>6204</v>
      </c>
      <c r="R55" s="8">
        <v>5.5487032187209593</v>
      </c>
      <c r="S55" s="8">
        <v>8.2824911554635872</v>
      </c>
      <c r="T55" s="83">
        <f t="shared" si="2"/>
        <v>7506.0076096388757</v>
      </c>
      <c r="U55">
        <f t="shared" si="3"/>
        <v>181</v>
      </c>
    </row>
    <row r="56" spans="1:21">
      <c r="A56" s="60" t="s">
        <v>16</v>
      </c>
      <c r="B56" s="23">
        <v>3515</v>
      </c>
      <c r="C56" s="23" t="s">
        <v>22</v>
      </c>
      <c r="D56" s="17" t="s">
        <v>122</v>
      </c>
      <c r="E56" s="23" t="s">
        <v>123</v>
      </c>
      <c r="F56" s="18" t="s">
        <v>174</v>
      </c>
      <c r="G56" s="17">
        <v>3503950</v>
      </c>
      <c r="H56" s="17" t="s">
        <v>175</v>
      </c>
      <c r="I56" s="19">
        <v>68</v>
      </c>
      <c r="J56" s="20">
        <v>1861</v>
      </c>
      <c r="K56" s="20">
        <v>1809</v>
      </c>
      <c r="L56" s="86">
        <f t="shared" si="1"/>
        <v>1809</v>
      </c>
      <c r="M56" s="21">
        <v>27.367647058823529</v>
      </c>
      <c r="N56" s="22">
        <v>26.602941176470587</v>
      </c>
      <c r="O56" s="85">
        <f t="shared" si="0"/>
        <v>26.602941176470587</v>
      </c>
      <c r="P56" s="7">
        <v>255</v>
      </c>
      <c r="Q56" s="7">
        <v>312</v>
      </c>
      <c r="R56" s="8">
        <v>13.702310585706609</v>
      </c>
      <c r="S56" s="8">
        <v>17.247097844112769</v>
      </c>
      <c r="T56" s="83">
        <f t="shared" si="2"/>
        <v>312</v>
      </c>
      <c r="U56">
        <f t="shared" si="3"/>
        <v>4</v>
      </c>
    </row>
    <row r="57" spans="1:21">
      <c r="A57" s="60" t="s">
        <v>16</v>
      </c>
      <c r="B57" s="16">
        <v>3509</v>
      </c>
      <c r="C57" s="16" t="s">
        <v>17</v>
      </c>
      <c r="D57" s="17" t="s">
        <v>176</v>
      </c>
      <c r="E57" s="16" t="s">
        <v>177</v>
      </c>
      <c r="F57" s="18" t="s">
        <v>178</v>
      </c>
      <c r="G57" s="17">
        <v>3504008</v>
      </c>
      <c r="H57" s="17" t="s">
        <v>179</v>
      </c>
      <c r="I57" s="19">
        <v>461</v>
      </c>
      <c r="J57" s="20">
        <v>87251</v>
      </c>
      <c r="K57" s="20">
        <v>95144</v>
      </c>
      <c r="L57" s="86">
        <f t="shared" si="1"/>
        <v>103037</v>
      </c>
      <c r="M57" s="21">
        <v>189.2646420824295</v>
      </c>
      <c r="N57" s="22">
        <v>206.38611713665944</v>
      </c>
      <c r="O57" s="85">
        <f t="shared" si="0"/>
        <v>223.50759219088937</v>
      </c>
      <c r="P57" s="7">
        <v>10142</v>
      </c>
      <c r="Q57" s="7">
        <v>13446</v>
      </c>
      <c r="R57" s="8">
        <v>11.623935542286048</v>
      </c>
      <c r="S57" s="8">
        <v>14.132262675523418</v>
      </c>
      <c r="T57" s="83">
        <f t="shared" si="2"/>
        <v>14561.459492979066</v>
      </c>
      <c r="U57">
        <f t="shared" si="3"/>
        <v>206</v>
      </c>
    </row>
    <row r="58" spans="1:21">
      <c r="A58" s="60" t="s">
        <v>16</v>
      </c>
      <c r="B58" s="16">
        <v>3507</v>
      </c>
      <c r="C58" s="16" t="s">
        <v>34</v>
      </c>
      <c r="D58" s="17" t="s">
        <v>180</v>
      </c>
      <c r="E58" s="16" t="s">
        <v>181</v>
      </c>
      <c r="F58" s="18" t="s">
        <v>182</v>
      </c>
      <c r="G58" s="17">
        <v>3504107</v>
      </c>
      <c r="H58" s="17" t="s">
        <v>183</v>
      </c>
      <c r="I58" s="19">
        <v>478</v>
      </c>
      <c r="J58" s="20">
        <v>111300</v>
      </c>
      <c r="K58" s="20">
        <v>126603</v>
      </c>
      <c r="L58" s="86">
        <f t="shared" si="1"/>
        <v>141906</v>
      </c>
      <c r="M58" s="21">
        <v>232.84518828451883</v>
      </c>
      <c r="N58" s="22">
        <v>264.85983263598325</v>
      </c>
      <c r="O58" s="85">
        <f t="shared" si="0"/>
        <v>296.87447698744768</v>
      </c>
      <c r="P58" s="7">
        <v>10676</v>
      </c>
      <c r="Q58" s="7">
        <v>16149</v>
      </c>
      <c r="R58" s="8">
        <v>9.5920934411500447</v>
      </c>
      <c r="S58" s="8">
        <v>12.755621904694202</v>
      </c>
      <c r="T58" s="83">
        <f t="shared" si="2"/>
        <v>18100.992820075357</v>
      </c>
      <c r="U58">
        <f t="shared" si="3"/>
        <v>284</v>
      </c>
    </row>
    <row r="59" spans="1:21">
      <c r="A59" s="60" t="s">
        <v>16</v>
      </c>
      <c r="B59" s="24">
        <v>3502</v>
      </c>
      <c r="C59" s="25" t="s">
        <v>69</v>
      </c>
      <c r="D59" s="17" t="s">
        <v>132</v>
      </c>
      <c r="E59" s="25" t="s">
        <v>133</v>
      </c>
      <c r="F59" s="18" t="s">
        <v>184</v>
      </c>
      <c r="G59" s="17">
        <v>3504206</v>
      </c>
      <c r="H59" s="17" t="s">
        <v>185</v>
      </c>
      <c r="I59" s="19">
        <v>433</v>
      </c>
      <c r="J59" s="20">
        <v>13513</v>
      </c>
      <c r="K59" s="20">
        <v>14202</v>
      </c>
      <c r="L59" s="86">
        <f t="shared" si="1"/>
        <v>14891</v>
      </c>
      <c r="M59" s="21">
        <v>31.207852193995382</v>
      </c>
      <c r="N59" s="22">
        <v>32.799076212471128</v>
      </c>
      <c r="O59" s="85">
        <f t="shared" si="0"/>
        <v>34.390300230946885</v>
      </c>
      <c r="P59" s="7">
        <v>1582</v>
      </c>
      <c r="Q59" s="7">
        <v>2203</v>
      </c>
      <c r="R59" s="8">
        <v>11.707244875305262</v>
      </c>
      <c r="S59" s="8">
        <v>15.511899732432052</v>
      </c>
      <c r="T59" s="83">
        <f t="shared" si="2"/>
        <v>2309.8769891564571</v>
      </c>
      <c r="U59">
        <f t="shared" si="3"/>
        <v>30</v>
      </c>
    </row>
    <row r="60" spans="1:21">
      <c r="A60" s="60" t="s">
        <v>16</v>
      </c>
      <c r="B60" s="16">
        <v>3506</v>
      </c>
      <c r="C60" s="16" t="s">
        <v>38</v>
      </c>
      <c r="D60" s="17" t="s">
        <v>46</v>
      </c>
      <c r="E60" s="16" t="s">
        <v>38</v>
      </c>
      <c r="F60" s="18" t="s">
        <v>186</v>
      </c>
      <c r="G60" s="17">
        <v>3504305</v>
      </c>
      <c r="H60" s="17" t="s">
        <v>187</v>
      </c>
      <c r="I60" s="19">
        <v>533</v>
      </c>
      <c r="J60" s="20">
        <v>4596</v>
      </c>
      <c r="K60" s="20">
        <v>4959</v>
      </c>
      <c r="L60" s="86">
        <f t="shared" si="1"/>
        <v>5322</v>
      </c>
      <c r="M60" s="21">
        <v>8.6228893058161358</v>
      </c>
      <c r="N60" s="22">
        <v>9.303939962476548</v>
      </c>
      <c r="O60" s="85">
        <f t="shared" si="0"/>
        <v>9.9849906191369602</v>
      </c>
      <c r="P60" s="7">
        <v>504</v>
      </c>
      <c r="Q60" s="7">
        <v>609</v>
      </c>
      <c r="R60" s="8">
        <v>10.966057441253264</v>
      </c>
      <c r="S60" s="8">
        <v>12.280701754385966</v>
      </c>
      <c r="T60" s="83">
        <f t="shared" si="2"/>
        <v>653.57894736842104</v>
      </c>
      <c r="U60">
        <f t="shared" si="3"/>
        <v>11</v>
      </c>
    </row>
    <row r="61" spans="1:21">
      <c r="A61" s="60" t="s">
        <v>16</v>
      </c>
      <c r="B61" s="24">
        <v>3502</v>
      </c>
      <c r="C61" s="25" t="s">
        <v>69</v>
      </c>
      <c r="D61" s="17" t="s">
        <v>70</v>
      </c>
      <c r="E61" s="25" t="s">
        <v>71</v>
      </c>
      <c r="F61" s="18" t="s">
        <v>188</v>
      </c>
      <c r="G61" s="17">
        <v>3504404</v>
      </c>
      <c r="H61" s="17" t="s">
        <v>189</v>
      </c>
      <c r="I61" s="19">
        <v>344</v>
      </c>
      <c r="J61" s="20">
        <v>8829</v>
      </c>
      <c r="K61" s="20">
        <v>11310</v>
      </c>
      <c r="L61" s="86">
        <f t="shared" si="1"/>
        <v>13791</v>
      </c>
      <c r="M61" s="21">
        <v>25.665697674418606</v>
      </c>
      <c r="N61" s="22">
        <v>32.877906976744185</v>
      </c>
      <c r="O61" s="85">
        <f t="shared" si="0"/>
        <v>40.090116279069768</v>
      </c>
      <c r="P61" s="7">
        <v>839</v>
      </c>
      <c r="Q61" s="7">
        <v>1101</v>
      </c>
      <c r="R61" s="8">
        <v>9.5027749462000219</v>
      </c>
      <c r="S61" s="8">
        <v>9.7347480106100797</v>
      </c>
      <c r="T61" s="83">
        <f t="shared" si="2"/>
        <v>1342.5190981432361</v>
      </c>
      <c r="U61">
        <f t="shared" si="3"/>
        <v>28</v>
      </c>
    </row>
    <row r="62" spans="1:21">
      <c r="A62" s="60" t="s">
        <v>16</v>
      </c>
      <c r="B62" s="16">
        <v>3506</v>
      </c>
      <c r="C62" s="16" t="s">
        <v>38</v>
      </c>
      <c r="D62" s="17" t="s">
        <v>39</v>
      </c>
      <c r="E62" s="16" t="s">
        <v>1451</v>
      </c>
      <c r="F62" s="18" t="s">
        <v>190</v>
      </c>
      <c r="G62" s="17">
        <v>3504503</v>
      </c>
      <c r="H62" s="17" t="s">
        <v>191</v>
      </c>
      <c r="I62" s="19">
        <v>1288</v>
      </c>
      <c r="J62" s="20">
        <v>76472</v>
      </c>
      <c r="K62" s="20">
        <v>82934</v>
      </c>
      <c r="L62" s="86">
        <f t="shared" si="1"/>
        <v>89396</v>
      </c>
      <c r="M62" s="21">
        <v>59.372670807453417</v>
      </c>
      <c r="N62" s="22">
        <v>64.389751552795033</v>
      </c>
      <c r="O62" s="85">
        <f t="shared" si="0"/>
        <v>69.406832298136649</v>
      </c>
      <c r="P62" s="7">
        <v>7735</v>
      </c>
      <c r="Q62" s="7">
        <v>10596</v>
      </c>
      <c r="R62" s="8">
        <v>10.114813264985877</v>
      </c>
      <c r="S62" s="8">
        <v>12.776424626811682</v>
      </c>
      <c r="T62" s="83">
        <f t="shared" si="2"/>
        <v>11421.612559384572</v>
      </c>
      <c r="U62">
        <f t="shared" si="3"/>
        <v>179</v>
      </c>
    </row>
    <row r="63" spans="1:21">
      <c r="A63" s="60" t="s">
        <v>16</v>
      </c>
      <c r="B63" s="23">
        <v>3515</v>
      </c>
      <c r="C63" s="23" t="s">
        <v>22</v>
      </c>
      <c r="D63" s="17" t="s">
        <v>192</v>
      </c>
      <c r="E63" s="23" t="s">
        <v>193</v>
      </c>
      <c r="F63" s="18" t="s">
        <v>194</v>
      </c>
      <c r="G63" s="17">
        <v>3504602</v>
      </c>
      <c r="H63" s="17" t="s">
        <v>195</v>
      </c>
      <c r="I63" s="19">
        <v>112</v>
      </c>
      <c r="J63" s="20">
        <v>11550</v>
      </c>
      <c r="K63" s="20">
        <v>14603</v>
      </c>
      <c r="L63" s="86">
        <f t="shared" si="1"/>
        <v>17656</v>
      </c>
      <c r="M63" s="21">
        <v>103.125</v>
      </c>
      <c r="N63" s="22">
        <v>130.38392857142858</v>
      </c>
      <c r="O63" s="85">
        <f t="shared" si="0"/>
        <v>157.64285714285714</v>
      </c>
      <c r="P63" s="7">
        <v>1093</v>
      </c>
      <c r="Q63" s="7">
        <v>1754</v>
      </c>
      <c r="R63" s="8">
        <v>9.4632034632034632</v>
      </c>
      <c r="S63" s="8">
        <v>12.011230569061151</v>
      </c>
      <c r="T63" s="83">
        <f t="shared" si="2"/>
        <v>2120.702869273437</v>
      </c>
      <c r="U63">
        <f t="shared" si="3"/>
        <v>35</v>
      </c>
    </row>
    <row r="64" spans="1:21">
      <c r="A64" s="60" t="s">
        <v>16</v>
      </c>
      <c r="B64" s="16">
        <v>3506</v>
      </c>
      <c r="C64" s="16" t="s">
        <v>38</v>
      </c>
      <c r="D64" s="17" t="s">
        <v>46</v>
      </c>
      <c r="E64" s="16" t="s">
        <v>38</v>
      </c>
      <c r="F64" s="18" t="s">
        <v>196</v>
      </c>
      <c r="G64" s="17">
        <v>3504701</v>
      </c>
      <c r="H64" s="17" t="s">
        <v>197</v>
      </c>
      <c r="I64" s="19">
        <v>94</v>
      </c>
      <c r="J64" s="20">
        <v>1313</v>
      </c>
      <c r="K64" s="20">
        <v>3702</v>
      </c>
      <c r="L64" s="86">
        <f t="shared" si="1"/>
        <v>6091</v>
      </c>
      <c r="M64" s="21">
        <v>13.968085106382979</v>
      </c>
      <c r="N64" s="22">
        <v>39.382978723404257</v>
      </c>
      <c r="O64" s="85">
        <f t="shared" si="0"/>
        <v>64.797872340425528</v>
      </c>
      <c r="P64" s="7">
        <v>181</v>
      </c>
      <c r="Q64" s="7">
        <v>235</v>
      </c>
      <c r="R64" s="8">
        <v>13.785224676313785</v>
      </c>
      <c r="S64" s="8">
        <v>6.3479200432198812</v>
      </c>
      <c r="T64" s="83">
        <f t="shared" si="2"/>
        <v>386.65180983252299</v>
      </c>
      <c r="U64">
        <f t="shared" si="3"/>
        <v>12</v>
      </c>
    </row>
    <row r="65" spans="1:21">
      <c r="A65" s="60" t="s">
        <v>16</v>
      </c>
      <c r="B65" s="23">
        <v>3515</v>
      </c>
      <c r="C65" s="23" t="s">
        <v>22</v>
      </c>
      <c r="D65" s="17" t="s">
        <v>192</v>
      </c>
      <c r="E65" s="23" t="s">
        <v>193</v>
      </c>
      <c r="F65" s="18" t="s">
        <v>198</v>
      </c>
      <c r="G65" s="17">
        <v>3504800</v>
      </c>
      <c r="H65" s="17" t="s">
        <v>199</v>
      </c>
      <c r="I65" s="19">
        <v>146</v>
      </c>
      <c r="J65" s="20">
        <v>7340</v>
      </c>
      <c r="K65" s="20">
        <v>8160</v>
      </c>
      <c r="L65" s="86">
        <f t="shared" si="1"/>
        <v>8980</v>
      </c>
      <c r="M65" s="21">
        <v>50.273972602739725</v>
      </c>
      <c r="N65" s="22">
        <v>55.890410958904113</v>
      </c>
      <c r="O65" s="85">
        <f t="shared" si="0"/>
        <v>61.506849315068493</v>
      </c>
      <c r="P65" s="7">
        <v>963</v>
      </c>
      <c r="Q65" s="7">
        <v>1345</v>
      </c>
      <c r="R65" s="8">
        <v>13.119891008174386</v>
      </c>
      <c r="S65" s="8">
        <v>16.482843137254903</v>
      </c>
      <c r="T65" s="83">
        <f t="shared" si="2"/>
        <v>1480.1593137254904</v>
      </c>
      <c r="U65">
        <f t="shared" si="3"/>
        <v>18</v>
      </c>
    </row>
    <row r="66" spans="1:21">
      <c r="A66" s="60" t="s">
        <v>16</v>
      </c>
      <c r="B66" s="16">
        <v>3517</v>
      </c>
      <c r="C66" s="16" t="s">
        <v>117</v>
      </c>
      <c r="D66" s="17" t="s">
        <v>118</v>
      </c>
      <c r="E66" s="16" t="s">
        <v>119</v>
      </c>
      <c r="F66" s="18" t="s">
        <v>200</v>
      </c>
      <c r="G66" s="17">
        <v>3504909</v>
      </c>
      <c r="H66" s="17" t="s">
        <v>201</v>
      </c>
      <c r="I66" s="19">
        <v>615</v>
      </c>
      <c r="J66" s="20">
        <v>9713</v>
      </c>
      <c r="K66" s="20">
        <v>10223</v>
      </c>
      <c r="L66" s="86">
        <f t="shared" si="1"/>
        <v>10733</v>
      </c>
      <c r="M66" s="21">
        <v>15.793495934959349</v>
      </c>
      <c r="N66" s="22">
        <v>16.622764227642275</v>
      </c>
      <c r="O66" s="85">
        <f t="shared" si="0"/>
        <v>17.452032520325204</v>
      </c>
      <c r="P66" s="7">
        <v>1120</v>
      </c>
      <c r="Q66" s="7">
        <v>1464</v>
      </c>
      <c r="R66" s="8">
        <v>11.530937918253887</v>
      </c>
      <c r="S66" s="8">
        <v>14.320649515797712</v>
      </c>
      <c r="T66" s="83">
        <f t="shared" si="2"/>
        <v>1537.0353125305685</v>
      </c>
      <c r="U66">
        <f t="shared" si="3"/>
        <v>21</v>
      </c>
    </row>
    <row r="67" spans="1:21">
      <c r="A67" s="60" t="s">
        <v>16</v>
      </c>
      <c r="B67" s="16">
        <v>3506</v>
      </c>
      <c r="C67" s="16" t="s">
        <v>38</v>
      </c>
      <c r="D67" s="17" t="s">
        <v>39</v>
      </c>
      <c r="E67" s="16" t="s">
        <v>1451</v>
      </c>
      <c r="F67" s="18" t="s">
        <v>202</v>
      </c>
      <c r="G67" s="17">
        <v>3505005</v>
      </c>
      <c r="H67" s="17" t="s">
        <v>203</v>
      </c>
      <c r="I67" s="19">
        <v>138</v>
      </c>
      <c r="J67" s="20">
        <v>2794</v>
      </c>
      <c r="K67" s="20">
        <v>3116</v>
      </c>
      <c r="L67" s="86">
        <f t="shared" si="1"/>
        <v>3438</v>
      </c>
      <c r="M67" s="21">
        <v>20.246376811594203</v>
      </c>
      <c r="N67" s="22">
        <v>22.579710144927535</v>
      </c>
      <c r="O67" s="85">
        <f t="shared" si="0"/>
        <v>24.913043478260871</v>
      </c>
      <c r="P67" s="7">
        <v>350</v>
      </c>
      <c r="Q67" s="7">
        <v>466</v>
      </c>
      <c r="R67" s="8">
        <v>12.526843235504654</v>
      </c>
      <c r="S67" s="8">
        <v>14.955070603337612</v>
      </c>
      <c r="T67" s="83">
        <f t="shared" si="2"/>
        <v>514.15532734274711</v>
      </c>
      <c r="U67">
        <f t="shared" si="3"/>
        <v>7</v>
      </c>
    </row>
    <row r="68" spans="1:21">
      <c r="A68" s="60" t="s">
        <v>16</v>
      </c>
      <c r="B68" s="24">
        <v>3502</v>
      </c>
      <c r="C68" s="25" t="s">
        <v>69</v>
      </c>
      <c r="D68" s="17" t="s">
        <v>70</v>
      </c>
      <c r="E68" s="25" t="s">
        <v>71</v>
      </c>
      <c r="F68" s="18" t="s">
        <v>204</v>
      </c>
      <c r="G68" s="17">
        <v>3505104</v>
      </c>
      <c r="H68" s="17" t="s">
        <v>205</v>
      </c>
      <c r="I68" s="19">
        <v>205</v>
      </c>
      <c r="J68" s="20">
        <v>5837</v>
      </c>
      <c r="K68" s="20">
        <v>6593</v>
      </c>
      <c r="L68" s="86">
        <f t="shared" si="1"/>
        <v>7349</v>
      </c>
      <c r="M68" s="21">
        <v>28.473170731707317</v>
      </c>
      <c r="N68" s="22">
        <v>32.1609756097561</v>
      </c>
      <c r="O68" s="85">
        <f t="shared" si="0"/>
        <v>35.848780487804881</v>
      </c>
      <c r="P68" s="7">
        <v>627</v>
      </c>
      <c r="Q68" s="7">
        <v>856</v>
      </c>
      <c r="R68" s="8">
        <v>10.741819427788247</v>
      </c>
      <c r="S68" s="8">
        <v>12.983467313817686</v>
      </c>
      <c r="T68" s="83">
        <f t="shared" si="2"/>
        <v>954.15501289246185</v>
      </c>
      <c r="U68">
        <f t="shared" si="3"/>
        <v>15</v>
      </c>
    </row>
    <row r="69" spans="1:21">
      <c r="A69" s="60" t="s">
        <v>16</v>
      </c>
      <c r="B69" s="16">
        <v>3506</v>
      </c>
      <c r="C69" s="16" t="s">
        <v>38</v>
      </c>
      <c r="D69" s="17" t="s">
        <v>206</v>
      </c>
      <c r="E69" s="16" t="s">
        <v>207</v>
      </c>
      <c r="F69" s="18" t="s">
        <v>208</v>
      </c>
      <c r="G69" s="17">
        <v>3505203</v>
      </c>
      <c r="H69" s="17" t="s">
        <v>209</v>
      </c>
      <c r="I69" s="19">
        <v>444</v>
      </c>
      <c r="J69" s="20">
        <v>28224</v>
      </c>
      <c r="K69" s="20">
        <v>31593</v>
      </c>
      <c r="L69" s="86">
        <f t="shared" si="1"/>
        <v>34962</v>
      </c>
      <c r="M69" s="21">
        <v>63.567567567567565</v>
      </c>
      <c r="N69" s="22">
        <v>71.155405405405403</v>
      </c>
      <c r="O69" s="85">
        <f t="shared" si="0"/>
        <v>78.743243243243242</v>
      </c>
      <c r="P69" s="7">
        <v>3933</v>
      </c>
      <c r="Q69" s="7">
        <v>4770</v>
      </c>
      <c r="R69" s="8">
        <v>13.934948979591837</v>
      </c>
      <c r="S69" s="8">
        <v>15.098281264837148</v>
      </c>
      <c r="T69" s="83">
        <f t="shared" si="2"/>
        <v>5278.6610958123638</v>
      </c>
      <c r="U69">
        <f t="shared" si="3"/>
        <v>70</v>
      </c>
    </row>
    <row r="70" spans="1:21">
      <c r="A70" s="60" t="s">
        <v>16</v>
      </c>
      <c r="B70" s="16">
        <v>3506</v>
      </c>
      <c r="C70" s="16" t="s">
        <v>38</v>
      </c>
      <c r="D70" s="17" t="s">
        <v>206</v>
      </c>
      <c r="E70" s="16" t="s">
        <v>207</v>
      </c>
      <c r="F70" s="18" t="s">
        <v>210</v>
      </c>
      <c r="G70" s="17">
        <v>3505302</v>
      </c>
      <c r="H70" s="17" t="s">
        <v>211</v>
      </c>
      <c r="I70" s="19">
        <v>142</v>
      </c>
      <c r="J70" s="20">
        <v>35487</v>
      </c>
      <c r="K70" s="20">
        <v>35246</v>
      </c>
      <c r="L70" s="86">
        <f t="shared" si="1"/>
        <v>35246</v>
      </c>
      <c r="M70" s="21">
        <v>249.90845070422534</v>
      </c>
      <c r="N70" s="22">
        <v>248.21126760563379</v>
      </c>
      <c r="O70" s="85">
        <f t="shared" si="0"/>
        <v>248.21126760563379</v>
      </c>
      <c r="P70" s="7">
        <v>3603</v>
      </c>
      <c r="Q70" s="7">
        <v>4898</v>
      </c>
      <c r="R70" s="8">
        <v>10.153013779693973</v>
      </c>
      <c r="S70" s="8">
        <v>13.896612381546841</v>
      </c>
      <c r="T70" s="83">
        <f t="shared" si="2"/>
        <v>4898</v>
      </c>
      <c r="U70">
        <f t="shared" si="3"/>
        <v>70</v>
      </c>
    </row>
    <row r="71" spans="1:21">
      <c r="A71" s="60" t="s">
        <v>16</v>
      </c>
      <c r="B71" s="16">
        <v>3516</v>
      </c>
      <c r="C71" s="16" t="s">
        <v>49</v>
      </c>
      <c r="D71" s="17" t="s">
        <v>126</v>
      </c>
      <c r="E71" s="16" t="s">
        <v>127</v>
      </c>
      <c r="F71" s="18" t="s">
        <v>212</v>
      </c>
      <c r="G71" s="17">
        <v>3505351</v>
      </c>
      <c r="H71" s="17" t="s">
        <v>213</v>
      </c>
      <c r="I71" s="19">
        <v>404</v>
      </c>
      <c r="J71" s="20">
        <v>4846</v>
      </c>
      <c r="K71" s="20">
        <v>5244</v>
      </c>
      <c r="L71" s="86">
        <f t="shared" si="1"/>
        <v>5642</v>
      </c>
      <c r="M71" s="21">
        <v>11.995049504950495</v>
      </c>
      <c r="N71" s="22">
        <v>12.98019801980198</v>
      </c>
      <c r="O71" s="85">
        <f t="shared" si="0"/>
        <v>13.965346534653465</v>
      </c>
      <c r="P71" s="7">
        <v>448</v>
      </c>
      <c r="Q71" s="7">
        <v>611</v>
      </c>
      <c r="R71" s="8">
        <v>9.2447379281881972</v>
      </c>
      <c r="S71" s="8">
        <v>11.651411136536995</v>
      </c>
      <c r="T71" s="83">
        <f t="shared" si="2"/>
        <v>657.37261632341722</v>
      </c>
      <c r="U71">
        <f t="shared" si="3"/>
        <v>11</v>
      </c>
    </row>
    <row r="72" spans="1:21">
      <c r="A72" s="60" t="s">
        <v>16</v>
      </c>
      <c r="B72" s="16">
        <v>3512</v>
      </c>
      <c r="C72" s="16" t="s">
        <v>214</v>
      </c>
      <c r="D72" s="17" t="s">
        <v>215</v>
      </c>
      <c r="E72" s="16" t="s">
        <v>216</v>
      </c>
      <c r="F72" s="18" t="s">
        <v>217</v>
      </c>
      <c r="G72" s="17">
        <v>3505401</v>
      </c>
      <c r="H72" s="17" t="s">
        <v>218</v>
      </c>
      <c r="I72" s="19">
        <v>1013</v>
      </c>
      <c r="J72" s="20">
        <v>8108</v>
      </c>
      <c r="K72" s="20">
        <v>7729</v>
      </c>
      <c r="L72" s="86">
        <f t="shared" si="1"/>
        <v>7729</v>
      </c>
      <c r="M72" s="21">
        <v>8.0039486673247779</v>
      </c>
      <c r="N72" s="22">
        <v>7.6298124383020731</v>
      </c>
      <c r="O72" s="85">
        <f t="shared" si="0"/>
        <v>7.6298124383020731</v>
      </c>
      <c r="P72" s="7">
        <v>743</v>
      </c>
      <c r="Q72" s="7">
        <v>1066</v>
      </c>
      <c r="R72" s="8">
        <v>9.1637888505180065</v>
      </c>
      <c r="S72" s="8">
        <v>13.792211152801139</v>
      </c>
      <c r="T72" s="83">
        <f t="shared" si="2"/>
        <v>1066</v>
      </c>
      <c r="U72">
        <f t="shared" si="3"/>
        <v>15</v>
      </c>
    </row>
    <row r="73" spans="1:21">
      <c r="A73" s="60" t="s">
        <v>16</v>
      </c>
      <c r="B73" s="16">
        <v>3505</v>
      </c>
      <c r="C73" s="16" t="s">
        <v>59</v>
      </c>
      <c r="D73" s="17" t="s">
        <v>60</v>
      </c>
      <c r="E73" s="16" t="s">
        <v>61</v>
      </c>
      <c r="F73" s="18" t="s">
        <v>219</v>
      </c>
      <c r="G73" s="17">
        <v>3505500</v>
      </c>
      <c r="H73" s="17" t="s">
        <v>220</v>
      </c>
      <c r="I73" s="19">
        <v>1570</v>
      </c>
      <c r="J73" s="20">
        <v>103913</v>
      </c>
      <c r="K73" s="20">
        <v>112101</v>
      </c>
      <c r="L73" s="86">
        <f t="shared" si="1"/>
        <v>120289</v>
      </c>
      <c r="M73" s="21">
        <v>66.186624203821651</v>
      </c>
      <c r="N73" s="22">
        <v>71.401910828025478</v>
      </c>
      <c r="O73" s="85">
        <f t="shared" si="0"/>
        <v>76.617197452229306</v>
      </c>
      <c r="P73" s="7">
        <v>11835</v>
      </c>
      <c r="Q73" s="7">
        <v>15426</v>
      </c>
      <c r="R73" s="8">
        <v>11.389335309345318</v>
      </c>
      <c r="S73" s="8">
        <v>13.760804988358712</v>
      </c>
      <c r="T73" s="83">
        <f t="shared" si="2"/>
        <v>16552.734712446811</v>
      </c>
      <c r="U73">
        <f t="shared" si="3"/>
        <v>241</v>
      </c>
    </row>
    <row r="74" spans="1:21">
      <c r="A74" s="60" t="s">
        <v>16</v>
      </c>
      <c r="B74" s="16">
        <v>3513</v>
      </c>
      <c r="C74" s="16" t="s">
        <v>64</v>
      </c>
      <c r="D74" s="17" t="s">
        <v>221</v>
      </c>
      <c r="E74" s="16" t="s">
        <v>222</v>
      </c>
      <c r="F74" s="18" t="s">
        <v>223</v>
      </c>
      <c r="G74" s="17">
        <v>3505609</v>
      </c>
      <c r="H74" s="17" t="s">
        <v>224</v>
      </c>
      <c r="I74" s="19">
        <v>144</v>
      </c>
      <c r="J74" s="20">
        <v>24207</v>
      </c>
      <c r="K74" s="20">
        <v>28496</v>
      </c>
      <c r="L74" s="86">
        <f t="shared" si="1"/>
        <v>32785</v>
      </c>
      <c r="M74" s="21">
        <v>168.10416666666666</v>
      </c>
      <c r="N74" s="22">
        <v>197.88888888888889</v>
      </c>
      <c r="O74" s="85">
        <f t="shared" ref="O74:O137" si="4">L74/I74</f>
        <v>227.67361111111111</v>
      </c>
      <c r="P74" s="7">
        <v>1504</v>
      </c>
      <c r="Q74" s="7">
        <v>2139</v>
      </c>
      <c r="R74" s="8">
        <v>6.2130788614863466</v>
      </c>
      <c r="S74" s="8">
        <v>7.5063166760247055</v>
      </c>
      <c r="T74" s="83">
        <f t="shared" si="2"/>
        <v>2460.9459222347</v>
      </c>
      <c r="U74">
        <f t="shared" si="3"/>
        <v>66</v>
      </c>
    </row>
    <row r="75" spans="1:21">
      <c r="A75" s="60" t="s">
        <v>16</v>
      </c>
      <c r="B75" s="26">
        <v>3501</v>
      </c>
      <c r="C75" s="27" t="s">
        <v>169</v>
      </c>
      <c r="D75" s="17" t="s">
        <v>225</v>
      </c>
      <c r="E75" s="18" t="s">
        <v>226</v>
      </c>
      <c r="F75" s="18" t="s">
        <v>227</v>
      </c>
      <c r="G75" s="17">
        <v>3505708</v>
      </c>
      <c r="H75" s="17" t="s">
        <v>228</v>
      </c>
      <c r="I75" s="19">
        <v>61</v>
      </c>
      <c r="J75" s="20">
        <v>208281</v>
      </c>
      <c r="K75" s="20">
        <v>240749</v>
      </c>
      <c r="L75" s="86">
        <f t="shared" si="1"/>
        <v>273217</v>
      </c>
      <c r="M75" s="21">
        <v>3414.4426229508199</v>
      </c>
      <c r="N75" s="22">
        <v>3946.7049180327867</v>
      </c>
      <c r="O75" s="85">
        <f t="shared" si="4"/>
        <v>4478.9672131147545</v>
      </c>
      <c r="P75" s="7">
        <v>9374</v>
      </c>
      <c r="Q75" s="7">
        <v>17291</v>
      </c>
      <c r="R75" s="8">
        <v>4.5006505634215319</v>
      </c>
      <c r="S75" s="8">
        <v>7.1821689809718832</v>
      </c>
      <c r="T75" s="83">
        <f t="shared" si="2"/>
        <v>19622.906624741951</v>
      </c>
      <c r="U75">
        <f t="shared" si="3"/>
        <v>546</v>
      </c>
    </row>
    <row r="76" spans="1:21">
      <c r="A76" s="60" t="s">
        <v>16</v>
      </c>
      <c r="B76" s="16">
        <v>3509</v>
      </c>
      <c r="C76" s="16" t="s">
        <v>17</v>
      </c>
      <c r="D76" s="17" t="s">
        <v>153</v>
      </c>
      <c r="E76" s="16" t="s">
        <v>154</v>
      </c>
      <c r="F76" s="18" t="s">
        <v>229</v>
      </c>
      <c r="G76" s="17">
        <v>3505807</v>
      </c>
      <c r="H76" s="17" t="s">
        <v>230</v>
      </c>
      <c r="I76" s="19">
        <v>173</v>
      </c>
      <c r="J76" s="20">
        <v>20588</v>
      </c>
      <c r="K76" s="20">
        <v>20445</v>
      </c>
      <c r="L76" s="86">
        <f t="shared" ref="L76:L139" si="5">IF(K76&gt;J76,(K76-J76)+K76,K76)</f>
        <v>20445</v>
      </c>
      <c r="M76" s="21">
        <v>119.00578034682081</v>
      </c>
      <c r="N76" s="22">
        <v>118.17919075144509</v>
      </c>
      <c r="O76" s="85">
        <f t="shared" si="4"/>
        <v>118.17919075144509</v>
      </c>
      <c r="P76" s="7">
        <v>1973</v>
      </c>
      <c r="Q76" s="7">
        <v>2599</v>
      </c>
      <c r="R76" s="8">
        <v>9.5832523800272007</v>
      </c>
      <c r="S76" s="8">
        <v>12.712154561017364</v>
      </c>
      <c r="T76" s="83">
        <f t="shared" ref="T76:T139" si="6">(S76/100)*L76</f>
        <v>2599</v>
      </c>
      <c r="U76">
        <f t="shared" ref="U76:U139" si="7">ROUND(2*L76/1000,0)</f>
        <v>41</v>
      </c>
    </row>
    <row r="77" spans="1:21">
      <c r="A77" s="60" t="s">
        <v>16</v>
      </c>
      <c r="B77" s="16">
        <v>3513</v>
      </c>
      <c r="C77" s="16" t="s">
        <v>64</v>
      </c>
      <c r="D77" s="17" t="s">
        <v>65</v>
      </c>
      <c r="E77" s="16" t="s">
        <v>66</v>
      </c>
      <c r="F77" s="18" t="s">
        <v>231</v>
      </c>
      <c r="G77" s="17">
        <v>3505906</v>
      </c>
      <c r="H77" s="17" t="s">
        <v>232</v>
      </c>
      <c r="I77" s="19">
        <v>838</v>
      </c>
      <c r="J77" s="20">
        <v>51112</v>
      </c>
      <c r="K77" s="20">
        <v>56476</v>
      </c>
      <c r="L77" s="86">
        <f t="shared" si="5"/>
        <v>61840</v>
      </c>
      <c r="M77" s="21">
        <v>60.992840095465397</v>
      </c>
      <c r="N77" s="22">
        <v>67.393794749403341</v>
      </c>
      <c r="O77" s="85">
        <f t="shared" si="4"/>
        <v>73.794749403341285</v>
      </c>
      <c r="P77" s="7">
        <v>5755</v>
      </c>
      <c r="Q77" s="7">
        <v>7810</v>
      </c>
      <c r="R77" s="8">
        <v>11.259586789794961</v>
      </c>
      <c r="S77" s="8">
        <v>13.828883065372901</v>
      </c>
      <c r="T77" s="83">
        <f t="shared" si="6"/>
        <v>8551.7812876266016</v>
      </c>
      <c r="U77">
        <f t="shared" si="7"/>
        <v>124</v>
      </c>
    </row>
    <row r="78" spans="1:21">
      <c r="A78" s="60" t="s">
        <v>16</v>
      </c>
      <c r="B78" s="16">
        <v>3506</v>
      </c>
      <c r="C78" s="16" t="s">
        <v>38</v>
      </c>
      <c r="D78" s="17" t="s">
        <v>46</v>
      </c>
      <c r="E78" s="16" t="s">
        <v>38</v>
      </c>
      <c r="F78" s="18" t="s">
        <v>233</v>
      </c>
      <c r="G78" s="17">
        <v>3506003</v>
      </c>
      <c r="H78" s="17" t="s">
        <v>234</v>
      </c>
      <c r="I78" s="19">
        <v>674</v>
      </c>
      <c r="J78" s="20">
        <v>316064</v>
      </c>
      <c r="K78" s="20">
        <v>343937</v>
      </c>
      <c r="L78" s="86">
        <f t="shared" si="5"/>
        <v>371810</v>
      </c>
      <c r="M78" s="21">
        <v>468.93768545994067</v>
      </c>
      <c r="N78" s="22">
        <v>510.29228486646883</v>
      </c>
      <c r="O78" s="85">
        <f t="shared" si="4"/>
        <v>551.646884272997</v>
      </c>
      <c r="P78" s="7">
        <v>32841</v>
      </c>
      <c r="Q78" s="7">
        <v>44941</v>
      </c>
      <c r="R78" s="8">
        <v>10.390617090209577</v>
      </c>
      <c r="S78" s="8">
        <v>13.066637203906529</v>
      </c>
      <c r="T78" s="83">
        <f t="shared" si="6"/>
        <v>48583.063787844862</v>
      </c>
      <c r="U78">
        <f t="shared" si="7"/>
        <v>744</v>
      </c>
    </row>
    <row r="79" spans="1:21">
      <c r="A79" s="60" t="s">
        <v>16</v>
      </c>
      <c r="B79" s="16">
        <v>3505</v>
      </c>
      <c r="C79" s="16" t="s">
        <v>59</v>
      </c>
      <c r="D79" s="17" t="s">
        <v>235</v>
      </c>
      <c r="E79" s="16" t="s">
        <v>236</v>
      </c>
      <c r="F79" s="18" t="s">
        <v>237</v>
      </c>
      <c r="G79" s="17">
        <v>3506102</v>
      </c>
      <c r="H79" s="17" t="s">
        <v>238</v>
      </c>
      <c r="I79" s="19">
        <v>674</v>
      </c>
      <c r="J79" s="20">
        <v>74815</v>
      </c>
      <c r="K79" s="20">
        <v>75035</v>
      </c>
      <c r="L79" s="86">
        <f t="shared" si="5"/>
        <v>75255</v>
      </c>
      <c r="M79" s="21">
        <v>111.00148367952522</v>
      </c>
      <c r="N79" s="22">
        <v>111.32789317507418</v>
      </c>
      <c r="O79" s="85">
        <f t="shared" si="4"/>
        <v>111.65430267062314</v>
      </c>
      <c r="P79" s="7">
        <v>7909</v>
      </c>
      <c r="Q79" s="7">
        <v>10485</v>
      </c>
      <c r="R79" s="8">
        <v>10.571409476709215</v>
      </c>
      <c r="S79" s="8">
        <v>13.973479043113214</v>
      </c>
      <c r="T79" s="83">
        <f t="shared" si="6"/>
        <v>10515.741653894849</v>
      </c>
      <c r="U79">
        <f t="shared" si="7"/>
        <v>151</v>
      </c>
    </row>
    <row r="80" spans="1:21">
      <c r="A80" s="60" t="s">
        <v>16</v>
      </c>
      <c r="B80" s="24">
        <v>3502</v>
      </c>
      <c r="C80" s="25" t="s">
        <v>69</v>
      </c>
      <c r="D80" s="17" t="s">
        <v>132</v>
      </c>
      <c r="E80" s="25" t="s">
        <v>133</v>
      </c>
      <c r="F80" s="18" t="s">
        <v>239</v>
      </c>
      <c r="G80" s="17">
        <v>3506201</v>
      </c>
      <c r="H80" s="17" t="s">
        <v>240</v>
      </c>
      <c r="I80" s="19">
        <v>301</v>
      </c>
      <c r="J80" s="20">
        <v>2394</v>
      </c>
      <c r="K80" s="20">
        <v>2674</v>
      </c>
      <c r="L80" s="86">
        <f t="shared" si="5"/>
        <v>2954</v>
      </c>
      <c r="M80" s="21">
        <v>7.9534883720930232</v>
      </c>
      <c r="N80" s="22">
        <v>8.8837209302325579</v>
      </c>
      <c r="O80" s="85">
        <f t="shared" si="4"/>
        <v>9.8139534883720927</v>
      </c>
      <c r="P80" s="7">
        <v>273</v>
      </c>
      <c r="Q80" s="7">
        <v>335</v>
      </c>
      <c r="R80" s="8">
        <v>11.403508771929825</v>
      </c>
      <c r="S80" s="8">
        <v>12.528047868362005</v>
      </c>
      <c r="T80" s="83">
        <f t="shared" si="6"/>
        <v>370.07853403141365</v>
      </c>
      <c r="U80">
        <f t="shared" si="7"/>
        <v>6</v>
      </c>
    </row>
    <row r="81" spans="1:21">
      <c r="A81" s="60" t="s">
        <v>16</v>
      </c>
      <c r="B81" s="16">
        <v>3509</v>
      </c>
      <c r="C81" s="16" t="s">
        <v>17</v>
      </c>
      <c r="D81" s="17" t="s">
        <v>241</v>
      </c>
      <c r="E81" s="16" t="s">
        <v>242</v>
      </c>
      <c r="F81" s="18" t="s">
        <v>243</v>
      </c>
      <c r="G81" s="17">
        <v>3506300</v>
      </c>
      <c r="H81" s="17" t="s">
        <v>244</v>
      </c>
      <c r="I81" s="19">
        <v>239</v>
      </c>
      <c r="J81" s="20">
        <v>10720</v>
      </c>
      <c r="K81" s="20">
        <v>10775</v>
      </c>
      <c r="L81" s="86">
        <f t="shared" si="5"/>
        <v>10830</v>
      </c>
      <c r="M81" s="21">
        <v>44.853556485355647</v>
      </c>
      <c r="N81" s="22">
        <v>45.0836820083682</v>
      </c>
      <c r="O81" s="85">
        <f t="shared" si="4"/>
        <v>45.313807531380753</v>
      </c>
      <c r="P81" s="7">
        <v>1552</v>
      </c>
      <c r="Q81" s="7">
        <v>1860</v>
      </c>
      <c r="R81" s="8">
        <v>14.477611940298507</v>
      </c>
      <c r="S81" s="8">
        <v>17.262180974477957</v>
      </c>
      <c r="T81" s="83">
        <f t="shared" si="6"/>
        <v>1869.4941995359627</v>
      </c>
      <c r="U81">
        <f t="shared" si="7"/>
        <v>22</v>
      </c>
    </row>
    <row r="82" spans="1:21">
      <c r="A82" s="60" t="s">
        <v>16</v>
      </c>
      <c r="B82" s="16">
        <v>3504</v>
      </c>
      <c r="C82" s="16" t="s">
        <v>245</v>
      </c>
      <c r="D82" s="17" t="s">
        <v>246</v>
      </c>
      <c r="E82" s="16" t="s">
        <v>245</v>
      </c>
      <c r="F82" s="18" t="s">
        <v>247</v>
      </c>
      <c r="G82" s="17">
        <v>3506359</v>
      </c>
      <c r="H82" s="17" t="s">
        <v>248</v>
      </c>
      <c r="I82" s="19">
        <v>482</v>
      </c>
      <c r="J82" s="20">
        <v>30039</v>
      </c>
      <c r="K82" s="20">
        <v>47645</v>
      </c>
      <c r="L82" s="86">
        <f t="shared" si="5"/>
        <v>65251</v>
      </c>
      <c r="M82" s="21">
        <v>62.321576763485474</v>
      </c>
      <c r="N82" s="22">
        <v>98.848547717842322</v>
      </c>
      <c r="O82" s="85">
        <f t="shared" si="4"/>
        <v>135.37551867219918</v>
      </c>
      <c r="P82" s="7">
        <v>1700</v>
      </c>
      <c r="Q82" s="7">
        <v>3636</v>
      </c>
      <c r="R82" s="8">
        <v>5.6593095642331637</v>
      </c>
      <c r="S82" s="8">
        <v>7.6314408647287229</v>
      </c>
      <c r="T82" s="83">
        <f t="shared" si="6"/>
        <v>4979.591478644139</v>
      </c>
      <c r="U82">
        <f t="shared" si="7"/>
        <v>131</v>
      </c>
    </row>
    <row r="83" spans="1:21">
      <c r="A83" s="60" t="s">
        <v>16</v>
      </c>
      <c r="B83" s="24">
        <v>3502</v>
      </c>
      <c r="C83" s="25" t="s">
        <v>69</v>
      </c>
      <c r="D83" s="17" t="s">
        <v>132</v>
      </c>
      <c r="E83" s="25" t="s">
        <v>133</v>
      </c>
      <c r="F83" s="18" t="s">
        <v>249</v>
      </c>
      <c r="G83" s="17">
        <v>3506409</v>
      </c>
      <c r="H83" s="17" t="s">
        <v>250</v>
      </c>
      <c r="I83" s="19">
        <v>173</v>
      </c>
      <c r="J83" s="20">
        <v>6088</v>
      </c>
      <c r="K83" s="20">
        <v>7048</v>
      </c>
      <c r="L83" s="86">
        <f t="shared" si="5"/>
        <v>8008</v>
      </c>
      <c r="M83" s="21">
        <v>35.190751445086704</v>
      </c>
      <c r="N83" s="22">
        <v>40.739884393063583</v>
      </c>
      <c r="O83" s="85">
        <f t="shared" si="4"/>
        <v>46.289017341040463</v>
      </c>
      <c r="P83" s="7">
        <v>839</v>
      </c>
      <c r="Q83" s="7">
        <v>1140</v>
      </c>
      <c r="R83" s="8">
        <v>13.781208935611039</v>
      </c>
      <c r="S83" s="8">
        <v>16.174801362088537</v>
      </c>
      <c r="T83" s="83">
        <f t="shared" si="6"/>
        <v>1295.27809307605</v>
      </c>
      <c r="U83">
        <f t="shared" si="7"/>
        <v>16</v>
      </c>
    </row>
    <row r="84" spans="1:21">
      <c r="A84" s="60" t="s">
        <v>16</v>
      </c>
      <c r="B84" s="24">
        <v>3502</v>
      </c>
      <c r="C84" s="25" t="s">
        <v>69</v>
      </c>
      <c r="D84" s="17" t="s">
        <v>70</v>
      </c>
      <c r="E84" s="25" t="s">
        <v>71</v>
      </c>
      <c r="F84" s="18" t="s">
        <v>251</v>
      </c>
      <c r="G84" s="17">
        <v>3506508</v>
      </c>
      <c r="H84" s="17" t="s">
        <v>252</v>
      </c>
      <c r="I84" s="19">
        <v>530</v>
      </c>
      <c r="J84" s="20">
        <v>94300</v>
      </c>
      <c r="K84" s="20">
        <v>108728</v>
      </c>
      <c r="L84" s="86">
        <f t="shared" si="5"/>
        <v>123156</v>
      </c>
      <c r="M84" s="21">
        <v>177.9245283018868</v>
      </c>
      <c r="N84" s="22">
        <v>205.14716981132077</v>
      </c>
      <c r="O84" s="85">
        <f t="shared" si="4"/>
        <v>232.36981132075471</v>
      </c>
      <c r="P84" s="7">
        <v>9020</v>
      </c>
      <c r="Q84" s="7">
        <v>13645</v>
      </c>
      <c r="R84" s="8">
        <v>9.5652173913043477</v>
      </c>
      <c r="S84" s="8">
        <v>12.549665219630638</v>
      </c>
      <c r="T84" s="83">
        <f t="shared" si="6"/>
        <v>15455.665697888307</v>
      </c>
      <c r="U84">
        <f t="shared" si="7"/>
        <v>246</v>
      </c>
    </row>
    <row r="85" spans="1:21">
      <c r="A85" s="60" t="s">
        <v>16</v>
      </c>
      <c r="B85" s="26">
        <v>3501</v>
      </c>
      <c r="C85" s="27" t="s">
        <v>169</v>
      </c>
      <c r="D85" s="17" t="s">
        <v>170</v>
      </c>
      <c r="E85" s="18" t="s">
        <v>171</v>
      </c>
      <c r="F85" s="18" t="s">
        <v>253</v>
      </c>
      <c r="G85" s="17">
        <v>3506607</v>
      </c>
      <c r="H85" s="17" t="s">
        <v>254</v>
      </c>
      <c r="I85" s="19">
        <v>414</v>
      </c>
      <c r="J85" s="20">
        <v>24653</v>
      </c>
      <c r="K85" s="20">
        <v>28575</v>
      </c>
      <c r="L85" s="86">
        <f t="shared" si="5"/>
        <v>32497</v>
      </c>
      <c r="M85" s="21">
        <v>59.548309178743963</v>
      </c>
      <c r="N85" s="22">
        <v>69.021739130434781</v>
      </c>
      <c r="O85" s="85">
        <f t="shared" si="4"/>
        <v>78.495169082125599</v>
      </c>
      <c r="P85" s="7">
        <v>2037</v>
      </c>
      <c r="Q85" s="7">
        <v>3276</v>
      </c>
      <c r="R85" s="8">
        <v>8.262686082829676</v>
      </c>
      <c r="S85" s="8">
        <v>11.464566929133857</v>
      </c>
      <c r="T85" s="83">
        <f t="shared" si="6"/>
        <v>3725.6403149606294</v>
      </c>
      <c r="U85">
        <f t="shared" si="7"/>
        <v>65</v>
      </c>
    </row>
    <row r="86" spans="1:21">
      <c r="A86" s="60" t="s">
        <v>16</v>
      </c>
      <c r="B86" s="16">
        <v>3503</v>
      </c>
      <c r="C86" s="16" t="s">
        <v>92</v>
      </c>
      <c r="D86" s="17" t="s">
        <v>93</v>
      </c>
      <c r="E86" s="16" t="s">
        <v>94</v>
      </c>
      <c r="F86" s="18" t="s">
        <v>255</v>
      </c>
      <c r="G86" s="17">
        <v>3506706</v>
      </c>
      <c r="H86" s="17" t="s">
        <v>256</v>
      </c>
      <c r="I86" s="19">
        <v>670</v>
      </c>
      <c r="J86" s="20">
        <v>12573</v>
      </c>
      <c r="K86" s="20">
        <v>13645</v>
      </c>
      <c r="L86" s="86">
        <f t="shared" si="5"/>
        <v>14717</v>
      </c>
      <c r="M86" s="21">
        <v>18.765671641791045</v>
      </c>
      <c r="N86" s="22">
        <v>20.365671641791046</v>
      </c>
      <c r="O86" s="85">
        <f t="shared" si="4"/>
        <v>21.965671641791044</v>
      </c>
      <c r="P86" s="7">
        <v>1108</v>
      </c>
      <c r="Q86" s="7">
        <v>1424</v>
      </c>
      <c r="R86" s="8">
        <v>8.8125347967867658</v>
      </c>
      <c r="S86" s="8">
        <v>10.436057163796262</v>
      </c>
      <c r="T86" s="83">
        <f t="shared" si="6"/>
        <v>1535.8745327958957</v>
      </c>
      <c r="U86">
        <f t="shared" si="7"/>
        <v>29</v>
      </c>
    </row>
    <row r="87" spans="1:21">
      <c r="A87" s="60" t="s">
        <v>16</v>
      </c>
      <c r="B87" s="16">
        <v>3506</v>
      </c>
      <c r="C87" s="16" t="s">
        <v>38</v>
      </c>
      <c r="D87" s="17" t="s">
        <v>206</v>
      </c>
      <c r="E87" s="16" t="s">
        <v>207</v>
      </c>
      <c r="F87" s="18" t="s">
        <v>257</v>
      </c>
      <c r="G87" s="17">
        <v>3506805</v>
      </c>
      <c r="H87" s="17" t="s">
        <v>258</v>
      </c>
      <c r="I87" s="19">
        <v>361</v>
      </c>
      <c r="J87" s="20">
        <v>9442</v>
      </c>
      <c r="K87" s="20">
        <v>10859</v>
      </c>
      <c r="L87" s="86">
        <f t="shared" si="5"/>
        <v>12276</v>
      </c>
      <c r="M87" s="21">
        <v>26.155124653739612</v>
      </c>
      <c r="N87" s="22">
        <v>30.0803324099723</v>
      </c>
      <c r="O87" s="85">
        <f t="shared" si="4"/>
        <v>34.005540166204987</v>
      </c>
      <c r="P87" s="7">
        <v>1120</v>
      </c>
      <c r="Q87" s="7">
        <v>1359</v>
      </c>
      <c r="R87" s="8">
        <v>11.86189366659606</v>
      </c>
      <c r="S87" s="8">
        <v>12.514964545538263</v>
      </c>
      <c r="T87" s="83">
        <f t="shared" si="6"/>
        <v>1536.3370476102771</v>
      </c>
      <c r="U87">
        <f t="shared" si="7"/>
        <v>25</v>
      </c>
    </row>
    <row r="88" spans="1:21">
      <c r="A88" s="60" t="s">
        <v>16</v>
      </c>
      <c r="B88" s="16">
        <v>3506</v>
      </c>
      <c r="C88" s="16" t="s">
        <v>38</v>
      </c>
      <c r="D88" s="17" t="s">
        <v>111</v>
      </c>
      <c r="E88" s="16" t="s">
        <v>112</v>
      </c>
      <c r="F88" s="18" t="s">
        <v>259</v>
      </c>
      <c r="G88" s="17">
        <v>3506904</v>
      </c>
      <c r="H88" s="17" t="s">
        <v>260</v>
      </c>
      <c r="I88" s="19">
        <v>645</v>
      </c>
      <c r="J88" s="20">
        <v>7356</v>
      </c>
      <c r="K88" s="20">
        <v>9618</v>
      </c>
      <c r="L88" s="86">
        <f t="shared" si="5"/>
        <v>11880</v>
      </c>
      <c r="M88" s="21">
        <v>11.404651162790698</v>
      </c>
      <c r="N88" s="22">
        <v>14.911627906976744</v>
      </c>
      <c r="O88" s="85">
        <f t="shared" si="4"/>
        <v>18.418604651162791</v>
      </c>
      <c r="P88" s="7">
        <v>788</v>
      </c>
      <c r="Q88" s="7">
        <v>1414</v>
      </c>
      <c r="R88" s="8">
        <v>10.712343665035345</v>
      </c>
      <c r="S88" s="8">
        <v>14.701601164483261</v>
      </c>
      <c r="T88" s="83">
        <f t="shared" si="6"/>
        <v>1746.5502183406113</v>
      </c>
      <c r="U88">
        <f t="shared" si="7"/>
        <v>24</v>
      </c>
    </row>
    <row r="89" spans="1:21">
      <c r="A89" s="60" t="s">
        <v>16</v>
      </c>
      <c r="B89" s="16">
        <v>3516</v>
      </c>
      <c r="C89" s="16" t="s">
        <v>49</v>
      </c>
      <c r="D89" s="17" t="s">
        <v>74</v>
      </c>
      <c r="E89" s="16" t="s">
        <v>49</v>
      </c>
      <c r="F89" s="18" t="s">
        <v>261</v>
      </c>
      <c r="G89" s="17">
        <v>3507001</v>
      </c>
      <c r="H89" s="17" t="s">
        <v>262</v>
      </c>
      <c r="I89" s="19">
        <v>248</v>
      </c>
      <c r="J89" s="20">
        <v>34368</v>
      </c>
      <c r="K89" s="20">
        <v>48314</v>
      </c>
      <c r="L89" s="86">
        <f t="shared" si="5"/>
        <v>62260</v>
      </c>
      <c r="M89" s="21">
        <v>138.58064516129033</v>
      </c>
      <c r="N89" s="22">
        <v>194.81451612903226</v>
      </c>
      <c r="O89" s="85">
        <f t="shared" si="4"/>
        <v>251.04838709677421</v>
      </c>
      <c r="P89" s="7">
        <v>2853</v>
      </c>
      <c r="Q89" s="7">
        <v>4826</v>
      </c>
      <c r="R89" s="8">
        <v>8.301326815642458</v>
      </c>
      <c r="S89" s="8">
        <v>9.9888231154530782</v>
      </c>
      <c r="T89" s="83">
        <f t="shared" si="6"/>
        <v>6219.041271681087</v>
      </c>
      <c r="U89">
        <f t="shared" si="7"/>
        <v>125</v>
      </c>
    </row>
    <row r="90" spans="1:21">
      <c r="A90" s="60" t="s">
        <v>16</v>
      </c>
      <c r="B90" s="16">
        <v>3507</v>
      </c>
      <c r="C90" s="16" t="s">
        <v>34</v>
      </c>
      <c r="D90" s="17" t="s">
        <v>180</v>
      </c>
      <c r="E90" s="16" t="s">
        <v>181</v>
      </c>
      <c r="F90" s="18" t="s">
        <v>263</v>
      </c>
      <c r="G90" s="17">
        <v>3507100</v>
      </c>
      <c r="H90" s="17" t="s">
        <v>264</v>
      </c>
      <c r="I90" s="19">
        <v>120</v>
      </c>
      <c r="J90" s="20">
        <v>13313</v>
      </c>
      <c r="K90" s="20">
        <v>19708</v>
      </c>
      <c r="L90" s="86">
        <f t="shared" si="5"/>
        <v>26103</v>
      </c>
      <c r="M90" s="21">
        <v>110.94166666666666</v>
      </c>
      <c r="N90" s="22">
        <v>164.23333333333332</v>
      </c>
      <c r="O90" s="85">
        <f t="shared" si="4"/>
        <v>217.52500000000001</v>
      </c>
      <c r="P90" s="7">
        <v>1128</v>
      </c>
      <c r="Q90" s="7">
        <v>2018</v>
      </c>
      <c r="R90" s="8">
        <v>8.4729212048373768</v>
      </c>
      <c r="S90" s="8">
        <v>10.239496651106149</v>
      </c>
      <c r="T90" s="83">
        <f t="shared" si="6"/>
        <v>2672.8158108382381</v>
      </c>
      <c r="U90">
        <f t="shared" si="7"/>
        <v>52</v>
      </c>
    </row>
    <row r="91" spans="1:21">
      <c r="A91" s="60" t="s">
        <v>16</v>
      </c>
      <c r="B91" s="16">
        <v>3516</v>
      </c>
      <c r="C91" s="16" t="s">
        <v>49</v>
      </c>
      <c r="D91" s="17" t="s">
        <v>126</v>
      </c>
      <c r="E91" s="16" t="s">
        <v>127</v>
      </c>
      <c r="F91" s="18" t="s">
        <v>265</v>
      </c>
      <c r="G91" s="17">
        <v>3507159</v>
      </c>
      <c r="H91" s="17" t="s">
        <v>266</v>
      </c>
      <c r="I91" s="19">
        <v>135</v>
      </c>
      <c r="J91" s="20">
        <v>3231</v>
      </c>
      <c r="K91" s="20">
        <v>3571</v>
      </c>
      <c r="L91" s="86">
        <f t="shared" si="5"/>
        <v>3911</v>
      </c>
      <c r="M91" s="21">
        <v>23.933333333333334</v>
      </c>
      <c r="N91" s="22">
        <v>26.451851851851853</v>
      </c>
      <c r="O91" s="85">
        <f t="shared" si="4"/>
        <v>28.970370370370372</v>
      </c>
      <c r="P91" s="7">
        <v>212</v>
      </c>
      <c r="Q91" s="7">
        <v>289</v>
      </c>
      <c r="R91" s="8">
        <v>6.5614360878984836</v>
      </c>
      <c r="S91" s="8">
        <v>8.0929711565387841</v>
      </c>
      <c r="T91" s="83">
        <f t="shared" si="6"/>
        <v>316.51610193223183</v>
      </c>
      <c r="U91">
        <f t="shared" si="7"/>
        <v>8</v>
      </c>
    </row>
    <row r="92" spans="1:21">
      <c r="A92" s="60" t="s">
        <v>16</v>
      </c>
      <c r="B92" s="16">
        <v>3509</v>
      </c>
      <c r="C92" s="16" t="s">
        <v>17</v>
      </c>
      <c r="D92" s="17" t="s">
        <v>176</v>
      </c>
      <c r="E92" s="16" t="s">
        <v>177</v>
      </c>
      <c r="F92" s="18" t="s">
        <v>267</v>
      </c>
      <c r="G92" s="17">
        <v>3507209</v>
      </c>
      <c r="H92" s="17" t="s">
        <v>268</v>
      </c>
      <c r="I92" s="19">
        <v>112</v>
      </c>
      <c r="J92" s="20">
        <v>795</v>
      </c>
      <c r="K92" s="20">
        <v>805</v>
      </c>
      <c r="L92" s="86">
        <f t="shared" si="5"/>
        <v>815</v>
      </c>
      <c r="M92" s="21">
        <v>7.0982142857142856</v>
      </c>
      <c r="N92" s="22">
        <v>7.1875</v>
      </c>
      <c r="O92" s="85">
        <f t="shared" si="4"/>
        <v>7.2767857142857144</v>
      </c>
      <c r="P92" s="7">
        <v>92</v>
      </c>
      <c r="Q92" s="7">
        <v>86</v>
      </c>
      <c r="R92" s="8">
        <v>11.572327044025156</v>
      </c>
      <c r="S92" s="8">
        <v>10.683229813664596</v>
      </c>
      <c r="T92" s="83">
        <f t="shared" si="6"/>
        <v>87.068322981366464</v>
      </c>
      <c r="U92">
        <f t="shared" si="7"/>
        <v>2</v>
      </c>
    </row>
    <row r="93" spans="1:21">
      <c r="A93" s="60" t="s">
        <v>16</v>
      </c>
      <c r="B93" s="16">
        <v>3506</v>
      </c>
      <c r="C93" s="16" t="s">
        <v>38</v>
      </c>
      <c r="D93" s="17" t="s">
        <v>206</v>
      </c>
      <c r="E93" s="16" t="s">
        <v>207</v>
      </c>
      <c r="F93" s="18" t="s">
        <v>269</v>
      </c>
      <c r="G93" s="17">
        <v>3507308</v>
      </c>
      <c r="H93" s="17" t="s">
        <v>270</v>
      </c>
      <c r="I93" s="19">
        <v>113</v>
      </c>
      <c r="J93" s="20">
        <v>3739</v>
      </c>
      <c r="K93" s="20">
        <v>4268</v>
      </c>
      <c r="L93" s="86">
        <f t="shared" si="5"/>
        <v>4797</v>
      </c>
      <c r="M93" s="21">
        <v>33.088495575221238</v>
      </c>
      <c r="N93" s="22">
        <v>37.769911504424776</v>
      </c>
      <c r="O93" s="85">
        <f t="shared" si="4"/>
        <v>42.451327433628322</v>
      </c>
      <c r="P93" s="7">
        <v>395</v>
      </c>
      <c r="Q93" s="7">
        <v>563</v>
      </c>
      <c r="R93" s="8">
        <v>10.564322011232949</v>
      </c>
      <c r="S93" s="8">
        <v>13.191190253045923</v>
      </c>
      <c r="T93" s="83">
        <f t="shared" si="6"/>
        <v>632.78139643861289</v>
      </c>
      <c r="U93">
        <f t="shared" si="7"/>
        <v>10</v>
      </c>
    </row>
    <row r="94" spans="1:21">
      <c r="A94" s="60" t="s">
        <v>16</v>
      </c>
      <c r="B94" s="16">
        <v>3503</v>
      </c>
      <c r="C94" s="16" t="s">
        <v>92</v>
      </c>
      <c r="D94" s="17" t="s">
        <v>271</v>
      </c>
      <c r="E94" s="16" t="s">
        <v>272</v>
      </c>
      <c r="F94" s="18" t="s">
        <v>273</v>
      </c>
      <c r="G94" s="17">
        <v>3507407</v>
      </c>
      <c r="H94" s="17" t="s">
        <v>274</v>
      </c>
      <c r="I94" s="19">
        <v>545</v>
      </c>
      <c r="J94" s="20">
        <v>13193</v>
      </c>
      <c r="K94" s="20">
        <v>14529</v>
      </c>
      <c r="L94" s="86">
        <f t="shared" si="5"/>
        <v>15865</v>
      </c>
      <c r="M94" s="21">
        <v>24.207339449541283</v>
      </c>
      <c r="N94" s="22">
        <v>26.658715596330275</v>
      </c>
      <c r="O94" s="85">
        <f t="shared" si="4"/>
        <v>29.110091743119266</v>
      </c>
      <c r="P94" s="7">
        <v>1681</v>
      </c>
      <c r="Q94" s="7">
        <v>2118</v>
      </c>
      <c r="R94" s="8">
        <v>12.741605396801335</v>
      </c>
      <c r="S94" s="8">
        <v>14.577741069584969</v>
      </c>
      <c r="T94" s="83">
        <f t="shared" si="6"/>
        <v>2312.7586206896553</v>
      </c>
      <c r="U94">
        <f t="shared" si="7"/>
        <v>32</v>
      </c>
    </row>
    <row r="95" spans="1:21">
      <c r="A95" s="60" t="s">
        <v>16</v>
      </c>
      <c r="B95" s="16">
        <v>3506</v>
      </c>
      <c r="C95" s="16" t="s">
        <v>38</v>
      </c>
      <c r="D95" s="17" t="s">
        <v>46</v>
      </c>
      <c r="E95" s="16" t="s">
        <v>38</v>
      </c>
      <c r="F95" s="18" t="s">
        <v>275</v>
      </c>
      <c r="G95" s="17">
        <v>3507456</v>
      </c>
      <c r="H95" s="17" t="s">
        <v>276</v>
      </c>
      <c r="I95" s="19">
        <v>348</v>
      </c>
      <c r="J95" s="20">
        <v>1933</v>
      </c>
      <c r="K95" s="20">
        <v>2293</v>
      </c>
      <c r="L95" s="86">
        <f t="shared" si="5"/>
        <v>2653</v>
      </c>
      <c r="M95" s="21">
        <v>5.554597701149425</v>
      </c>
      <c r="N95" s="22">
        <v>6.5890804597701154</v>
      </c>
      <c r="O95" s="85">
        <f t="shared" si="4"/>
        <v>7.6235632183908049</v>
      </c>
      <c r="P95" s="7">
        <v>191</v>
      </c>
      <c r="Q95" s="7">
        <v>248</v>
      </c>
      <c r="R95" s="8">
        <v>9.8810139679255045</v>
      </c>
      <c r="S95" s="8">
        <v>10.815525512429133</v>
      </c>
      <c r="T95" s="83">
        <f t="shared" si="6"/>
        <v>286.9358918447449</v>
      </c>
      <c r="U95">
        <f t="shared" si="7"/>
        <v>5</v>
      </c>
    </row>
    <row r="96" spans="1:21">
      <c r="A96" s="60" t="s">
        <v>16</v>
      </c>
      <c r="B96" s="16">
        <v>3506</v>
      </c>
      <c r="C96" s="16" t="s">
        <v>38</v>
      </c>
      <c r="D96" s="17" t="s">
        <v>111</v>
      </c>
      <c r="E96" s="16" t="s">
        <v>112</v>
      </c>
      <c r="F96" s="18" t="s">
        <v>277</v>
      </c>
      <c r="G96" s="17">
        <v>3507506</v>
      </c>
      <c r="H96" s="17" t="s">
        <v>278</v>
      </c>
      <c r="I96" s="19">
        <v>1496</v>
      </c>
      <c r="J96" s="20">
        <v>108306</v>
      </c>
      <c r="K96" s="20">
        <v>127328</v>
      </c>
      <c r="L96" s="86">
        <f t="shared" si="5"/>
        <v>146350</v>
      </c>
      <c r="M96" s="21">
        <v>72.397058823529406</v>
      </c>
      <c r="N96" s="22">
        <v>85.112299465240639</v>
      </c>
      <c r="O96" s="85">
        <f t="shared" si="4"/>
        <v>97.827540106951872</v>
      </c>
      <c r="P96" s="7">
        <v>12141</v>
      </c>
      <c r="Q96" s="7">
        <v>17008</v>
      </c>
      <c r="R96" s="8">
        <v>11.209905268406182</v>
      </c>
      <c r="S96" s="8">
        <v>13.357627544609198</v>
      </c>
      <c r="T96" s="83">
        <f t="shared" si="6"/>
        <v>19548.887911535559</v>
      </c>
      <c r="U96">
        <f t="shared" si="7"/>
        <v>293</v>
      </c>
    </row>
    <row r="97" spans="1:21">
      <c r="A97" s="60" t="s">
        <v>16</v>
      </c>
      <c r="B97" s="16">
        <v>3507</v>
      </c>
      <c r="C97" s="16" t="s">
        <v>34</v>
      </c>
      <c r="D97" s="17" t="s">
        <v>180</v>
      </c>
      <c r="E97" s="16" t="s">
        <v>181</v>
      </c>
      <c r="F97" s="18" t="s">
        <v>279</v>
      </c>
      <c r="G97" s="17">
        <v>3507605</v>
      </c>
      <c r="H97" s="17" t="s">
        <v>280</v>
      </c>
      <c r="I97" s="19">
        <v>489</v>
      </c>
      <c r="J97" s="20">
        <v>125031</v>
      </c>
      <c r="K97" s="20">
        <v>146744</v>
      </c>
      <c r="L97" s="86">
        <f t="shared" si="5"/>
        <v>168457</v>
      </c>
      <c r="M97" s="21">
        <v>255.68711656441718</v>
      </c>
      <c r="N97" s="22">
        <v>300.08997955010227</v>
      </c>
      <c r="O97" s="85">
        <f t="shared" si="4"/>
        <v>344.4928425357873</v>
      </c>
      <c r="P97" s="7">
        <v>12533</v>
      </c>
      <c r="Q97" s="7">
        <v>18709</v>
      </c>
      <c r="R97" s="8">
        <v>10.023914069310811</v>
      </c>
      <c r="S97" s="8">
        <v>12.749413945374258</v>
      </c>
      <c r="T97" s="83">
        <f t="shared" si="6"/>
        <v>21477.280249959113</v>
      </c>
      <c r="U97">
        <f t="shared" si="7"/>
        <v>337</v>
      </c>
    </row>
    <row r="98" spans="1:21">
      <c r="A98" s="60" t="s">
        <v>16</v>
      </c>
      <c r="B98" s="24">
        <v>3502</v>
      </c>
      <c r="C98" s="25" t="s">
        <v>69</v>
      </c>
      <c r="D98" s="17" t="s">
        <v>70</v>
      </c>
      <c r="E98" s="25" t="s">
        <v>71</v>
      </c>
      <c r="F98" s="18" t="s">
        <v>281</v>
      </c>
      <c r="G98" s="17">
        <v>3507704</v>
      </c>
      <c r="H98" s="17" t="s">
        <v>282</v>
      </c>
      <c r="I98" s="19">
        <v>171</v>
      </c>
      <c r="J98" s="20">
        <v>4383</v>
      </c>
      <c r="K98" s="20">
        <v>5021</v>
      </c>
      <c r="L98" s="86">
        <f t="shared" si="5"/>
        <v>5659</v>
      </c>
      <c r="M98" s="21">
        <v>25.631578947368421</v>
      </c>
      <c r="N98" s="22">
        <v>29.362573099415204</v>
      </c>
      <c r="O98" s="85">
        <f t="shared" si="4"/>
        <v>33.093567251461991</v>
      </c>
      <c r="P98" s="7">
        <v>626</v>
      </c>
      <c r="Q98" s="7">
        <v>813</v>
      </c>
      <c r="R98" s="8">
        <v>14.282454939539129</v>
      </c>
      <c r="S98" s="8">
        <v>16.191993626767577</v>
      </c>
      <c r="T98" s="83">
        <f t="shared" si="6"/>
        <v>916.30491933877715</v>
      </c>
      <c r="U98">
        <f t="shared" si="7"/>
        <v>11</v>
      </c>
    </row>
    <row r="99" spans="1:21">
      <c r="A99" s="60" t="s">
        <v>16</v>
      </c>
      <c r="B99" s="24">
        <v>3502</v>
      </c>
      <c r="C99" s="25" t="s">
        <v>69</v>
      </c>
      <c r="D99" s="17" t="s">
        <v>70</v>
      </c>
      <c r="E99" s="25" t="s">
        <v>71</v>
      </c>
      <c r="F99" s="18" t="s">
        <v>283</v>
      </c>
      <c r="G99" s="17">
        <v>3507753</v>
      </c>
      <c r="H99" s="17" t="s">
        <v>284</v>
      </c>
      <c r="I99" s="19">
        <v>96</v>
      </c>
      <c r="J99" s="20">
        <v>2308</v>
      </c>
      <c r="K99" s="20">
        <v>2573</v>
      </c>
      <c r="L99" s="86">
        <f t="shared" si="5"/>
        <v>2838</v>
      </c>
      <c r="M99" s="21">
        <v>24.041666666666668</v>
      </c>
      <c r="N99" s="22">
        <v>26.802083333333332</v>
      </c>
      <c r="O99" s="85">
        <f t="shared" si="4"/>
        <v>29.5625</v>
      </c>
      <c r="P99" s="7">
        <v>232</v>
      </c>
      <c r="Q99" s="7">
        <v>335</v>
      </c>
      <c r="R99" s="8">
        <v>10.051993067590988</v>
      </c>
      <c r="S99" s="8">
        <v>13.019821220365332</v>
      </c>
      <c r="T99" s="83">
        <f t="shared" si="6"/>
        <v>369.50252623396813</v>
      </c>
      <c r="U99">
        <f t="shared" si="7"/>
        <v>6</v>
      </c>
    </row>
    <row r="100" spans="1:21">
      <c r="A100" s="60" t="s">
        <v>16</v>
      </c>
      <c r="B100" s="16">
        <v>3513</v>
      </c>
      <c r="C100" s="16" t="s">
        <v>64</v>
      </c>
      <c r="D100" s="17" t="s">
        <v>65</v>
      </c>
      <c r="E100" s="16" t="s">
        <v>66</v>
      </c>
      <c r="F100" s="18" t="s">
        <v>285</v>
      </c>
      <c r="G100" s="17">
        <v>3507803</v>
      </c>
      <c r="H100" s="17" t="s">
        <v>286</v>
      </c>
      <c r="I100" s="19">
        <v>294</v>
      </c>
      <c r="J100" s="20">
        <v>17139</v>
      </c>
      <c r="K100" s="20">
        <v>21107</v>
      </c>
      <c r="L100" s="86">
        <f t="shared" si="5"/>
        <v>25075</v>
      </c>
      <c r="M100" s="21">
        <v>58.295918367346935</v>
      </c>
      <c r="N100" s="22">
        <v>71.792517006802726</v>
      </c>
      <c r="O100" s="85">
        <f t="shared" si="4"/>
        <v>85.289115646258509</v>
      </c>
      <c r="P100" s="7">
        <v>1788</v>
      </c>
      <c r="Q100" s="7">
        <v>2642</v>
      </c>
      <c r="R100" s="8">
        <v>10.432347278137581</v>
      </c>
      <c r="S100" s="8">
        <v>12.517174397119438</v>
      </c>
      <c r="T100" s="83">
        <f t="shared" si="6"/>
        <v>3138.6814800776988</v>
      </c>
      <c r="U100">
        <f t="shared" si="7"/>
        <v>50</v>
      </c>
    </row>
    <row r="101" spans="1:21">
      <c r="A101" s="60" t="s">
        <v>16</v>
      </c>
      <c r="B101" s="16">
        <v>3506</v>
      </c>
      <c r="C101" s="16" t="s">
        <v>38</v>
      </c>
      <c r="D101" s="17" t="s">
        <v>206</v>
      </c>
      <c r="E101" s="16" t="s">
        <v>207</v>
      </c>
      <c r="F101" s="18" t="s">
        <v>287</v>
      </c>
      <c r="G101" s="17">
        <v>3507902</v>
      </c>
      <c r="H101" s="17" t="s">
        <v>288</v>
      </c>
      <c r="I101" s="19">
        <v>1062</v>
      </c>
      <c r="J101" s="20">
        <v>18886</v>
      </c>
      <c r="K101" s="20">
        <v>21580</v>
      </c>
      <c r="L101" s="86">
        <f t="shared" si="5"/>
        <v>24274</v>
      </c>
      <c r="M101" s="21">
        <v>17.783427495291903</v>
      </c>
      <c r="N101" s="22">
        <v>20.320150659133709</v>
      </c>
      <c r="O101" s="85">
        <f t="shared" si="4"/>
        <v>22.856873822975519</v>
      </c>
      <c r="P101" s="7">
        <v>2178</v>
      </c>
      <c r="Q101" s="7">
        <v>2824</v>
      </c>
      <c r="R101" s="8">
        <v>11.532352006777508</v>
      </c>
      <c r="S101" s="8">
        <v>13.086190917516218</v>
      </c>
      <c r="T101" s="83">
        <f t="shared" si="6"/>
        <v>3176.5419833178871</v>
      </c>
      <c r="U101">
        <f t="shared" si="7"/>
        <v>49</v>
      </c>
    </row>
    <row r="102" spans="1:21">
      <c r="A102" s="60" t="s">
        <v>16</v>
      </c>
      <c r="B102" s="16">
        <v>3516</v>
      </c>
      <c r="C102" s="16" t="s">
        <v>49</v>
      </c>
      <c r="D102" s="17" t="s">
        <v>126</v>
      </c>
      <c r="E102" s="16" t="s">
        <v>127</v>
      </c>
      <c r="F102" s="18" t="s">
        <v>289</v>
      </c>
      <c r="G102" s="17">
        <v>3508009</v>
      </c>
      <c r="H102" s="17" t="s">
        <v>290</v>
      </c>
      <c r="I102" s="19">
        <v>1213</v>
      </c>
      <c r="J102" s="20">
        <v>17629</v>
      </c>
      <c r="K102" s="20">
        <v>18563</v>
      </c>
      <c r="L102" s="86">
        <f t="shared" si="5"/>
        <v>19497</v>
      </c>
      <c r="M102" s="21">
        <v>14.533388293487222</v>
      </c>
      <c r="N102" s="22">
        <v>15.303380049464138</v>
      </c>
      <c r="O102" s="85">
        <f t="shared" si="4"/>
        <v>16.073371805441056</v>
      </c>
      <c r="P102" s="7">
        <v>1410</v>
      </c>
      <c r="Q102" s="7">
        <v>1926</v>
      </c>
      <c r="R102" s="8">
        <v>7.9981848091213346</v>
      </c>
      <c r="S102" s="8">
        <v>10.375478101599956</v>
      </c>
      <c r="T102" s="83">
        <f t="shared" si="6"/>
        <v>2022.9069654689436</v>
      </c>
      <c r="U102">
        <f t="shared" si="7"/>
        <v>39</v>
      </c>
    </row>
    <row r="103" spans="1:21">
      <c r="A103" s="60" t="s">
        <v>16</v>
      </c>
      <c r="B103" s="24">
        <v>3502</v>
      </c>
      <c r="C103" s="25" t="s">
        <v>69</v>
      </c>
      <c r="D103" s="17" t="s">
        <v>70</v>
      </c>
      <c r="E103" s="25" t="s">
        <v>71</v>
      </c>
      <c r="F103" s="18" t="s">
        <v>291</v>
      </c>
      <c r="G103" s="17">
        <v>3508108</v>
      </c>
      <c r="H103" s="17" t="s">
        <v>292</v>
      </c>
      <c r="I103" s="19">
        <v>327</v>
      </c>
      <c r="J103" s="20">
        <v>13854</v>
      </c>
      <c r="K103" s="20">
        <v>15418</v>
      </c>
      <c r="L103" s="86">
        <f t="shared" si="5"/>
        <v>16982</v>
      </c>
      <c r="M103" s="21">
        <v>42.366972477064223</v>
      </c>
      <c r="N103" s="22">
        <v>47.149847094801224</v>
      </c>
      <c r="O103" s="85">
        <f t="shared" si="4"/>
        <v>51.932721712538225</v>
      </c>
      <c r="P103" s="7">
        <v>1522</v>
      </c>
      <c r="Q103" s="7">
        <v>2244</v>
      </c>
      <c r="R103" s="8">
        <v>10.985996824021942</v>
      </c>
      <c r="S103" s="8">
        <v>14.554416915293812</v>
      </c>
      <c r="T103" s="83">
        <f t="shared" si="6"/>
        <v>2471.6310805551948</v>
      </c>
      <c r="U103">
        <f t="shared" si="7"/>
        <v>34</v>
      </c>
    </row>
    <row r="104" spans="1:21">
      <c r="A104" s="60" t="s">
        <v>16</v>
      </c>
      <c r="B104" s="16">
        <v>3508</v>
      </c>
      <c r="C104" s="16" t="s">
        <v>138</v>
      </c>
      <c r="D104" s="17" t="s">
        <v>139</v>
      </c>
      <c r="E104" s="16" t="s">
        <v>140</v>
      </c>
      <c r="F104" s="18" t="s">
        <v>293</v>
      </c>
      <c r="G104" s="17">
        <v>3508207</v>
      </c>
      <c r="H104" s="17" t="s">
        <v>294</v>
      </c>
      <c r="I104" s="19">
        <v>268</v>
      </c>
      <c r="J104" s="20">
        <v>3674</v>
      </c>
      <c r="K104" s="20">
        <v>4053</v>
      </c>
      <c r="L104" s="86">
        <f t="shared" si="5"/>
        <v>4432</v>
      </c>
      <c r="M104" s="21">
        <v>13.708955223880597</v>
      </c>
      <c r="N104" s="22">
        <v>15.123134328358208</v>
      </c>
      <c r="O104" s="85">
        <f t="shared" si="4"/>
        <v>16.53731343283582</v>
      </c>
      <c r="P104" s="7">
        <v>457</v>
      </c>
      <c r="Q104" s="7">
        <v>618</v>
      </c>
      <c r="R104" s="8">
        <v>12.438758845944475</v>
      </c>
      <c r="S104" s="8">
        <v>15.247964470762398</v>
      </c>
      <c r="T104" s="83">
        <f t="shared" si="6"/>
        <v>675.78978534418945</v>
      </c>
      <c r="U104">
        <f t="shared" si="7"/>
        <v>9</v>
      </c>
    </row>
    <row r="105" spans="1:21">
      <c r="A105" s="60" t="s">
        <v>16</v>
      </c>
      <c r="B105" s="16">
        <v>3506</v>
      </c>
      <c r="C105" s="16" t="s">
        <v>38</v>
      </c>
      <c r="D105" s="17" t="s">
        <v>46</v>
      </c>
      <c r="E105" s="16" t="s">
        <v>38</v>
      </c>
      <c r="F105" s="18" t="s">
        <v>295</v>
      </c>
      <c r="G105" s="17">
        <v>3508306</v>
      </c>
      <c r="H105" s="17" t="s">
        <v>296</v>
      </c>
      <c r="I105" s="19">
        <v>236</v>
      </c>
      <c r="J105" s="20">
        <v>4656</v>
      </c>
      <c r="K105" s="20">
        <v>4365</v>
      </c>
      <c r="L105" s="86">
        <f t="shared" si="5"/>
        <v>4365</v>
      </c>
      <c r="M105" s="21">
        <v>19.728813559322035</v>
      </c>
      <c r="N105" s="22">
        <v>18.495762711864408</v>
      </c>
      <c r="O105" s="85">
        <f t="shared" si="4"/>
        <v>18.495762711864408</v>
      </c>
      <c r="P105" s="7">
        <v>424</v>
      </c>
      <c r="Q105" s="7">
        <v>533</v>
      </c>
      <c r="R105" s="8">
        <v>9.1065292096219927</v>
      </c>
      <c r="S105" s="8">
        <v>12.210767468499427</v>
      </c>
      <c r="T105" s="83">
        <f t="shared" si="6"/>
        <v>533</v>
      </c>
      <c r="U105">
        <f t="shared" si="7"/>
        <v>9</v>
      </c>
    </row>
    <row r="106" spans="1:21">
      <c r="A106" s="60" t="s">
        <v>16</v>
      </c>
      <c r="B106" s="16">
        <v>3507</v>
      </c>
      <c r="C106" s="16" t="s">
        <v>34</v>
      </c>
      <c r="D106" s="17" t="s">
        <v>297</v>
      </c>
      <c r="E106" s="16" t="s">
        <v>298</v>
      </c>
      <c r="F106" s="18" t="s">
        <v>299</v>
      </c>
      <c r="G106" s="17">
        <v>3508405</v>
      </c>
      <c r="H106" s="17" t="s">
        <v>300</v>
      </c>
      <c r="I106" s="19">
        <v>267</v>
      </c>
      <c r="J106" s="20">
        <v>33100</v>
      </c>
      <c r="K106" s="20">
        <v>41604</v>
      </c>
      <c r="L106" s="86">
        <f t="shared" si="5"/>
        <v>50108</v>
      </c>
      <c r="M106" s="21">
        <v>123.97003745318352</v>
      </c>
      <c r="N106" s="22">
        <v>155.82022471910113</v>
      </c>
      <c r="O106" s="85">
        <f t="shared" si="4"/>
        <v>187.67041198501872</v>
      </c>
      <c r="P106" s="7">
        <v>2022</v>
      </c>
      <c r="Q106" s="7">
        <v>3380</v>
      </c>
      <c r="R106" s="8">
        <v>6.1087613293051364</v>
      </c>
      <c r="S106" s="8">
        <v>8.1242188251129708</v>
      </c>
      <c r="T106" s="83">
        <f t="shared" si="6"/>
        <v>4070.8835688876075</v>
      </c>
      <c r="U106">
        <f t="shared" si="7"/>
        <v>100</v>
      </c>
    </row>
    <row r="107" spans="1:21">
      <c r="A107" s="60" t="s">
        <v>16</v>
      </c>
      <c r="B107" s="16">
        <v>3517</v>
      </c>
      <c r="C107" s="16" t="s">
        <v>117</v>
      </c>
      <c r="D107" s="17" t="s">
        <v>301</v>
      </c>
      <c r="E107" s="16" t="s">
        <v>302</v>
      </c>
      <c r="F107" s="18" t="s">
        <v>303</v>
      </c>
      <c r="G107" s="17">
        <v>3508504</v>
      </c>
      <c r="H107" s="17" t="s">
        <v>304</v>
      </c>
      <c r="I107" s="19">
        <v>378</v>
      </c>
      <c r="J107" s="20">
        <v>76130</v>
      </c>
      <c r="K107" s="20">
        <v>84752</v>
      </c>
      <c r="L107" s="86">
        <f t="shared" si="5"/>
        <v>93374</v>
      </c>
      <c r="M107" s="21">
        <v>201.40211640211641</v>
      </c>
      <c r="N107" s="22">
        <v>224.2116402116402</v>
      </c>
      <c r="O107" s="85">
        <f t="shared" si="4"/>
        <v>247.02116402116403</v>
      </c>
      <c r="P107" s="7">
        <v>6224</v>
      </c>
      <c r="Q107" s="7">
        <v>9763</v>
      </c>
      <c r="R107" s="8">
        <v>8.1754892946276101</v>
      </c>
      <c r="S107" s="8">
        <v>11.519492165376628</v>
      </c>
      <c r="T107" s="83">
        <f t="shared" si="6"/>
        <v>10756.210614498772</v>
      </c>
      <c r="U107">
        <f t="shared" si="7"/>
        <v>187</v>
      </c>
    </row>
    <row r="108" spans="1:21">
      <c r="A108" s="60" t="s">
        <v>16</v>
      </c>
      <c r="B108" s="16">
        <v>3517</v>
      </c>
      <c r="C108" s="16" t="s">
        <v>117</v>
      </c>
      <c r="D108" s="17" t="s">
        <v>118</v>
      </c>
      <c r="E108" s="16" t="s">
        <v>119</v>
      </c>
      <c r="F108" s="18" t="s">
        <v>305</v>
      </c>
      <c r="G108" s="17">
        <v>3508603</v>
      </c>
      <c r="H108" s="17" t="s">
        <v>306</v>
      </c>
      <c r="I108" s="19">
        <v>277</v>
      </c>
      <c r="J108" s="20">
        <v>27205</v>
      </c>
      <c r="K108" s="20">
        <v>30091</v>
      </c>
      <c r="L108" s="86">
        <f t="shared" si="5"/>
        <v>32977</v>
      </c>
      <c r="M108" s="21">
        <v>98.2129963898917</v>
      </c>
      <c r="N108" s="22">
        <v>108.63176895306859</v>
      </c>
      <c r="O108" s="85">
        <f t="shared" si="4"/>
        <v>119.05054151624549</v>
      </c>
      <c r="P108" s="7">
        <v>2717</v>
      </c>
      <c r="Q108" s="7">
        <v>3839</v>
      </c>
      <c r="R108" s="8">
        <v>9.9871347178827428</v>
      </c>
      <c r="S108" s="8">
        <v>12.757967498587618</v>
      </c>
      <c r="T108" s="83">
        <f t="shared" si="6"/>
        <v>4207.1949420092387</v>
      </c>
      <c r="U108">
        <f t="shared" si="7"/>
        <v>66</v>
      </c>
    </row>
    <row r="109" spans="1:21">
      <c r="A109" s="60" t="s">
        <v>16</v>
      </c>
      <c r="B109" s="16">
        <v>3514</v>
      </c>
      <c r="C109" s="16" t="s">
        <v>27</v>
      </c>
      <c r="D109" s="17" t="s">
        <v>307</v>
      </c>
      <c r="E109" s="16" t="s">
        <v>308</v>
      </c>
      <c r="F109" s="18" t="s">
        <v>309</v>
      </c>
      <c r="G109" s="17">
        <v>3508702</v>
      </c>
      <c r="H109" s="17" t="s">
        <v>310</v>
      </c>
      <c r="I109" s="19">
        <v>464</v>
      </c>
      <c r="J109" s="20">
        <v>18378</v>
      </c>
      <c r="K109" s="20">
        <v>18538</v>
      </c>
      <c r="L109" s="86">
        <f t="shared" si="5"/>
        <v>18698</v>
      </c>
      <c r="M109" s="21">
        <v>39.607758620689658</v>
      </c>
      <c r="N109" s="22">
        <v>39.952586206896555</v>
      </c>
      <c r="O109" s="85">
        <f t="shared" si="4"/>
        <v>40.297413793103445</v>
      </c>
      <c r="P109" s="7">
        <v>2029</v>
      </c>
      <c r="Q109" s="7">
        <v>2701</v>
      </c>
      <c r="R109" s="8">
        <v>11.040374360648602</v>
      </c>
      <c r="S109" s="8">
        <v>14.570072283957277</v>
      </c>
      <c r="T109" s="83">
        <f t="shared" si="6"/>
        <v>2724.3121156543316</v>
      </c>
      <c r="U109">
        <f t="shared" si="7"/>
        <v>37</v>
      </c>
    </row>
    <row r="110" spans="1:21">
      <c r="A110" s="60" t="s">
        <v>16</v>
      </c>
      <c r="B110" s="16">
        <v>3506</v>
      </c>
      <c r="C110" s="16" t="s">
        <v>38</v>
      </c>
      <c r="D110" s="17" t="s">
        <v>311</v>
      </c>
      <c r="E110" s="16" t="s">
        <v>312</v>
      </c>
      <c r="F110" s="18" t="s">
        <v>313</v>
      </c>
      <c r="G110" s="17">
        <v>3508801</v>
      </c>
      <c r="H110" s="17" t="s">
        <v>314</v>
      </c>
      <c r="I110" s="19">
        <v>924</v>
      </c>
      <c r="J110" s="20">
        <v>15793</v>
      </c>
      <c r="K110" s="20">
        <v>16607</v>
      </c>
      <c r="L110" s="86">
        <f t="shared" si="5"/>
        <v>17421</v>
      </c>
      <c r="M110" s="21">
        <v>17.091991341991342</v>
      </c>
      <c r="N110" s="22">
        <v>17.972943722943722</v>
      </c>
      <c r="O110" s="85">
        <f t="shared" si="4"/>
        <v>18.853896103896105</v>
      </c>
      <c r="P110" s="7">
        <v>2008</v>
      </c>
      <c r="Q110" s="7">
        <v>2492</v>
      </c>
      <c r="R110" s="8">
        <v>12.714493763059583</v>
      </c>
      <c r="S110" s="8">
        <v>15.005720479315951</v>
      </c>
      <c r="T110" s="83">
        <f t="shared" si="6"/>
        <v>2614.1465647016316</v>
      </c>
      <c r="U110">
        <f t="shared" si="7"/>
        <v>35</v>
      </c>
    </row>
    <row r="111" spans="1:21">
      <c r="A111" s="60" t="s">
        <v>16</v>
      </c>
      <c r="B111" s="16">
        <v>3511</v>
      </c>
      <c r="C111" s="16" t="s">
        <v>54</v>
      </c>
      <c r="D111" s="17" t="s">
        <v>55</v>
      </c>
      <c r="E111" s="16" t="s">
        <v>56</v>
      </c>
      <c r="F111" s="18" t="s">
        <v>315</v>
      </c>
      <c r="G111" s="17">
        <v>3508900</v>
      </c>
      <c r="H111" s="17" t="s">
        <v>316</v>
      </c>
      <c r="I111" s="19">
        <v>251</v>
      </c>
      <c r="J111" s="20">
        <v>4077</v>
      </c>
      <c r="K111" s="20">
        <v>4072</v>
      </c>
      <c r="L111" s="86">
        <f t="shared" si="5"/>
        <v>4072</v>
      </c>
      <c r="M111" s="21">
        <v>16.243027888446214</v>
      </c>
      <c r="N111" s="22">
        <v>16.223107569721115</v>
      </c>
      <c r="O111" s="85">
        <f t="shared" si="4"/>
        <v>16.223107569721115</v>
      </c>
      <c r="P111" s="7">
        <v>501</v>
      </c>
      <c r="Q111" s="7">
        <v>628</v>
      </c>
      <c r="R111" s="8">
        <v>12.288447387785137</v>
      </c>
      <c r="S111" s="8">
        <v>15.422396856581532</v>
      </c>
      <c r="T111" s="83">
        <f t="shared" si="6"/>
        <v>628</v>
      </c>
      <c r="U111">
        <f t="shared" si="7"/>
        <v>8</v>
      </c>
    </row>
    <row r="112" spans="1:21">
      <c r="A112" s="60" t="s">
        <v>16</v>
      </c>
      <c r="B112" s="26">
        <v>3501</v>
      </c>
      <c r="C112" s="27" t="s">
        <v>169</v>
      </c>
      <c r="D112" s="17" t="s">
        <v>317</v>
      </c>
      <c r="E112" s="18" t="s">
        <v>318</v>
      </c>
      <c r="F112" s="18" t="s">
        <v>319</v>
      </c>
      <c r="G112" s="17">
        <v>3509007</v>
      </c>
      <c r="H112" s="17" t="s">
        <v>320</v>
      </c>
      <c r="I112" s="19">
        <v>104</v>
      </c>
      <c r="J112" s="20">
        <v>71221</v>
      </c>
      <c r="K112" s="20">
        <v>86529</v>
      </c>
      <c r="L112" s="86">
        <f t="shared" si="5"/>
        <v>101837</v>
      </c>
      <c r="M112" s="21">
        <v>684.81730769230774</v>
      </c>
      <c r="N112" s="22">
        <v>832.00961538461536</v>
      </c>
      <c r="O112" s="85">
        <f t="shared" si="4"/>
        <v>979.20192307692309</v>
      </c>
      <c r="P112" s="7">
        <v>3996</v>
      </c>
      <c r="Q112" s="7">
        <v>6908</v>
      </c>
      <c r="R112" s="8">
        <v>5.6107047078811023</v>
      </c>
      <c r="S112" s="8">
        <v>7.9834506350472099</v>
      </c>
      <c r="T112" s="83">
        <f t="shared" si="6"/>
        <v>8130.106623213027</v>
      </c>
      <c r="U112">
        <f t="shared" si="7"/>
        <v>204</v>
      </c>
    </row>
    <row r="113" spans="1:21">
      <c r="A113" s="60" t="s">
        <v>16</v>
      </c>
      <c r="B113" s="16">
        <v>3511</v>
      </c>
      <c r="C113" s="16" t="s">
        <v>54</v>
      </c>
      <c r="D113" s="17" t="s">
        <v>321</v>
      </c>
      <c r="E113" s="16" t="s">
        <v>322</v>
      </c>
      <c r="F113" s="18" t="s">
        <v>323</v>
      </c>
      <c r="G113" s="17">
        <v>3509106</v>
      </c>
      <c r="H113" s="17" t="s">
        <v>324</v>
      </c>
      <c r="I113" s="19">
        <v>505</v>
      </c>
      <c r="J113" s="20">
        <v>4192</v>
      </c>
      <c r="K113" s="20">
        <v>5039</v>
      </c>
      <c r="L113" s="86">
        <f t="shared" si="5"/>
        <v>5886</v>
      </c>
      <c r="M113" s="21">
        <v>8.3009900990099013</v>
      </c>
      <c r="N113" s="22">
        <v>9.9782178217821791</v>
      </c>
      <c r="O113" s="85">
        <f t="shared" si="4"/>
        <v>11.655445544554455</v>
      </c>
      <c r="P113" s="7">
        <v>454</v>
      </c>
      <c r="Q113" s="7">
        <v>703</v>
      </c>
      <c r="R113" s="8">
        <v>10.830152671755725</v>
      </c>
      <c r="S113" s="8">
        <v>13.951180789839254</v>
      </c>
      <c r="T113" s="83">
        <f t="shared" si="6"/>
        <v>821.16650128993854</v>
      </c>
      <c r="U113">
        <f t="shared" si="7"/>
        <v>12</v>
      </c>
    </row>
    <row r="114" spans="1:21">
      <c r="A114" s="60" t="s">
        <v>16</v>
      </c>
      <c r="B114" s="26">
        <v>3501</v>
      </c>
      <c r="C114" s="27" t="s">
        <v>169</v>
      </c>
      <c r="D114" s="17" t="s">
        <v>317</v>
      </c>
      <c r="E114" s="18" t="s">
        <v>318</v>
      </c>
      <c r="F114" s="18" t="s">
        <v>325</v>
      </c>
      <c r="G114" s="17">
        <v>3509205</v>
      </c>
      <c r="H114" s="17" t="s">
        <v>326</v>
      </c>
      <c r="I114" s="19">
        <v>135</v>
      </c>
      <c r="J114" s="20">
        <v>50761</v>
      </c>
      <c r="K114" s="20">
        <v>64114</v>
      </c>
      <c r="L114" s="86">
        <f t="shared" si="5"/>
        <v>77467</v>
      </c>
      <c r="M114" s="21">
        <v>376.00740740740741</v>
      </c>
      <c r="N114" s="22">
        <v>474.91851851851851</v>
      </c>
      <c r="O114" s="85">
        <f t="shared" si="4"/>
        <v>573.82962962962961</v>
      </c>
      <c r="P114" s="7">
        <v>2661</v>
      </c>
      <c r="Q114" s="7">
        <v>4386</v>
      </c>
      <c r="R114" s="8">
        <v>5.2422135103721361</v>
      </c>
      <c r="S114" s="8">
        <v>6.8409395763795739</v>
      </c>
      <c r="T114" s="83">
        <f t="shared" si="6"/>
        <v>5299.4706616339645</v>
      </c>
      <c r="U114">
        <f t="shared" si="7"/>
        <v>155</v>
      </c>
    </row>
    <row r="115" spans="1:21">
      <c r="A115" s="60" t="s">
        <v>16</v>
      </c>
      <c r="B115" s="16">
        <v>3512</v>
      </c>
      <c r="C115" s="16" t="s">
        <v>214</v>
      </c>
      <c r="D115" s="17" t="s">
        <v>215</v>
      </c>
      <c r="E115" s="16" t="s">
        <v>216</v>
      </c>
      <c r="F115" s="18" t="s">
        <v>327</v>
      </c>
      <c r="G115" s="17">
        <v>3509254</v>
      </c>
      <c r="H115" s="17" t="s">
        <v>328</v>
      </c>
      <c r="I115" s="19">
        <v>455</v>
      </c>
      <c r="J115" s="20">
        <v>29227</v>
      </c>
      <c r="K115" s="20">
        <v>28372</v>
      </c>
      <c r="L115" s="86">
        <f t="shared" si="5"/>
        <v>28372</v>
      </c>
      <c r="M115" s="21">
        <v>64.235164835164838</v>
      </c>
      <c r="N115" s="22">
        <v>62.356043956043955</v>
      </c>
      <c r="O115" s="85">
        <f t="shared" si="4"/>
        <v>62.356043956043955</v>
      </c>
      <c r="P115" s="7">
        <v>2167</v>
      </c>
      <c r="Q115" s="7">
        <v>2961</v>
      </c>
      <c r="R115" s="8">
        <v>7.4143771170493036</v>
      </c>
      <c r="S115" s="8">
        <v>10.436345692936698</v>
      </c>
      <c r="T115" s="83">
        <f t="shared" si="6"/>
        <v>2961</v>
      </c>
      <c r="U115">
        <f t="shared" si="7"/>
        <v>57</v>
      </c>
    </row>
    <row r="116" spans="1:21">
      <c r="A116" s="60" t="s">
        <v>16</v>
      </c>
      <c r="B116" s="16">
        <v>3505</v>
      </c>
      <c r="C116" s="16" t="s">
        <v>59</v>
      </c>
      <c r="D116" s="17" t="s">
        <v>60</v>
      </c>
      <c r="E116" s="16" t="s">
        <v>61</v>
      </c>
      <c r="F116" s="18" t="s">
        <v>329</v>
      </c>
      <c r="G116" s="17">
        <v>3509304</v>
      </c>
      <c r="H116" s="17" t="s">
        <v>330</v>
      </c>
      <c r="I116" s="19">
        <v>182</v>
      </c>
      <c r="J116" s="20">
        <v>9174</v>
      </c>
      <c r="K116" s="20">
        <v>9768</v>
      </c>
      <c r="L116" s="86">
        <f t="shared" si="5"/>
        <v>10362</v>
      </c>
      <c r="M116" s="21">
        <v>50.406593406593409</v>
      </c>
      <c r="N116" s="22">
        <v>53.670329670329672</v>
      </c>
      <c r="O116" s="85">
        <f t="shared" si="4"/>
        <v>56.934065934065934</v>
      </c>
      <c r="P116" s="7">
        <v>1006</v>
      </c>
      <c r="Q116" s="7">
        <v>1387</v>
      </c>
      <c r="R116" s="8">
        <v>10.965772836276434</v>
      </c>
      <c r="S116" s="8">
        <v>14.199426699426699</v>
      </c>
      <c r="T116" s="83">
        <f t="shared" si="6"/>
        <v>1471.3445945945946</v>
      </c>
      <c r="U116">
        <f t="shared" si="7"/>
        <v>21</v>
      </c>
    </row>
    <row r="117" spans="1:21">
      <c r="A117" s="60" t="s">
        <v>16</v>
      </c>
      <c r="B117" s="16">
        <v>3513</v>
      </c>
      <c r="C117" s="16" t="s">
        <v>64</v>
      </c>
      <c r="D117" s="17" t="s">
        <v>65</v>
      </c>
      <c r="E117" s="16" t="s">
        <v>66</v>
      </c>
      <c r="F117" s="18" t="s">
        <v>331</v>
      </c>
      <c r="G117" s="17">
        <v>3509403</v>
      </c>
      <c r="H117" s="17" t="s">
        <v>332</v>
      </c>
      <c r="I117" s="19">
        <v>670</v>
      </c>
      <c r="J117" s="20">
        <v>20777</v>
      </c>
      <c r="K117" s="20">
        <v>23371</v>
      </c>
      <c r="L117" s="86">
        <f t="shared" si="5"/>
        <v>25965</v>
      </c>
      <c r="M117" s="21">
        <v>31.01044776119403</v>
      </c>
      <c r="N117" s="22">
        <v>34.882089552238803</v>
      </c>
      <c r="O117" s="85">
        <f t="shared" si="4"/>
        <v>38.753731343283583</v>
      </c>
      <c r="P117" s="7">
        <v>2195</v>
      </c>
      <c r="Q117" s="7">
        <v>2942</v>
      </c>
      <c r="R117" s="8">
        <v>10.564566588054099</v>
      </c>
      <c r="S117" s="8">
        <v>12.588250395789654</v>
      </c>
      <c r="T117" s="83">
        <f t="shared" si="6"/>
        <v>3268.5392152667837</v>
      </c>
      <c r="U117">
        <f t="shared" si="7"/>
        <v>52</v>
      </c>
    </row>
    <row r="118" spans="1:21">
      <c r="A118" s="60" t="s">
        <v>16</v>
      </c>
      <c r="B118" s="16">
        <v>3516</v>
      </c>
      <c r="C118" s="16" t="s">
        <v>49</v>
      </c>
      <c r="D118" s="17" t="s">
        <v>50</v>
      </c>
      <c r="E118" s="16" t="s">
        <v>51</v>
      </c>
      <c r="F118" s="18" t="s">
        <v>333</v>
      </c>
      <c r="G118" s="17">
        <v>3509452</v>
      </c>
      <c r="H118" s="17" t="s">
        <v>334</v>
      </c>
      <c r="I118" s="19">
        <v>173</v>
      </c>
      <c r="J118" s="20">
        <v>5209</v>
      </c>
      <c r="K118" s="20">
        <v>5567</v>
      </c>
      <c r="L118" s="86">
        <f t="shared" si="5"/>
        <v>5925</v>
      </c>
      <c r="M118" s="21">
        <v>30.109826589595375</v>
      </c>
      <c r="N118" s="22">
        <v>32.179190751445084</v>
      </c>
      <c r="O118" s="85">
        <f t="shared" si="4"/>
        <v>34.248554913294797</v>
      </c>
      <c r="P118" s="7">
        <v>566</v>
      </c>
      <c r="Q118" s="7">
        <v>711</v>
      </c>
      <c r="R118" s="8">
        <v>10.865809176425417</v>
      </c>
      <c r="S118" s="8">
        <v>12.771690317945033</v>
      </c>
      <c r="T118" s="83">
        <f t="shared" si="6"/>
        <v>756.72265133824328</v>
      </c>
      <c r="U118">
        <f t="shared" si="7"/>
        <v>12</v>
      </c>
    </row>
    <row r="119" spans="1:21">
      <c r="A119" s="60" t="s">
        <v>16</v>
      </c>
      <c r="B119" s="16">
        <v>3507</v>
      </c>
      <c r="C119" s="16" t="s">
        <v>34</v>
      </c>
      <c r="D119" s="17" t="s">
        <v>35</v>
      </c>
      <c r="E119" s="16" t="s">
        <v>34</v>
      </c>
      <c r="F119" s="18" t="s">
        <v>335</v>
      </c>
      <c r="G119" s="17">
        <v>3509502</v>
      </c>
      <c r="H119" s="17" t="s">
        <v>336</v>
      </c>
      <c r="I119" s="19">
        <v>887</v>
      </c>
      <c r="J119" s="20">
        <v>969396</v>
      </c>
      <c r="K119" s="20">
        <v>1080113</v>
      </c>
      <c r="L119" s="86">
        <f t="shared" si="5"/>
        <v>1190830</v>
      </c>
      <c r="M119" s="21">
        <v>1092.89289740699</v>
      </c>
      <c r="N119" s="22">
        <v>1217.7147688838782</v>
      </c>
      <c r="O119" s="85">
        <f t="shared" si="4"/>
        <v>1342.5366403607666</v>
      </c>
      <c r="P119" s="7">
        <v>92556</v>
      </c>
      <c r="Q119" s="7">
        <v>133801</v>
      </c>
      <c r="R119" s="8">
        <v>9.5478008987039349</v>
      </c>
      <c r="S119" s="8">
        <v>12.38768536255003</v>
      </c>
      <c r="T119" s="83">
        <f t="shared" si="6"/>
        <v>147516.27360285452</v>
      </c>
      <c r="U119">
        <f t="shared" si="7"/>
        <v>2382</v>
      </c>
    </row>
    <row r="120" spans="1:21">
      <c r="A120" s="60" t="s">
        <v>16</v>
      </c>
      <c r="B120" s="16">
        <v>3507</v>
      </c>
      <c r="C120" s="16" t="s">
        <v>34</v>
      </c>
      <c r="D120" s="17" t="s">
        <v>297</v>
      </c>
      <c r="E120" s="16" t="s">
        <v>298</v>
      </c>
      <c r="F120" s="18" t="s">
        <v>337</v>
      </c>
      <c r="G120" s="17">
        <v>3509601</v>
      </c>
      <c r="H120" s="17" t="s">
        <v>338</v>
      </c>
      <c r="I120" s="19">
        <v>84</v>
      </c>
      <c r="J120" s="20">
        <v>63724</v>
      </c>
      <c r="K120" s="20">
        <v>74074</v>
      </c>
      <c r="L120" s="86">
        <f t="shared" si="5"/>
        <v>84424</v>
      </c>
      <c r="M120" s="21">
        <v>758.61904761904759</v>
      </c>
      <c r="N120" s="22">
        <v>881.83333333333337</v>
      </c>
      <c r="O120" s="85">
        <f t="shared" si="4"/>
        <v>1005.047619047619</v>
      </c>
      <c r="P120" s="7">
        <v>4274</v>
      </c>
      <c r="Q120" s="7">
        <v>6875</v>
      </c>
      <c r="R120" s="8">
        <v>6.7070491494570339</v>
      </c>
      <c r="S120" s="8">
        <v>9.2812592812592811</v>
      </c>
      <c r="T120" s="83">
        <f t="shared" si="6"/>
        <v>7835.6103356103358</v>
      </c>
      <c r="U120">
        <f t="shared" si="7"/>
        <v>169</v>
      </c>
    </row>
    <row r="121" spans="1:21">
      <c r="A121" s="60" t="s">
        <v>16</v>
      </c>
      <c r="B121" s="16">
        <v>3517</v>
      </c>
      <c r="C121" s="16" t="s">
        <v>117</v>
      </c>
      <c r="D121" s="17" t="s">
        <v>339</v>
      </c>
      <c r="E121" s="16" t="s">
        <v>340</v>
      </c>
      <c r="F121" s="18" t="s">
        <v>341</v>
      </c>
      <c r="G121" s="17">
        <v>3509700</v>
      </c>
      <c r="H121" s="17" t="s">
        <v>342</v>
      </c>
      <c r="I121" s="19">
        <v>288</v>
      </c>
      <c r="J121" s="20">
        <v>44252</v>
      </c>
      <c r="K121" s="20">
        <v>47789</v>
      </c>
      <c r="L121" s="86">
        <f t="shared" si="5"/>
        <v>51326</v>
      </c>
      <c r="M121" s="21">
        <v>153.65277777777777</v>
      </c>
      <c r="N121" s="22">
        <v>165.93402777777777</v>
      </c>
      <c r="O121" s="85">
        <f t="shared" si="4"/>
        <v>178.21527777777777</v>
      </c>
      <c r="P121" s="7">
        <v>3025</v>
      </c>
      <c r="Q121" s="7">
        <v>4330</v>
      </c>
      <c r="R121" s="8">
        <v>6.8358492271535747</v>
      </c>
      <c r="S121" s="8">
        <v>9.0606624955533697</v>
      </c>
      <c r="T121" s="83">
        <f t="shared" si="6"/>
        <v>4650.4756324677219</v>
      </c>
      <c r="U121">
        <f t="shared" si="7"/>
        <v>103</v>
      </c>
    </row>
    <row r="122" spans="1:21">
      <c r="A122" s="60" t="s">
        <v>16</v>
      </c>
      <c r="B122" s="16">
        <v>3509</v>
      </c>
      <c r="C122" s="16" t="s">
        <v>17</v>
      </c>
      <c r="D122" s="17" t="s">
        <v>83</v>
      </c>
      <c r="E122" s="16" t="s">
        <v>17</v>
      </c>
      <c r="F122" s="18" t="s">
        <v>343</v>
      </c>
      <c r="G122" s="17">
        <v>3509809</v>
      </c>
      <c r="H122" s="17" t="s">
        <v>344</v>
      </c>
      <c r="I122" s="19">
        <v>473</v>
      </c>
      <c r="J122" s="20">
        <v>4181</v>
      </c>
      <c r="K122" s="20">
        <v>4539</v>
      </c>
      <c r="L122" s="86">
        <f t="shared" si="5"/>
        <v>4897</v>
      </c>
      <c r="M122" s="21">
        <v>8.8393234672304448</v>
      </c>
      <c r="N122" s="22">
        <v>9.5961945031712474</v>
      </c>
      <c r="O122" s="85">
        <f t="shared" si="4"/>
        <v>10.35306553911205</v>
      </c>
      <c r="P122" s="7">
        <v>470</v>
      </c>
      <c r="Q122" s="7">
        <v>654</v>
      </c>
      <c r="R122" s="8">
        <v>11.241329825400621</v>
      </c>
      <c r="S122" s="8">
        <v>14.40846001321877</v>
      </c>
      <c r="T122" s="83">
        <f t="shared" si="6"/>
        <v>705.58228684732319</v>
      </c>
      <c r="U122">
        <f t="shared" si="7"/>
        <v>10</v>
      </c>
    </row>
    <row r="123" spans="1:21">
      <c r="A123" s="60" t="s">
        <v>16</v>
      </c>
      <c r="B123" s="16">
        <v>3512</v>
      </c>
      <c r="C123" s="16" t="s">
        <v>214</v>
      </c>
      <c r="D123" s="17" t="s">
        <v>215</v>
      </c>
      <c r="E123" s="16" t="s">
        <v>216</v>
      </c>
      <c r="F123" s="18" t="s">
        <v>345</v>
      </c>
      <c r="G123" s="17">
        <v>3509908</v>
      </c>
      <c r="H123" s="17" t="s">
        <v>346</v>
      </c>
      <c r="I123" s="19">
        <v>1272</v>
      </c>
      <c r="J123" s="20">
        <v>12298</v>
      </c>
      <c r="K123" s="20">
        <v>12226</v>
      </c>
      <c r="L123" s="86">
        <f t="shared" si="5"/>
        <v>12226</v>
      </c>
      <c r="M123" s="21">
        <v>9.6682389937106912</v>
      </c>
      <c r="N123" s="22">
        <v>9.6116352201257858</v>
      </c>
      <c r="O123" s="85">
        <f t="shared" si="4"/>
        <v>9.6116352201257858</v>
      </c>
      <c r="P123" s="7">
        <v>1121</v>
      </c>
      <c r="Q123" s="7">
        <v>1554</v>
      </c>
      <c r="R123" s="8">
        <v>9.1153033013498135</v>
      </c>
      <c r="S123" s="8">
        <v>12.710616718468836</v>
      </c>
      <c r="T123" s="83">
        <f t="shared" si="6"/>
        <v>1554</v>
      </c>
      <c r="U123">
        <f t="shared" si="7"/>
        <v>24</v>
      </c>
    </row>
    <row r="124" spans="1:21">
      <c r="A124" s="60" t="s">
        <v>16</v>
      </c>
      <c r="B124" s="16">
        <v>3517</v>
      </c>
      <c r="C124" s="16" t="s">
        <v>117</v>
      </c>
      <c r="D124" s="17" t="s">
        <v>118</v>
      </c>
      <c r="E124" s="16" t="s">
        <v>119</v>
      </c>
      <c r="F124" s="18" t="s">
        <v>347</v>
      </c>
      <c r="G124" s="17">
        <v>3509957</v>
      </c>
      <c r="H124" s="17" t="s">
        <v>348</v>
      </c>
      <c r="I124" s="19">
        <v>70</v>
      </c>
      <c r="J124" s="20">
        <v>3614</v>
      </c>
      <c r="K124" s="20">
        <v>4385</v>
      </c>
      <c r="L124" s="86">
        <f t="shared" si="5"/>
        <v>5156</v>
      </c>
      <c r="M124" s="21">
        <v>51.628571428571426</v>
      </c>
      <c r="N124" s="22">
        <v>62.642857142857146</v>
      </c>
      <c r="O124" s="85">
        <f t="shared" si="4"/>
        <v>73.657142857142858</v>
      </c>
      <c r="P124" s="7">
        <v>304</v>
      </c>
      <c r="Q124" s="7">
        <v>395</v>
      </c>
      <c r="R124" s="8">
        <v>8.4117321527393472</v>
      </c>
      <c r="S124" s="8">
        <v>9.0079817559863162</v>
      </c>
      <c r="T124" s="83">
        <f t="shared" si="6"/>
        <v>464.45153933865447</v>
      </c>
      <c r="U124">
        <f t="shared" si="7"/>
        <v>10</v>
      </c>
    </row>
    <row r="125" spans="1:21">
      <c r="A125" s="60" t="s">
        <v>16</v>
      </c>
      <c r="B125" s="16">
        <v>3509</v>
      </c>
      <c r="C125" s="16" t="s">
        <v>17</v>
      </c>
      <c r="D125" s="17" t="s">
        <v>176</v>
      </c>
      <c r="E125" s="16" t="s">
        <v>177</v>
      </c>
      <c r="F125" s="18" t="s">
        <v>349</v>
      </c>
      <c r="G125" s="17">
        <v>3510005</v>
      </c>
      <c r="H125" s="17" t="s">
        <v>350</v>
      </c>
      <c r="I125" s="19">
        <v>589</v>
      </c>
      <c r="J125" s="20">
        <v>29280</v>
      </c>
      <c r="K125" s="20">
        <v>29884</v>
      </c>
      <c r="L125" s="86">
        <f t="shared" si="5"/>
        <v>30488</v>
      </c>
      <c r="M125" s="21">
        <v>49.711375212224105</v>
      </c>
      <c r="N125" s="22">
        <v>50.736842105263158</v>
      </c>
      <c r="O125" s="85">
        <f t="shared" si="4"/>
        <v>51.76230899830221</v>
      </c>
      <c r="P125" s="7">
        <v>3233</v>
      </c>
      <c r="Q125" s="7">
        <v>4212</v>
      </c>
      <c r="R125" s="8">
        <v>11.041666666666666</v>
      </c>
      <c r="S125" s="8">
        <v>14.094498728416545</v>
      </c>
      <c r="T125" s="83">
        <f t="shared" si="6"/>
        <v>4297.130772319636</v>
      </c>
      <c r="U125">
        <f t="shared" si="7"/>
        <v>61</v>
      </c>
    </row>
    <row r="126" spans="1:21">
      <c r="A126" s="60" t="s">
        <v>16</v>
      </c>
      <c r="B126" s="16">
        <v>3503</v>
      </c>
      <c r="C126" s="16" t="s">
        <v>92</v>
      </c>
      <c r="D126" s="17" t="s">
        <v>351</v>
      </c>
      <c r="E126" s="16" t="s">
        <v>352</v>
      </c>
      <c r="F126" s="18" t="s">
        <v>353</v>
      </c>
      <c r="G126" s="17">
        <v>3510104</v>
      </c>
      <c r="H126" s="17" t="s">
        <v>354</v>
      </c>
      <c r="I126" s="19">
        <v>70</v>
      </c>
      <c r="J126" s="20">
        <v>2613</v>
      </c>
      <c r="K126" s="20">
        <v>2668</v>
      </c>
      <c r="L126" s="86">
        <f t="shared" si="5"/>
        <v>2723</v>
      </c>
      <c r="M126" s="21">
        <v>37.328571428571429</v>
      </c>
      <c r="N126" s="22">
        <v>38.114285714285714</v>
      </c>
      <c r="O126" s="85">
        <f t="shared" si="4"/>
        <v>38.9</v>
      </c>
      <c r="P126" s="7">
        <v>407</v>
      </c>
      <c r="Q126" s="7">
        <v>523</v>
      </c>
      <c r="R126" s="8">
        <v>15.575966322234979</v>
      </c>
      <c r="S126" s="8">
        <v>19.602698650674661</v>
      </c>
      <c r="T126" s="83">
        <f t="shared" si="6"/>
        <v>533.78148425787106</v>
      </c>
      <c r="U126">
        <f t="shared" si="7"/>
        <v>5</v>
      </c>
    </row>
    <row r="127" spans="1:21">
      <c r="A127" s="60" t="s">
        <v>16</v>
      </c>
      <c r="B127" s="16">
        <v>3509</v>
      </c>
      <c r="C127" s="16" t="s">
        <v>17</v>
      </c>
      <c r="D127" s="17" t="s">
        <v>241</v>
      </c>
      <c r="E127" s="16" t="s">
        <v>242</v>
      </c>
      <c r="F127" s="18" t="s">
        <v>355</v>
      </c>
      <c r="G127" s="17">
        <v>3510153</v>
      </c>
      <c r="H127" s="17" t="s">
        <v>356</v>
      </c>
      <c r="I127" s="19">
        <v>57</v>
      </c>
      <c r="J127" s="20">
        <v>3481</v>
      </c>
      <c r="K127" s="20">
        <v>4369</v>
      </c>
      <c r="L127" s="86">
        <f t="shared" si="5"/>
        <v>5257</v>
      </c>
      <c r="M127" s="21">
        <v>61.070175438596493</v>
      </c>
      <c r="N127" s="22">
        <v>76.649122807017548</v>
      </c>
      <c r="O127" s="85">
        <f t="shared" si="4"/>
        <v>92.228070175438603</v>
      </c>
      <c r="P127" s="7">
        <v>295</v>
      </c>
      <c r="Q127" s="7">
        <v>404</v>
      </c>
      <c r="R127" s="8">
        <v>8.4745762711864412</v>
      </c>
      <c r="S127" s="8">
        <v>9.2469672693980307</v>
      </c>
      <c r="T127" s="83">
        <f t="shared" si="6"/>
        <v>486.11306935225446</v>
      </c>
      <c r="U127">
        <f t="shared" si="7"/>
        <v>11</v>
      </c>
    </row>
    <row r="128" spans="1:21">
      <c r="A128" s="60" t="s">
        <v>16</v>
      </c>
      <c r="B128" s="16">
        <v>3516</v>
      </c>
      <c r="C128" s="16" t="s">
        <v>49</v>
      </c>
      <c r="D128" s="17" t="s">
        <v>50</v>
      </c>
      <c r="E128" s="16" t="s">
        <v>51</v>
      </c>
      <c r="F128" s="18" t="s">
        <v>357</v>
      </c>
      <c r="G128" s="17">
        <v>3510203</v>
      </c>
      <c r="H128" s="17" t="s">
        <v>358</v>
      </c>
      <c r="I128" s="19">
        <v>1619</v>
      </c>
      <c r="J128" s="20">
        <v>46732</v>
      </c>
      <c r="K128" s="20">
        <v>46178</v>
      </c>
      <c r="L128" s="86">
        <f t="shared" si="5"/>
        <v>46178</v>
      </c>
      <c r="M128" s="21">
        <v>28.86473131562693</v>
      </c>
      <c r="N128" s="22">
        <v>28.522544780728843</v>
      </c>
      <c r="O128" s="85">
        <f t="shared" si="4"/>
        <v>28.522544780728843</v>
      </c>
      <c r="P128" s="7">
        <v>3904</v>
      </c>
      <c r="Q128" s="7">
        <v>5342</v>
      </c>
      <c r="R128" s="8">
        <v>8.3540186595908583</v>
      </c>
      <c r="S128" s="8">
        <v>11.568279267183508</v>
      </c>
      <c r="T128" s="83">
        <f t="shared" si="6"/>
        <v>5342</v>
      </c>
      <c r="U128">
        <f t="shared" si="7"/>
        <v>92</v>
      </c>
    </row>
    <row r="129" spans="1:21">
      <c r="A129" s="60" t="s">
        <v>16</v>
      </c>
      <c r="B129" s="16">
        <v>3516</v>
      </c>
      <c r="C129" s="16" t="s">
        <v>49</v>
      </c>
      <c r="D129" s="17" t="s">
        <v>74</v>
      </c>
      <c r="E129" s="16" t="s">
        <v>49</v>
      </c>
      <c r="F129" s="18" t="s">
        <v>359</v>
      </c>
      <c r="G129" s="17">
        <v>3510302</v>
      </c>
      <c r="H129" s="17" t="s">
        <v>360</v>
      </c>
      <c r="I129" s="19">
        <v>143</v>
      </c>
      <c r="J129" s="20">
        <v>14247</v>
      </c>
      <c r="K129" s="20">
        <v>17532</v>
      </c>
      <c r="L129" s="86">
        <f t="shared" si="5"/>
        <v>20817</v>
      </c>
      <c r="M129" s="21">
        <v>99.629370629370626</v>
      </c>
      <c r="N129" s="22">
        <v>122.6013986013986</v>
      </c>
      <c r="O129" s="85">
        <f t="shared" si="4"/>
        <v>145.57342657342659</v>
      </c>
      <c r="P129" s="7">
        <v>1176</v>
      </c>
      <c r="Q129" s="7">
        <v>1837</v>
      </c>
      <c r="R129" s="8">
        <v>8.2543693409138772</v>
      </c>
      <c r="S129" s="8">
        <v>10.477983116586813</v>
      </c>
      <c r="T129" s="83">
        <f t="shared" si="6"/>
        <v>2181.2017453798767</v>
      </c>
      <c r="U129">
        <f t="shared" si="7"/>
        <v>42</v>
      </c>
    </row>
    <row r="130" spans="1:21">
      <c r="A130" s="60" t="s">
        <v>16</v>
      </c>
      <c r="B130" s="16">
        <v>3510</v>
      </c>
      <c r="C130" s="23" t="s">
        <v>42</v>
      </c>
      <c r="D130" s="17" t="s">
        <v>43</v>
      </c>
      <c r="E130" s="23" t="s">
        <v>42</v>
      </c>
      <c r="F130" s="18" t="s">
        <v>361</v>
      </c>
      <c r="G130" s="17">
        <v>3510401</v>
      </c>
      <c r="H130" s="17" t="s">
        <v>362</v>
      </c>
      <c r="I130" s="19">
        <v>319</v>
      </c>
      <c r="J130" s="20">
        <v>41468</v>
      </c>
      <c r="K130" s="20">
        <v>48576</v>
      </c>
      <c r="L130" s="86">
        <f t="shared" si="5"/>
        <v>55684</v>
      </c>
      <c r="M130" s="21">
        <v>129.99373040752351</v>
      </c>
      <c r="N130" s="22">
        <v>152.27586206896552</v>
      </c>
      <c r="O130" s="85">
        <f t="shared" si="4"/>
        <v>174.55799373040753</v>
      </c>
      <c r="P130" s="7">
        <v>3851</v>
      </c>
      <c r="Q130" s="7">
        <v>5184</v>
      </c>
      <c r="R130" s="8">
        <v>9.2866788849233135</v>
      </c>
      <c r="S130" s="8">
        <v>10.671936758893281</v>
      </c>
      <c r="T130" s="83">
        <f t="shared" si="6"/>
        <v>5942.5612648221349</v>
      </c>
      <c r="U130">
        <f t="shared" si="7"/>
        <v>111</v>
      </c>
    </row>
    <row r="131" spans="1:21">
      <c r="A131" s="60" t="s">
        <v>16</v>
      </c>
      <c r="B131" s="16">
        <v>3517</v>
      </c>
      <c r="C131" s="16" t="s">
        <v>117</v>
      </c>
      <c r="D131" s="17" t="s">
        <v>363</v>
      </c>
      <c r="E131" s="16" t="s">
        <v>364</v>
      </c>
      <c r="F131" s="18" t="s">
        <v>365</v>
      </c>
      <c r="G131" s="17">
        <v>3510500</v>
      </c>
      <c r="H131" s="17" t="s">
        <v>366</v>
      </c>
      <c r="I131" s="19">
        <v>480</v>
      </c>
      <c r="J131" s="20">
        <v>78921</v>
      </c>
      <c r="K131" s="20">
        <v>100840</v>
      </c>
      <c r="L131" s="86">
        <f t="shared" si="5"/>
        <v>122759</v>
      </c>
      <c r="M131" s="21">
        <v>164.41874999999999</v>
      </c>
      <c r="N131" s="22">
        <v>210.08333333333334</v>
      </c>
      <c r="O131" s="85">
        <f t="shared" si="4"/>
        <v>255.74791666666667</v>
      </c>
      <c r="P131" s="7">
        <v>6319</v>
      </c>
      <c r="Q131" s="7">
        <v>11305</v>
      </c>
      <c r="R131" s="8">
        <v>8.0067409181333229</v>
      </c>
      <c r="S131" s="8">
        <v>11.210829036096786</v>
      </c>
      <c r="T131" s="83">
        <f t="shared" si="6"/>
        <v>13762.301616422053</v>
      </c>
      <c r="U131">
        <f t="shared" si="7"/>
        <v>246</v>
      </c>
    </row>
    <row r="132" spans="1:21">
      <c r="A132" s="60" t="s">
        <v>16</v>
      </c>
      <c r="B132" s="26">
        <v>3501</v>
      </c>
      <c r="C132" s="27" t="s">
        <v>169</v>
      </c>
      <c r="D132" s="17" t="s">
        <v>225</v>
      </c>
      <c r="E132" s="18" t="s">
        <v>226</v>
      </c>
      <c r="F132" s="18" t="s">
        <v>367</v>
      </c>
      <c r="G132" s="17">
        <v>3510609</v>
      </c>
      <c r="H132" s="17" t="s">
        <v>368</v>
      </c>
      <c r="I132" s="19">
        <v>36</v>
      </c>
      <c r="J132" s="20">
        <v>344596</v>
      </c>
      <c r="K132" s="20">
        <v>369584</v>
      </c>
      <c r="L132" s="86">
        <f t="shared" si="5"/>
        <v>394572</v>
      </c>
      <c r="M132" s="21">
        <v>9572.1111111111113</v>
      </c>
      <c r="N132" s="22">
        <v>10266.222222222223</v>
      </c>
      <c r="O132" s="85">
        <f t="shared" si="4"/>
        <v>10960.333333333334</v>
      </c>
      <c r="P132" s="7">
        <v>17189</v>
      </c>
      <c r="Q132" s="7">
        <v>29727</v>
      </c>
      <c r="R132" s="8">
        <v>4.9881600482884307</v>
      </c>
      <c r="S132" s="8">
        <v>8.0433676782544694</v>
      </c>
      <c r="T132" s="83">
        <f t="shared" si="6"/>
        <v>31736.876715442224</v>
      </c>
      <c r="U132">
        <f t="shared" si="7"/>
        <v>789</v>
      </c>
    </row>
    <row r="133" spans="1:21">
      <c r="A133" s="60" t="s">
        <v>16</v>
      </c>
      <c r="B133" s="23">
        <v>3515</v>
      </c>
      <c r="C133" s="23" t="s">
        <v>22</v>
      </c>
      <c r="D133" s="17" t="s">
        <v>77</v>
      </c>
      <c r="E133" s="23" t="s">
        <v>78</v>
      </c>
      <c r="F133" s="18" t="s">
        <v>369</v>
      </c>
      <c r="G133" s="17">
        <v>3510708</v>
      </c>
      <c r="H133" s="17" t="s">
        <v>370</v>
      </c>
      <c r="I133" s="19">
        <v>562</v>
      </c>
      <c r="J133" s="20">
        <v>11605</v>
      </c>
      <c r="K133" s="20">
        <v>11805</v>
      </c>
      <c r="L133" s="86">
        <f t="shared" si="5"/>
        <v>12005</v>
      </c>
      <c r="M133" s="21">
        <v>20.64946619217082</v>
      </c>
      <c r="N133" s="22">
        <v>21.005338078291814</v>
      </c>
      <c r="O133" s="85">
        <f t="shared" si="4"/>
        <v>21.361209964412812</v>
      </c>
      <c r="P133" s="7">
        <v>1552</v>
      </c>
      <c r="Q133" s="7">
        <v>1991</v>
      </c>
      <c r="R133" s="8">
        <v>13.373545885394227</v>
      </c>
      <c r="S133" s="8">
        <v>16.865734858110969</v>
      </c>
      <c r="T133" s="83">
        <f t="shared" si="6"/>
        <v>2024.7314697162219</v>
      </c>
      <c r="U133">
        <f t="shared" si="7"/>
        <v>24</v>
      </c>
    </row>
    <row r="134" spans="1:21">
      <c r="A134" s="60" t="s">
        <v>16</v>
      </c>
      <c r="B134" s="16">
        <v>3514</v>
      </c>
      <c r="C134" s="16" t="s">
        <v>27</v>
      </c>
      <c r="D134" s="17" t="s">
        <v>307</v>
      </c>
      <c r="E134" s="16" t="s">
        <v>308</v>
      </c>
      <c r="F134" s="18" t="s">
        <v>371</v>
      </c>
      <c r="G134" s="17">
        <v>3510807</v>
      </c>
      <c r="H134" s="17" t="s">
        <v>372</v>
      </c>
      <c r="I134" s="19">
        <v>865</v>
      </c>
      <c r="J134" s="20">
        <v>26800</v>
      </c>
      <c r="K134" s="20">
        <v>28307</v>
      </c>
      <c r="L134" s="86">
        <f t="shared" si="5"/>
        <v>29814</v>
      </c>
      <c r="M134" s="21">
        <v>30.982658959537574</v>
      </c>
      <c r="N134" s="22">
        <v>32.724855491329478</v>
      </c>
      <c r="O134" s="85">
        <f t="shared" si="4"/>
        <v>34.46705202312139</v>
      </c>
      <c r="P134" s="7">
        <v>3349</v>
      </c>
      <c r="Q134" s="7">
        <v>3969</v>
      </c>
      <c r="R134" s="8">
        <v>12.496268656716419</v>
      </c>
      <c r="S134" s="8">
        <v>14.021266824460382</v>
      </c>
      <c r="T134" s="83">
        <f t="shared" si="6"/>
        <v>4180.300491044618</v>
      </c>
      <c r="U134">
        <f t="shared" si="7"/>
        <v>60</v>
      </c>
    </row>
    <row r="135" spans="1:21">
      <c r="A135" s="60" t="s">
        <v>16</v>
      </c>
      <c r="B135" s="16">
        <v>3513</v>
      </c>
      <c r="C135" s="16" t="s">
        <v>64</v>
      </c>
      <c r="D135" s="17" t="s">
        <v>65</v>
      </c>
      <c r="E135" s="16" t="s">
        <v>66</v>
      </c>
      <c r="F135" s="18" t="s">
        <v>373</v>
      </c>
      <c r="G135" s="17">
        <v>3510906</v>
      </c>
      <c r="H135" s="17" t="s">
        <v>374</v>
      </c>
      <c r="I135" s="19">
        <v>195</v>
      </c>
      <c r="J135" s="20">
        <v>2871</v>
      </c>
      <c r="K135" s="20">
        <v>2634</v>
      </c>
      <c r="L135" s="86">
        <f t="shared" si="5"/>
        <v>2634</v>
      </c>
      <c r="M135" s="21">
        <v>14.723076923076922</v>
      </c>
      <c r="N135" s="22">
        <v>13.507692307692308</v>
      </c>
      <c r="O135" s="85">
        <f t="shared" si="4"/>
        <v>13.507692307692308</v>
      </c>
      <c r="P135" s="7">
        <v>329</v>
      </c>
      <c r="Q135" s="7">
        <v>400</v>
      </c>
      <c r="R135" s="8">
        <v>11.45942180424939</v>
      </c>
      <c r="S135" s="8">
        <v>15.186028853454822</v>
      </c>
      <c r="T135" s="83">
        <f t="shared" si="6"/>
        <v>400</v>
      </c>
      <c r="U135">
        <f t="shared" si="7"/>
        <v>5</v>
      </c>
    </row>
    <row r="136" spans="1:21">
      <c r="A136" s="60" t="s">
        <v>16</v>
      </c>
      <c r="B136" s="24">
        <v>3502</v>
      </c>
      <c r="C136" s="25" t="s">
        <v>69</v>
      </c>
      <c r="D136" s="17" t="s">
        <v>105</v>
      </c>
      <c r="E136" s="25" t="s">
        <v>106</v>
      </c>
      <c r="F136" s="18" t="s">
        <v>375</v>
      </c>
      <c r="G136" s="17">
        <v>3511003</v>
      </c>
      <c r="H136" s="17" t="s">
        <v>376</v>
      </c>
      <c r="I136" s="19">
        <v>1094</v>
      </c>
      <c r="J136" s="20">
        <v>14948</v>
      </c>
      <c r="K136" s="20">
        <v>18003</v>
      </c>
      <c r="L136" s="86">
        <f t="shared" si="5"/>
        <v>21058</v>
      </c>
      <c r="M136" s="21">
        <v>13.663619744058501</v>
      </c>
      <c r="N136" s="22">
        <v>16.456124314442413</v>
      </c>
      <c r="O136" s="85">
        <f t="shared" si="4"/>
        <v>19.248628884826324</v>
      </c>
      <c r="P136" s="7">
        <v>1649</v>
      </c>
      <c r="Q136" s="7">
        <v>2315</v>
      </c>
      <c r="R136" s="8">
        <v>11.031576130586032</v>
      </c>
      <c r="S136" s="8">
        <v>12.858967949786146</v>
      </c>
      <c r="T136" s="83">
        <f t="shared" si="6"/>
        <v>2707.8414708659666</v>
      </c>
      <c r="U136">
        <f t="shared" si="7"/>
        <v>42</v>
      </c>
    </row>
    <row r="137" spans="1:21">
      <c r="A137" s="60" t="s">
        <v>16</v>
      </c>
      <c r="B137" s="23">
        <v>3515</v>
      </c>
      <c r="C137" s="23" t="s">
        <v>22</v>
      </c>
      <c r="D137" s="17" t="s">
        <v>163</v>
      </c>
      <c r="E137" s="23" t="s">
        <v>164</v>
      </c>
      <c r="F137" s="18" t="s">
        <v>377</v>
      </c>
      <c r="G137" s="17">
        <v>3511102</v>
      </c>
      <c r="H137" s="17" t="s">
        <v>378</v>
      </c>
      <c r="I137" s="19">
        <v>293</v>
      </c>
      <c r="J137" s="20">
        <v>105847</v>
      </c>
      <c r="K137" s="20">
        <v>112820</v>
      </c>
      <c r="L137" s="86">
        <f t="shared" si="5"/>
        <v>119793</v>
      </c>
      <c r="M137" s="21">
        <v>361.25255972696243</v>
      </c>
      <c r="N137" s="22">
        <v>385.05119453924914</v>
      </c>
      <c r="O137" s="85">
        <f t="shared" si="4"/>
        <v>408.84982935153585</v>
      </c>
      <c r="P137" s="7">
        <v>13090</v>
      </c>
      <c r="Q137" s="7">
        <v>17055</v>
      </c>
      <c r="R137" s="8">
        <v>12.366906950598505</v>
      </c>
      <c r="S137" s="8">
        <v>15.117000531820599</v>
      </c>
      <c r="T137" s="83">
        <f t="shared" si="6"/>
        <v>18109.10844708385</v>
      </c>
      <c r="U137">
        <f t="shared" si="7"/>
        <v>240</v>
      </c>
    </row>
    <row r="138" spans="1:21">
      <c r="A138" s="60" t="s">
        <v>16</v>
      </c>
      <c r="B138" s="23">
        <v>3515</v>
      </c>
      <c r="C138" s="23" t="s">
        <v>22</v>
      </c>
      <c r="D138" s="17" t="s">
        <v>163</v>
      </c>
      <c r="E138" s="23" t="s">
        <v>164</v>
      </c>
      <c r="F138" s="18" t="s">
        <v>379</v>
      </c>
      <c r="G138" s="17">
        <v>3511201</v>
      </c>
      <c r="H138" s="17" t="s">
        <v>380</v>
      </c>
      <c r="I138" s="19">
        <v>144</v>
      </c>
      <c r="J138" s="20">
        <v>6555</v>
      </c>
      <c r="K138" s="20">
        <v>7127</v>
      </c>
      <c r="L138" s="86">
        <f t="shared" si="5"/>
        <v>7699</v>
      </c>
      <c r="M138" s="21">
        <v>45.520833333333336</v>
      </c>
      <c r="N138" s="22">
        <v>49.493055555555557</v>
      </c>
      <c r="O138" s="85">
        <f t="shared" ref="O138:O201" si="8">L138/I138</f>
        <v>53.465277777777779</v>
      </c>
      <c r="P138" s="7">
        <v>707</v>
      </c>
      <c r="Q138" s="7">
        <v>879</v>
      </c>
      <c r="R138" s="8">
        <v>10.785659801678108</v>
      </c>
      <c r="S138" s="8">
        <v>12.333380103830503</v>
      </c>
      <c r="T138" s="83">
        <f t="shared" si="6"/>
        <v>949.54693419391049</v>
      </c>
      <c r="U138">
        <f t="shared" si="7"/>
        <v>15</v>
      </c>
    </row>
    <row r="139" spans="1:21">
      <c r="A139" s="60" t="s">
        <v>16</v>
      </c>
      <c r="B139" s="23">
        <v>3515</v>
      </c>
      <c r="C139" s="23" t="s">
        <v>22</v>
      </c>
      <c r="D139" s="17" t="s">
        <v>192</v>
      </c>
      <c r="E139" s="23" t="s">
        <v>193</v>
      </c>
      <c r="F139" s="18" t="s">
        <v>381</v>
      </c>
      <c r="G139" s="17">
        <v>3511300</v>
      </c>
      <c r="H139" s="17" t="s">
        <v>382</v>
      </c>
      <c r="I139" s="19">
        <v>198</v>
      </c>
      <c r="J139" s="20">
        <v>6700</v>
      </c>
      <c r="K139" s="20">
        <v>7972</v>
      </c>
      <c r="L139" s="86">
        <f t="shared" si="5"/>
        <v>9244</v>
      </c>
      <c r="M139" s="21">
        <v>33.838383838383841</v>
      </c>
      <c r="N139" s="22">
        <v>40.262626262626263</v>
      </c>
      <c r="O139" s="85">
        <f t="shared" si="8"/>
        <v>46.686868686868685</v>
      </c>
      <c r="P139" s="7">
        <v>986</v>
      </c>
      <c r="Q139" s="7">
        <v>1398</v>
      </c>
      <c r="R139" s="8">
        <v>14.716417910447761</v>
      </c>
      <c r="S139" s="8">
        <v>17.536377320622179</v>
      </c>
      <c r="T139" s="83">
        <f t="shared" si="6"/>
        <v>1621.0627195183142</v>
      </c>
      <c r="U139">
        <f t="shared" si="7"/>
        <v>18</v>
      </c>
    </row>
    <row r="140" spans="1:21">
      <c r="A140" s="60" t="s">
        <v>16</v>
      </c>
      <c r="B140" s="16">
        <v>3506</v>
      </c>
      <c r="C140" s="16" t="s">
        <v>38</v>
      </c>
      <c r="D140" s="17" t="s">
        <v>39</v>
      </c>
      <c r="E140" s="16" t="s">
        <v>1451</v>
      </c>
      <c r="F140" s="18" t="s">
        <v>383</v>
      </c>
      <c r="G140" s="17">
        <v>3511409</v>
      </c>
      <c r="H140" s="17" t="s">
        <v>384</v>
      </c>
      <c r="I140" s="19">
        <v>520</v>
      </c>
      <c r="J140" s="20">
        <v>15144</v>
      </c>
      <c r="K140" s="20">
        <v>17532</v>
      </c>
      <c r="L140" s="86">
        <f t="shared" ref="L140:L203" si="9">IF(K140&gt;J140,(K140-J140)+K140,K140)</f>
        <v>19920</v>
      </c>
      <c r="M140" s="21">
        <v>29.123076923076923</v>
      </c>
      <c r="N140" s="22">
        <v>33.715384615384615</v>
      </c>
      <c r="O140" s="85">
        <f t="shared" si="8"/>
        <v>38.307692307692307</v>
      </c>
      <c r="P140" s="7">
        <v>1652</v>
      </c>
      <c r="Q140" s="7">
        <v>2319</v>
      </c>
      <c r="R140" s="8">
        <v>10.908610670892763</v>
      </c>
      <c r="S140" s="8">
        <v>13.227241615331964</v>
      </c>
      <c r="T140" s="83">
        <f t="shared" ref="T140:T203" si="10">(S140/100)*L140</f>
        <v>2634.8665297741272</v>
      </c>
      <c r="U140">
        <f t="shared" ref="U140:U203" si="11">ROUND(2*L140/1000,0)</f>
        <v>40</v>
      </c>
    </row>
    <row r="141" spans="1:21">
      <c r="A141" s="60" t="s">
        <v>16</v>
      </c>
      <c r="B141" s="16">
        <v>3516</v>
      </c>
      <c r="C141" s="16" t="s">
        <v>49</v>
      </c>
      <c r="D141" s="17" t="s">
        <v>50</v>
      </c>
      <c r="E141" s="16" t="s">
        <v>51</v>
      </c>
      <c r="F141" s="18" t="s">
        <v>385</v>
      </c>
      <c r="G141" s="17">
        <v>3511508</v>
      </c>
      <c r="H141" s="17" t="s">
        <v>386</v>
      </c>
      <c r="I141" s="19">
        <v>126</v>
      </c>
      <c r="J141" s="20">
        <v>29508</v>
      </c>
      <c r="K141" s="20">
        <v>39617</v>
      </c>
      <c r="L141" s="86">
        <f t="shared" si="9"/>
        <v>49726</v>
      </c>
      <c r="M141" s="21">
        <v>234.1904761904762</v>
      </c>
      <c r="N141" s="22">
        <v>314.42063492063494</v>
      </c>
      <c r="O141" s="85">
        <f t="shared" si="8"/>
        <v>394.65079365079367</v>
      </c>
      <c r="P141" s="7">
        <v>2687</v>
      </c>
      <c r="Q141" s="7">
        <v>4558</v>
      </c>
      <c r="R141" s="8">
        <v>9.1060051511454514</v>
      </c>
      <c r="S141" s="8">
        <v>11.505161925436051</v>
      </c>
      <c r="T141" s="83">
        <f t="shared" si="10"/>
        <v>5721.056819042331</v>
      </c>
      <c r="U141">
        <f t="shared" si="11"/>
        <v>99</v>
      </c>
    </row>
    <row r="142" spans="1:21">
      <c r="A142" s="60" t="s">
        <v>16</v>
      </c>
      <c r="B142" s="16">
        <v>3516</v>
      </c>
      <c r="C142" s="16" t="s">
        <v>49</v>
      </c>
      <c r="D142" s="17" t="s">
        <v>50</v>
      </c>
      <c r="E142" s="16" t="s">
        <v>51</v>
      </c>
      <c r="F142" s="18" t="s">
        <v>387</v>
      </c>
      <c r="G142" s="17">
        <v>3511607</v>
      </c>
      <c r="H142" s="17" t="s">
        <v>388</v>
      </c>
      <c r="I142" s="19">
        <v>190</v>
      </c>
      <c r="J142" s="20">
        <v>12883</v>
      </c>
      <c r="K142" s="20">
        <v>15540</v>
      </c>
      <c r="L142" s="86">
        <f t="shared" si="9"/>
        <v>18197</v>
      </c>
      <c r="M142" s="21">
        <v>67.805263157894743</v>
      </c>
      <c r="N142" s="22">
        <v>81.78947368421052</v>
      </c>
      <c r="O142" s="85">
        <f t="shared" si="8"/>
        <v>95.773684210526312</v>
      </c>
      <c r="P142" s="7">
        <v>1233</v>
      </c>
      <c r="Q142" s="7">
        <v>1841</v>
      </c>
      <c r="R142" s="8">
        <v>9.5707521540013971</v>
      </c>
      <c r="S142" s="8">
        <v>11.846846846846846</v>
      </c>
      <c r="T142" s="83">
        <f t="shared" si="10"/>
        <v>2155.7707207207209</v>
      </c>
      <c r="U142">
        <f t="shared" si="11"/>
        <v>36</v>
      </c>
    </row>
    <row r="143" spans="1:21">
      <c r="A143" s="60" t="s">
        <v>16</v>
      </c>
      <c r="B143" s="16">
        <v>3510</v>
      </c>
      <c r="C143" s="23" t="s">
        <v>42</v>
      </c>
      <c r="D143" s="17" t="s">
        <v>43</v>
      </c>
      <c r="E143" s="23" t="s">
        <v>42</v>
      </c>
      <c r="F143" s="18" t="s">
        <v>389</v>
      </c>
      <c r="G143" s="17">
        <v>3511706</v>
      </c>
      <c r="H143" s="17" t="s">
        <v>390</v>
      </c>
      <c r="I143" s="19">
        <v>179</v>
      </c>
      <c r="J143" s="20">
        <v>13037</v>
      </c>
      <c r="K143" s="20">
        <v>15085</v>
      </c>
      <c r="L143" s="86">
        <f t="shared" si="9"/>
        <v>17133</v>
      </c>
      <c r="M143" s="21">
        <v>72.832402234636874</v>
      </c>
      <c r="N143" s="22">
        <v>84.273743016759781</v>
      </c>
      <c r="O143" s="85">
        <f t="shared" si="8"/>
        <v>95.715083798882688</v>
      </c>
      <c r="P143" s="7">
        <v>1253</v>
      </c>
      <c r="Q143" s="7">
        <v>1732</v>
      </c>
      <c r="R143" s="8">
        <v>9.6111068497353678</v>
      </c>
      <c r="S143" s="8">
        <v>11.481604242625124</v>
      </c>
      <c r="T143" s="83">
        <f t="shared" si="10"/>
        <v>1967.1432548889627</v>
      </c>
      <c r="U143">
        <f t="shared" si="11"/>
        <v>34</v>
      </c>
    </row>
    <row r="144" spans="1:21">
      <c r="A144" s="60" t="s">
        <v>16</v>
      </c>
      <c r="B144" s="24">
        <v>3502</v>
      </c>
      <c r="C144" s="25" t="s">
        <v>69</v>
      </c>
      <c r="D144" s="17" t="s">
        <v>70</v>
      </c>
      <c r="E144" s="25" t="s">
        <v>71</v>
      </c>
      <c r="F144" s="18" t="s">
        <v>391</v>
      </c>
      <c r="G144" s="17">
        <v>3511904</v>
      </c>
      <c r="H144" s="17" t="s">
        <v>392</v>
      </c>
      <c r="I144" s="19">
        <v>175</v>
      </c>
      <c r="J144" s="20">
        <v>5404</v>
      </c>
      <c r="K144" s="20">
        <v>7065</v>
      </c>
      <c r="L144" s="86">
        <f t="shared" si="9"/>
        <v>8726</v>
      </c>
      <c r="M144" s="21">
        <v>30.88</v>
      </c>
      <c r="N144" s="22">
        <v>40.371428571428574</v>
      </c>
      <c r="O144" s="85">
        <f t="shared" si="8"/>
        <v>49.862857142857145</v>
      </c>
      <c r="P144" s="7">
        <v>542</v>
      </c>
      <c r="Q144" s="7">
        <v>757</v>
      </c>
      <c r="R144" s="8">
        <v>10.029607698001481</v>
      </c>
      <c r="S144" s="8">
        <v>10.714791224345365</v>
      </c>
      <c r="T144" s="83">
        <f t="shared" si="10"/>
        <v>934.97268223637661</v>
      </c>
      <c r="U144">
        <f t="shared" si="11"/>
        <v>17</v>
      </c>
    </row>
    <row r="145" spans="1:21">
      <c r="A145" s="60" t="s">
        <v>16</v>
      </c>
      <c r="B145" s="16">
        <v>3505</v>
      </c>
      <c r="C145" s="16" t="s">
        <v>59</v>
      </c>
      <c r="D145" s="17" t="s">
        <v>60</v>
      </c>
      <c r="E145" s="16" t="s">
        <v>61</v>
      </c>
      <c r="F145" s="18" t="s">
        <v>393</v>
      </c>
      <c r="G145" s="17">
        <v>3512001</v>
      </c>
      <c r="H145" s="17" t="s">
        <v>394</v>
      </c>
      <c r="I145" s="19">
        <v>404</v>
      </c>
      <c r="J145" s="20">
        <v>16664</v>
      </c>
      <c r="K145" s="20">
        <v>17371</v>
      </c>
      <c r="L145" s="86">
        <f t="shared" si="9"/>
        <v>18078</v>
      </c>
      <c r="M145" s="21">
        <v>41.24752475247525</v>
      </c>
      <c r="N145" s="22">
        <v>42.99752475247525</v>
      </c>
      <c r="O145" s="85">
        <f t="shared" si="8"/>
        <v>44.74752475247525</v>
      </c>
      <c r="P145" s="7">
        <v>1761</v>
      </c>
      <c r="Q145" s="7">
        <v>2305</v>
      </c>
      <c r="R145" s="8">
        <v>10.567690830532886</v>
      </c>
      <c r="S145" s="8">
        <v>13.269241839848023</v>
      </c>
      <c r="T145" s="83">
        <f t="shared" si="10"/>
        <v>2398.8135398077256</v>
      </c>
      <c r="U145">
        <f t="shared" si="11"/>
        <v>36</v>
      </c>
    </row>
    <row r="146" spans="1:21">
      <c r="A146" s="60" t="s">
        <v>16</v>
      </c>
      <c r="B146" s="16">
        <v>3505</v>
      </c>
      <c r="C146" s="16" t="s">
        <v>59</v>
      </c>
      <c r="D146" s="17" t="s">
        <v>60</v>
      </c>
      <c r="E146" s="16" t="s">
        <v>61</v>
      </c>
      <c r="F146" s="18" t="s">
        <v>395</v>
      </c>
      <c r="G146" s="17">
        <v>3512100</v>
      </c>
      <c r="H146" s="17" t="s">
        <v>396</v>
      </c>
      <c r="I146" s="19">
        <v>725</v>
      </c>
      <c r="J146" s="20">
        <v>5954</v>
      </c>
      <c r="K146" s="20">
        <v>5994</v>
      </c>
      <c r="L146" s="86">
        <f t="shared" si="9"/>
        <v>6034</v>
      </c>
      <c r="M146" s="21">
        <v>8.2124137931034475</v>
      </c>
      <c r="N146" s="22">
        <v>8.2675862068965511</v>
      </c>
      <c r="O146" s="85">
        <f t="shared" si="8"/>
        <v>8.3227586206896547</v>
      </c>
      <c r="P146" s="7">
        <v>435</v>
      </c>
      <c r="Q146" s="7">
        <v>663</v>
      </c>
      <c r="R146" s="8">
        <v>7.3060127645280479</v>
      </c>
      <c r="S146" s="8">
        <v>11.061061061061061</v>
      </c>
      <c r="T146" s="83">
        <f t="shared" si="10"/>
        <v>667.42442442442439</v>
      </c>
      <c r="U146">
        <f t="shared" si="11"/>
        <v>12</v>
      </c>
    </row>
    <row r="147" spans="1:21">
      <c r="A147" s="60" t="s">
        <v>16</v>
      </c>
      <c r="B147" s="16">
        <v>3510</v>
      </c>
      <c r="C147" s="16" t="s">
        <v>42</v>
      </c>
      <c r="D147" s="17" t="s">
        <v>149</v>
      </c>
      <c r="E147" s="16" t="s">
        <v>150</v>
      </c>
      <c r="F147" s="18" t="s">
        <v>397</v>
      </c>
      <c r="G147" s="17">
        <v>3512209</v>
      </c>
      <c r="H147" s="17" t="s">
        <v>398</v>
      </c>
      <c r="I147" s="19">
        <v>212</v>
      </c>
      <c r="J147" s="20">
        <v>22676</v>
      </c>
      <c r="K147" s="20">
        <v>25229</v>
      </c>
      <c r="L147" s="86">
        <f t="shared" si="9"/>
        <v>27782</v>
      </c>
      <c r="M147" s="21">
        <v>106.9622641509434</v>
      </c>
      <c r="N147" s="22">
        <v>119.00471698113208</v>
      </c>
      <c r="O147" s="85">
        <f t="shared" si="8"/>
        <v>131.04716981132074</v>
      </c>
      <c r="P147" s="7">
        <v>1770</v>
      </c>
      <c r="Q147" s="7">
        <v>2573</v>
      </c>
      <c r="R147" s="8">
        <v>7.8056094549303232</v>
      </c>
      <c r="S147" s="8">
        <v>10.198580998057791</v>
      </c>
      <c r="T147" s="83">
        <f t="shared" si="10"/>
        <v>2833.3697728804154</v>
      </c>
      <c r="U147">
        <f t="shared" si="11"/>
        <v>56</v>
      </c>
    </row>
    <row r="148" spans="1:21">
      <c r="A148" s="60" t="s">
        <v>16</v>
      </c>
      <c r="B148" s="16">
        <v>3506</v>
      </c>
      <c r="C148" s="16" t="s">
        <v>38</v>
      </c>
      <c r="D148" s="17" t="s">
        <v>111</v>
      </c>
      <c r="E148" s="16" t="s">
        <v>112</v>
      </c>
      <c r="F148" s="18" t="s">
        <v>399</v>
      </c>
      <c r="G148" s="17">
        <v>3512308</v>
      </c>
      <c r="H148" s="17" t="s">
        <v>400</v>
      </c>
      <c r="I148" s="19">
        <v>465</v>
      </c>
      <c r="J148" s="20">
        <v>14904</v>
      </c>
      <c r="K148" s="20">
        <v>16288</v>
      </c>
      <c r="L148" s="86">
        <f t="shared" si="9"/>
        <v>17672</v>
      </c>
      <c r="M148" s="21">
        <v>32.051612903225809</v>
      </c>
      <c r="N148" s="22">
        <v>35.027956989247315</v>
      </c>
      <c r="O148" s="85">
        <f t="shared" si="8"/>
        <v>38.00430107526882</v>
      </c>
      <c r="P148" s="7">
        <v>1895</v>
      </c>
      <c r="Q148" s="7">
        <v>2404</v>
      </c>
      <c r="R148" s="8">
        <v>12.714707461084272</v>
      </c>
      <c r="S148" s="8">
        <v>14.759332023575638</v>
      </c>
      <c r="T148" s="83">
        <f t="shared" si="10"/>
        <v>2608.269155206287</v>
      </c>
      <c r="U148">
        <f t="shared" si="11"/>
        <v>35</v>
      </c>
    </row>
    <row r="149" spans="1:21">
      <c r="A149" s="60" t="s">
        <v>16</v>
      </c>
      <c r="B149" s="16">
        <v>3510</v>
      </c>
      <c r="C149" s="16" t="s">
        <v>42</v>
      </c>
      <c r="D149" s="17" t="s">
        <v>401</v>
      </c>
      <c r="E149" s="16" t="s">
        <v>402</v>
      </c>
      <c r="F149" s="18" t="s">
        <v>403</v>
      </c>
      <c r="G149" s="17">
        <v>3512407</v>
      </c>
      <c r="H149" s="17" t="s">
        <v>404</v>
      </c>
      <c r="I149" s="19">
        <v>123</v>
      </c>
      <c r="J149" s="20">
        <v>17591</v>
      </c>
      <c r="K149" s="20">
        <v>21080</v>
      </c>
      <c r="L149" s="86">
        <f t="shared" si="9"/>
        <v>24569</v>
      </c>
      <c r="M149" s="21">
        <v>143.01626016260164</v>
      </c>
      <c r="N149" s="22">
        <v>171.3821138211382</v>
      </c>
      <c r="O149" s="85">
        <f t="shared" si="8"/>
        <v>199.7479674796748</v>
      </c>
      <c r="P149" s="7">
        <v>1639</v>
      </c>
      <c r="Q149" s="7">
        <v>2420</v>
      </c>
      <c r="R149" s="8">
        <v>9.3172645102609284</v>
      </c>
      <c r="S149" s="8">
        <v>11.480075901328274</v>
      </c>
      <c r="T149" s="83">
        <f t="shared" si="10"/>
        <v>2820.5398481973434</v>
      </c>
      <c r="U149">
        <f t="shared" si="11"/>
        <v>49</v>
      </c>
    </row>
    <row r="150" spans="1:21">
      <c r="A150" s="60" t="s">
        <v>16</v>
      </c>
      <c r="B150" s="24">
        <v>3502</v>
      </c>
      <c r="C150" s="25" t="s">
        <v>69</v>
      </c>
      <c r="D150" s="17" t="s">
        <v>70</v>
      </c>
      <c r="E150" s="25" t="s">
        <v>71</v>
      </c>
      <c r="F150" s="18" t="s">
        <v>405</v>
      </c>
      <c r="G150" s="17">
        <v>3512506</v>
      </c>
      <c r="H150" s="17" t="s">
        <v>406</v>
      </c>
      <c r="I150" s="19">
        <v>259</v>
      </c>
      <c r="J150" s="20">
        <v>4417</v>
      </c>
      <c r="K150" s="20">
        <v>5238</v>
      </c>
      <c r="L150" s="86">
        <f t="shared" si="9"/>
        <v>6059</v>
      </c>
      <c r="M150" s="21">
        <v>17.054054054054053</v>
      </c>
      <c r="N150" s="22">
        <v>20.223938223938223</v>
      </c>
      <c r="O150" s="85">
        <f t="shared" si="8"/>
        <v>23.393822393822393</v>
      </c>
      <c r="P150" s="7">
        <v>452</v>
      </c>
      <c r="Q150" s="7">
        <v>663</v>
      </c>
      <c r="R150" s="8">
        <v>10.233189947928459</v>
      </c>
      <c r="S150" s="8">
        <v>12.65750286368843</v>
      </c>
      <c r="T150" s="83">
        <f t="shared" si="10"/>
        <v>766.91809851088203</v>
      </c>
      <c r="U150">
        <f t="shared" si="11"/>
        <v>12</v>
      </c>
    </row>
    <row r="151" spans="1:21">
      <c r="A151" s="60" t="s">
        <v>16</v>
      </c>
      <c r="B151" s="16">
        <v>3506</v>
      </c>
      <c r="C151" s="16" t="s">
        <v>38</v>
      </c>
      <c r="D151" s="17" t="s">
        <v>39</v>
      </c>
      <c r="E151" s="16" t="s">
        <v>1451</v>
      </c>
      <c r="F151" s="18" t="s">
        <v>407</v>
      </c>
      <c r="G151" s="17">
        <v>3512605</v>
      </c>
      <c r="H151" s="17" t="s">
        <v>408</v>
      </c>
      <c r="I151" s="19">
        <v>327</v>
      </c>
      <c r="J151" s="20">
        <v>5589</v>
      </c>
      <c r="K151" s="20">
        <v>5001</v>
      </c>
      <c r="L151" s="86">
        <f t="shared" si="9"/>
        <v>5001</v>
      </c>
      <c r="M151" s="21">
        <v>17.091743119266056</v>
      </c>
      <c r="N151" s="22">
        <v>15.293577981651376</v>
      </c>
      <c r="O151" s="85">
        <f t="shared" si="8"/>
        <v>15.293577981651376</v>
      </c>
      <c r="P151" s="7">
        <v>528</v>
      </c>
      <c r="Q151" s="7">
        <v>670</v>
      </c>
      <c r="R151" s="8">
        <v>9.4471282877079972</v>
      </c>
      <c r="S151" s="8">
        <v>13.397320535892822</v>
      </c>
      <c r="T151" s="83">
        <f t="shared" si="10"/>
        <v>670.00000000000011</v>
      </c>
      <c r="U151">
        <f t="shared" si="11"/>
        <v>10</v>
      </c>
    </row>
    <row r="152" spans="1:21">
      <c r="A152" s="60" t="s">
        <v>16</v>
      </c>
      <c r="B152" s="16">
        <v>3510</v>
      </c>
      <c r="C152" s="16" t="s">
        <v>42</v>
      </c>
      <c r="D152" s="17" t="s">
        <v>101</v>
      </c>
      <c r="E152" s="16" t="s">
        <v>102</v>
      </c>
      <c r="F152" s="18" t="s">
        <v>409</v>
      </c>
      <c r="G152" s="17">
        <v>3512704</v>
      </c>
      <c r="H152" s="17" t="s">
        <v>410</v>
      </c>
      <c r="I152" s="19">
        <v>264</v>
      </c>
      <c r="J152" s="20">
        <v>3794</v>
      </c>
      <c r="K152" s="20">
        <v>3874</v>
      </c>
      <c r="L152" s="86">
        <f t="shared" si="9"/>
        <v>3954</v>
      </c>
      <c r="M152" s="21">
        <v>14.371212121212121</v>
      </c>
      <c r="N152" s="22">
        <v>14.674242424242424</v>
      </c>
      <c r="O152" s="85">
        <f t="shared" si="8"/>
        <v>14.977272727272727</v>
      </c>
      <c r="P152" s="7">
        <v>412</v>
      </c>
      <c r="Q152" s="7">
        <v>513</v>
      </c>
      <c r="R152" s="8">
        <v>10.859251449657354</v>
      </c>
      <c r="S152" s="8">
        <v>13.242127000516263</v>
      </c>
      <c r="T152" s="83">
        <f t="shared" si="10"/>
        <v>523.59370160041306</v>
      </c>
      <c r="U152">
        <f t="shared" si="11"/>
        <v>8</v>
      </c>
    </row>
    <row r="153" spans="1:21">
      <c r="A153" s="60" t="s">
        <v>16</v>
      </c>
      <c r="B153" s="16">
        <v>3507</v>
      </c>
      <c r="C153" s="16" t="s">
        <v>34</v>
      </c>
      <c r="D153" s="17" t="s">
        <v>88</v>
      </c>
      <c r="E153" s="16" t="s">
        <v>89</v>
      </c>
      <c r="F153" s="18" t="s">
        <v>411</v>
      </c>
      <c r="G153" s="17">
        <v>3512803</v>
      </c>
      <c r="H153" s="17" t="s">
        <v>412</v>
      </c>
      <c r="I153" s="19">
        <v>166</v>
      </c>
      <c r="J153" s="20">
        <v>44355</v>
      </c>
      <c r="K153" s="20">
        <v>58827</v>
      </c>
      <c r="L153" s="86">
        <f t="shared" si="9"/>
        <v>73299</v>
      </c>
      <c r="M153" s="21">
        <v>267.19879518072287</v>
      </c>
      <c r="N153" s="22">
        <v>354.37951807228916</v>
      </c>
      <c r="O153" s="85">
        <f t="shared" si="8"/>
        <v>441.56024096385545</v>
      </c>
      <c r="P153" s="7">
        <v>3503</v>
      </c>
      <c r="Q153" s="7">
        <v>5499</v>
      </c>
      <c r="R153" s="8">
        <v>7.8976440085672417</v>
      </c>
      <c r="S153" s="8">
        <v>9.3477484828395117</v>
      </c>
      <c r="T153" s="83">
        <f t="shared" si="10"/>
        <v>6851.8061604365339</v>
      </c>
      <c r="U153">
        <f t="shared" si="11"/>
        <v>147</v>
      </c>
    </row>
    <row r="154" spans="1:21">
      <c r="A154" s="60" t="s">
        <v>16</v>
      </c>
      <c r="B154" s="23">
        <v>3515</v>
      </c>
      <c r="C154" s="23" t="s">
        <v>22</v>
      </c>
      <c r="D154" s="17" t="s">
        <v>77</v>
      </c>
      <c r="E154" s="23" t="s">
        <v>78</v>
      </c>
      <c r="F154" s="18" t="s">
        <v>413</v>
      </c>
      <c r="G154" s="17">
        <v>3512902</v>
      </c>
      <c r="H154" s="17" t="s">
        <v>414</v>
      </c>
      <c r="I154" s="19">
        <v>458</v>
      </c>
      <c r="J154" s="20">
        <v>7372</v>
      </c>
      <c r="K154" s="20">
        <v>7214</v>
      </c>
      <c r="L154" s="86">
        <f t="shared" si="9"/>
        <v>7214</v>
      </c>
      <c r="M154" s="21">
        <v>16.096069868995635</v>
      </c>
      <c r="N154" s="22">
        <v>15.751091703056769</v>
      </c>
      <c r="O154" s="85">
        <f t="shared" si="8"/>
        <v>15.751091703056769</v>
      </c>
      <c r="P154" s="7">
        <v>1114</v>
      </c>
      <c r="Q154" s="7">
        <v>1376</v>
      </c>
      <c r="R154" s="8">
        <v>15.111231687466088</v>
      </c>
      <c r="S154" s="8">
        <v>19.074022733573607</v>
      </c>
      <c r="T154" s="83">
        <f t="shared" si="10"/>
        <v>1376</v>
      </c>
      <c r="U154">
        <f t="shared" si="11"/>
        <v>14</v>
      </c>
    </row>
    <row r="155" spans="1:21">
      <c r="A155" s="60" t="s">
        <v>16</v>
      </c>
      <c r="B155" s="26">
        <v>3501</v>
      </c>
      <c r="C155" s="27" t="s">
        <v>169</v>
      </c>
      <c r="D155" s="17" t="s">
        <v>415</v>
      </c>
      <c r="E155" s="18" t="s">
        <v>416</v>
      </c>
      <c r="F155" s="18" t="s">
        <v>417</v>
      </c>
      <c r="G155" s="17">
        <v>3513009</v>
      </c>
      <c r="H155" s="17" t="s">
        <v>418</v>
      </c>
      <c r="I155" s="19">
        <v>325</v>
      </c>
      <c r="J155" s="20">
        <v>148987</v>
      </c>
      <c r="K155" s="20">
        <v>201150</v>
      </c>
      <c r="L155" s="86">
        <f t="shared" si="9"/>
        <v>253313</v>
      </c>
      <c r="M155" s="21">
        <v>458.42153846153849</v>
      </c>
      <c r="N155" s="22">
        <v>618.92307692307691</v>
      </c>
      <c r="O155" s="85">
        <f t="shared" si="8"/>
        <v>779.42461538461544</v>
      </c>
      <c r="P155" s="7">
        <v>8624</v>
      </c>
      <c r="Q155" s="7">
        <v>16265</v>
      </c>
      <c r="R155" s="8">
        <v>5.7884244934121769</v>
      </c>
      <c r="S155" s="8">
        <v>8.086005468555804</v>
      </c>
      <c r="T155" s="83">
        <f t="shared" si="10"/>
        <v>20482.903032562765</v>
      </c>
      <c r="U155">
        <f t="shared" si="11"/>
        <v>507</v>
      </c>
    </row>
    <row r="156" spans="1:21">
      <c r="A156" s="60" t="s">
        <v>16</v>
      </c>
      <c r="B156" s="16">
        <v>3513</v>
      </c>
      <c r="C156" s="16" t="s">
        <v>64</v>
      </c>
      <c r="D156" s="17" t="s">
        <v>419</v>
      </c>
      <c r="E156" s="16" t="s">
        <v>420</v>
      </c>
      <c r="F156" s="18" t="s">
        <v>421</v>
      </c>
      <c r="G156" s="17">
        <v>3513108</v>
      </c>
      <c r="H156" s="17" t="s">
        <v>422</v>
      </c>
      <c r="I156" s="19">
        <v>302</v>
      </c>
      <c r="J156" s="20">
        <v>28411</v>
      </c>
      <c r="K156" s="20">
        <v>31691</v>
      </c>
      <c r="L156" s="86">
        <f t="shared" si="9"/>
        <v>34971</v>
      </c>
      <c r="M156" s="21">
        <v>94.076158940397349</v>
      </c>
      <c r="N156" s="22">
        <v>104.93708609271523</v>
      </c>
      <c r="O156" s="85">
        <f t="shared" si="8"/>
        <v>115.79801324503312</v>
      </c>
      <c r="P156" s="7">
        <v>2575</v>
      </c>
      <c r="Q156" s="7">
        <v>3605</v>
      </c>
      <c r="R156" s="8">
        <v>9.0633909401288228</v>
      </c>
      <c r="S156" s="8">
        <v>11.375469376163579</v>
      </c>
      <c r="T156" s="83">
        <f t="shared" si="10"/>
        <v>3978.1153955381651</v>
      </c>
      <c r="U156">
        <f t="shared" si="11"/>
        <v>70</v>
      </c>
    </row>
    <row r="157" spans="1:21">
      <c r="A157" s="60" t="s">
        <v>16</v>
      </c>
      <c r="B157" s="16">
        <v>3508</v>
      </c>
      <c r="C157" s="16" t="s">
        <v>138</v>
      </c>
      <c r="D157" s="17" t="s">
        <v>423</v>
      </c>
      <c r="E157" s="16" t="s">
        <v>424</v>
      </c>
      <c r="F157" s="18" t="s">
        <v>425</v>
      </c>
      <c r="G157" s="17">
        <v>3513207</v>
      </c>
      <c r="H157" s="17" t="s">
        <v>426</v>
      </c>
      <c r="I157" s="19">
        <v>378</v>
      </c>
      <c r="J157" s="20">
        <v>6579</v>
      </c>
      <c r="K157" s="20">
        <v>7588</v>
      </c>
      <c r="L157" s="86">
        <f t="shared" si="9"/>
        <v>8597</v>
      </c>
      <c r="M157" s="21">
        <v>17.404761904761905</v>
      </c>
      <c r="N157" s="22">
        <v>20.074074074074073</v>
      </c>
      <c r="O157" s="85">
        <f t="shared" si="8"/>
        <v>22.743386243386244</v>
      </c>
      <c r="P157" s="7">
        <v>594</v>
      </c>
      <c r="Q157" s="7">
        <v>864</v>
      </c>
      <c r="R157" s="8">
        <v>9.0287277701778379</v>
      </c>
      <c r="S157" s="8">
        <v>11.386399578281496</v>
      </c>
      <c r="T157" s="83">
        <f t="shared" si="10"/>
        <v>978.88877174486026</v>
      </c>
      <c r="U157">
        <f t="shared" si="11"/>
        <v>17</v>
      </c>
    </row>
    <row r="158" spans="1:21">
      <c r="A158" s="60" t="s">
        <v>16</v>
      </c>
      <c r="B158" s="16">
        <v>3509</v>
      </c>
      <c r="C158" s="16" t="s">
        <v>17</v>
      </c>
      <c r="D158" s="17" t="s">
        <v>176</v>
      </c>
      <c r="E158" s="16" t="s">
        <v>177</v>
      </c>
      <c r="F158" s="18" t="s">
        <v>427</v>
      </c>
      <c r="G158" s="17">
        <v>3513306</v>
      </c>
      <c r="H158" s="17" t="s">
        <v>428</v>
      </c>
      <c r="I158" s="19">
        <v>122</v>
      </c>
      <c r="J158" s="20">
        <v>2610</v>
      </c>
      <c r="K158" s="20">
        <v>2274</v>
      </c>
      <c r="L158" s="86">
        <f t="shared" si="9"/>
        <v>2274</v>
      </c>
      <c r="M158" s="21">
        <v>21.393442622950818</v>
      </c>
      <c r="N158" s="22">
        <v>18.639344262295083</v>
      </c>
      <c r="O158" s="85">
        <f t="shared" si="8"/>
        <v>18.639344262295083</v>
      </c>
      <c r="P158" s="7">
        <v>281</v>
      </c>
      <c r="Q158" s="7">
        <v>330</v>
      </c>
      <c r="R158" s="8">
        <v>10.766283524904214</v>
      </c>
      <c r="S158" s="8">
        <v>14.511873350923484</v>
      </c>
      <c r="T158" s="83">
        <f t="shared" si="10"/>
        <v>330.00000000000006</v>
      </c>
      <c r="U158">
        <f t="shared" si="11"/>
        <v>5</v>
      </c>
    </row>
    <row r="159" spans="1:21">
      <c r="A159" s="60" t="s">
        <v>16</v>
      </c>
      <c r="B159" s="16">
        <v>3517</v>
      </c>
      <c r="C159" s="16" t="s">
        <v>117</v>
      </c>
      <c r="D159" s="17" t="s">
        <v>118</v>
      </c>
      <c r="E159" s="16" t="s">
        <v>119</v>
      </c>
      <c r="F159" s="18" t="s">
        <v>429</v>
      </c>
      <c r="G159" s="17">
        <v>3513405</v>
      </c>
      <c r="H159" s="17" t="s">
        <v>430</v>
      </c>
      <c r="I159" s="19">
        <v>314</v>
      </c>
      <c r="J159" s="20">
        <v>73492</v>
      </c>
      <c r="K159" s="20">
        <v>77039</v>
      </c>
      <c r="L159" s="86">
        <f t="shared" si="9"/>
        <v>80586</v>
      </c>
      <c r="M159" s="21">
        <v>234.05095541401275</v>
      </c>
      <c r="N159" s="22">
        <v>245.34713375796179</v>
      </c>
      <c r="O159" s="85">
        <f t="shared" si="8"/>
        <v>256.64331210191085</v>
      </c>
      <c r="P159" s="7">
        <v>6930</v>
      </c>
      <c r="Q159" s="7">
        <v>9548</v>
      </c>
      <c r="R159" s="8">
        <v>9.429597779350134</v>
      </c>
      <c r="S159" s="8">
        <v>12.393722659951454</v>
      </c>
      <c r="T159" s="83">
        <f t="shared" si="10"/>
        <v>9987.6053427484785</v>
      </c>
      <c r="U159">
        <f t="shared" si="11"/>
        <v>161</v>
      </c>
    </row>
    <row r="160" spans="1:21">
      <c r="A160" s="60" t="s">
        <v>16</v>
      </c>
      <c r="B160" s="16">
        <v>3504</v>
      </c>
      <c r="C160" s="16" t="s">
        <v>245</v>
      </c>
      <c r="D160" s="17" t="s">
        <v>246</v>
      </c>
      <c r="E160" s="16" t="s">
        <v>245</v>
      </c>
      <c r="F160" s="18" t="s">
        <v>431</v>
      </c>
      <c r="G160" s="17">
        <v>3513504</v>
      </c>
      <c r="H160" s="17" t="s">
        <v>432</v>
      </c>
      <c r="I160" s="19">
        <v>148</v>
      </c>
      <c r="J160" s="20">
        <v>108309</v>
      </c>
      <c r="K160" s="20">
        <v>118720</v>
      </c>
      <c r="L160" s="86">
        <f t="shared" si="9"/>
        <v>129131</v>
      </c>
      <c r="M160" s="21">
        <v>731.81756756756761</v>
      </c>
      <c r="N160" s="22">
        <v>802.16216216216219</v>
      </c>
      <c r="O160" s="85">
        <f t="shared" si="8"/>
        <v>872.50675675675677</v>
      </c>
      <c r="P160" s="7">
        <v>6282</v>
      </c>
      <c r="Q160" s="7">
        <v>9366</v>
      </c>
      <c r="R160" s="8">
        <v>5.8000720161759407</v>
      </c>
      <c r="S160" s="8">
        <v>7.8891509433962268</v>
      </c>
      <c r="T160" s="83">
        <f t="shared" si="10"/>
        <v>10187.339504716982</v>
      </c>
      <c r="U160">
        <f t="shared" si="11"/>
        <v>258</v>
      </c>
    </row>
    <row r="161" spans="1:21">
      <c r="A161" s="60" t="s">
        <v>16</v>
      </c>
      <c r="B161" s="16">
        <v>3517</v>
      </c>
      <c r="C161" s="16" t="s">
        <v>117</v>
      </c>
      <c r="D161" s="17" t="s">
        <v>118</v>
      </c>
      <c r="E161" s="16" t="s">
        <v>119</v>
      </c>
      <c r="F161" s="18" t="s">
        <v>433</v>
      </c>
      <c r="G161" s="17">
        <v>3513603</v>
      </c>
      <c r="H161" s="17" t="s">
        <v>434</v>
      </c>
      <c r="I161" s="19">
        <v>1333</v>
      </c>
      <c r="J161" s="20">
        <v>23090</v>
      </c>
      <c r="K161" s="20">
        <v>21866</v>
      </c>
      <c r="L161" s="86">
        <f t="shared" si="9"/>
        <v>21866</v>
      </c>
      <c r="M161" s="21">
        <v>17.321830457614404</v>
      </c>
      <c r="N161" s="22">
        <v>16.403600900225058</v>
      </c>
      <c r="O161" s="85">
        <f t="shared" si="8"/>
        <v>16.403600900225058</v>
      </c>
      <c r="P161" s="7">
        <v>2213</v>
      </c>
      <c r="Q161" s="7">
        <v>3036</v>
      </c>
      <c r="R161" s="8">
        <v>9.5842355998267657</v>
      </c>
      <c r="S161" s="8">
        <v>13.884569651513766</v>
      </c>
      <c r="T161" s="83">
        <f t="shared" si="10"/>
        <v>3036.0000000000005</v>
      </c>
      <c r="U161">
        <f t="shared" si="11"/>
        <v>44</v>
      </c>
    </row>
    <row r="162" spans="1:21">
      <c r="A162" s="60" t="s">
        <v>16</v>
      </c>
      <c r="B162" s="16">
        <v>3503</v>
      </c>
      <c r="C162" s="16" t="s">
        <v>92</v>
      </c>
      <c r="D162" s="17" t="s">
        <v>435</v>
      </c>
      <c r="E162" s="16" t="s">
        <v>436</v>
      </c>
      <c r="F162" s="18" t="s">
        <v>437</v>
      </c>
      <c r="G162" s="17">
        <v>3513702</v>
      </c>
      <c r="H162" s="17" t="s">
        <v>438</v>
      </c>
      <c r="I162" s="19">
        <v>743</v>
      </c>
      <c r="J162" s="20">
        <v>28921</v>
      </c>
      <c r="K162" s="20">
        <v>31056</v>
      </c>
      <c r="L162" s="86">
        <f t="shared" si="9"/>
        <v>33191</v>
      </c>
      <c r="M162" s="21">
        <v>38.924629878869446</v>
      </c>
      <c r="N162" s="22">
        <v>41.798115746971739</v>
      </c>
      <c r="O162" s="85">
        <f t="shared" si="8"/>
        <v>44.671601615074024</v>
      </c>
      <c r="P162" s="7">
        <v>3180</v>
      </c>
      <c r="Q162" s="7">
        <v>4362</v>
      </c>
      <c r="R162" s="8">
        <v>10.995470419418416</v>
      </c>
      <c r="S162" s="8">
        <v>14.045595054095827</v>
      </c>
      <c r="T162" s="83">
        <f t="shared" si="10"/>
        <v>4661.8734544049457</v>
      </c>
      <c r="U162">
        <f t="shared" si="11"/>
        <v>66</v>
      </c>
    </row>
    <row r="163" spans="1:21">
      <c r="A163" s="60" t="s">
        <v>16</v>
      </c>
      <c r="B163" s="26">
        <v>3501</v>
      </c>
      <c r="C163" s="18" t="s">
        <v>169</v>
      </c>
      <c r="D163" s="17" t="s">
        <v>439</v>
      </c>
      <c r="E163" s="18" t="s">
        <v>440</v>
      </c>
      <c r="F163" s="18" t="s">
        <v>441</v>
      </c>
      <c r="G163" s="17">
        <v>3513801</v>
      </c>
      <c r="H163" s="17" t="s">
        <v>442</v>
      </c>
      <c r="I163" s="19">
        <v>32</v>
      </c>
      <c r="J163" s="20">
        <v>357064</v>
      </c>
      <c r="K163" s="20">
        <v>386089</v>
      </c>
      <c r="L163" s="86">
        <f t="shared" si="9"/>
        <v>415114</v>
      </c>
      <c r="M163" s="21">
        <v>11158.25</v>
      </c>
      <c r="N163" s="22">
        <v>12065.28125</v>
      </c>
      <c r="O163" s="85">
        <f t="shared" si="8"/>
        <v>12972.3125</v>
      </c>
      <c r="P163" s="7">
        <v>18353</v>
      </c>
      <c r="Q163" s="7">
        <v>29867</v>
      </c>
      <c r="R163" s="8">
        <v>5.1399749064593463</v>
      </c>
      <c r="S163" s="8">
        <v>7.7357811281854705</v>
      </c>
      <c r="T163" s="83">
        <f t="shared" si="10"/>
        <v>32112.310472455832</v>
      </c>
      <c r="U163">
        <f t="shared" si="11"/>
        <v>830</v>
      </c>
    </row>
    <row r="164" spans="1:21">
      <c r="A164" s="60" t="s">
        <v>16</v>
      </c>
      <c r="B164" s="23">
        <v>3515</v>
      </c>
      <c r="C164" s="23" t="s">
        <v>22</v>
      </c>
      <c r="D164" s="17" t="s">
        <v>122</v>
      </c>
      <c r="E164" s="23" t="s">
        <v>123</v>
      </c>
      <c r="F164" s="18" t="s">
        <v>443</v>
      </c>
      <c r="G164" s="17">
        <v>3513850</v>
      </c>
      <c r="H164" s="17" t="s">
        <v>444</v>
      </c>
      <c r="I164" s="19">
        <v>88</v>
      </c>
      <c r="J164" s="20">
        <v>1623</v>
      </c>
      <c r="K164" s="20">
        <v>1689</v>
      </c>
      <c r="L164" s="86">
        <f t="shared" si="9"/>
        <v>1755</v>
      </c>
      <c r="M164" s="21">
        <v>18.443181818181817</v>
      </c>
      <c r="N164" s="22">
        <v>19.193181818181817</v>
      </c>
      <c r="O164" s="85">
        <f t="shared" si="8"/>
        <v>19.943181818181817</v>
      </c>
      <c r="P164" s="7">
        <v>235</v>
      </c>
      <c r="Q164" s="7">
        <v>326</v>
      </c>
      <c r="R164" s="8">
        <v>14.47935921133703</v>
      </c>
      <c r="S164" s="8">
        <v>19.301361752516282</v>
      </c>
      <c r="T164" s="83">
        <f t="shared" si="10"/>
        <v>338.73889875666077</v>
      </c>
      <c r="U164">
        <f t="shared" si="11"/>
        <v>4</v>
      </c>
    </row>
    <row r="165" spans="1:21">
      <c r="A165" s="60" t="s">
        <v>16</v>
      </c>
      <c r="B165" s="16">
        <v>3514</v>
      </c>
      <c r="C165" s="16" t="s">
        <v>27</v>
      </c>
      <c r="D165" s="17" t="s">
        <v>307</v>
      </c>
      <c r="E165" s="16" t="s">
        <v>308</v>
      </c>
      <c r="F165" s="18" t="s">
        <v>445</v>
      </c>
      <c r="G165" s="17">
        <v>3513900</v>
      </c>
      <c r="H165" s="17" t="s">
        <v>446</v>
      </c>
      <c r="I165" s="19">
        <v>246</v>
      </c>
      <c r="J165" s="20">
        <v>12016</v>
      </c>
      <c r="K165" s="20">
        <v>11208</v>
      </c>
      <c r="L165" s="86">
        <f t="shared" si="9"/>
        <v>11208</v>
      </c>
      <c r="M165" s="21">
        <v>48.845528455284551</v>
      </c>
      <c r="N165" s="22">
        <v>45.560975609756099</v>
      </c>
      <c r="O165" s="85">
        <f t="shared" si="8"/>
        <v>45.560975609756099</v>
      </c>
      <c r="P165" s="7">
        <v>1365</v>
      </c>
      <c r="Q165" s="7">
        <v>1732</v>
      </c>
      <c r="R165" s="8">
        <v>11.359853528628495</v>
      </c>
      <c r="S165" s="8">
        <v>15.453247680228408</v>
      </c>
      <c r="T165" s="83">
        <f t="shared" si="10"/>
        <v>1732</v>
      </c>
      <c r="U165">
        <f t="shared" si="11"/>
        <v>22</v>
      </c>
    </row>
    <row r="166" spans="1:21">
      <c r="A166" s="60" t="s">
        <v>16</v>
      </c>
      <c r="B166" s="16">
        <v>3503</v>
      </c>
      <c r="C166" s="16" t="s">
        <v>92</v>
      </c>
      <c r="D166" s="17" t="s">
        <v>351</v>
      </c>
      <c r="E166" s="16" t="s">
        <v>352</v>
      </c>
      <c r="F166" s="18" t="s">
        <v>447</v>
      </c>
      <c r="G166" s="17">
        <v>3514007</v>
      </c>
      <c r="H166" s="17" t="s">
        <v>448</v>
      </c>
      <c r="I166" s="19">
        <v>154</v>
      </c>
      <c r="J166" s="20">
        <v>7007</v>
      </c>
      <c r="K166" s="20">
        <v>7939</v>
      </c>
      <c r="L166" s="86">
        <f t="shared" si="9"/>
        <v>8871</v>
      </c>
      <c r="M166" s="21">
        <v>45.5</v>
      </c>
      <c r="N166" s="22">
        <v>51.551948051948052</v>
      </c>
      <c r="O166" s="85">
        <f t="shared" si="8"/>
        <v>57.603896103896105</v>
      </c>
      <c r="P166" s="7">
        <v>539</v>
      </c>
      <c r="Q166" s="7">
        <v>718</v>
      </c>
      <c r="R166" s="8">
        <v>7.6923076923076925</v>
      </c>
      <c r="S166" s="8">
        <v>9.0439601964982987</v>
      </c>
      <c r="T166" s="83">
        <f t="shared" si="10"/>
        <v>802.28970903136405</v>
      </c>
      <c r="U166">
        <f t="shared" si="11"/>
        <v>18</v>
      </c>
    </row>
    <row r="167" spans="1:21">
      <c r="A167" s="60" t="s">
        <v>16</v>
      </c>
      <c r="B167" s="16">
        <v>3506</v>
      </c>
      <c r="C167" s="16" t="s">
        <v>38</v>
      </c>
      <c r="D167" s="17" t="s">
        <v>206</v>
      </c>
      <c r="E167" s="16" t="s">
        <v>207</v>
      </c>
      <c r="F167" s="18" t="s">
        <v>449</v>
      </c>
      <c r="G167" s="17">
        <v>3514106</v>
      </c>
      <c r="H167" s="17" t="s">
        <v>450</v>
      </c>
      <c r="I167" s="19">
        <v>599</v>
      </c>
      <c r="J167" s="20">
        <v>22522</v>
      </c>
      <c r="K167" s="20">
        <v>24761</v>
      </c>
      <c r="L167" s="86">
        <f t="shared" si="9"/>
        <v>27000</v>
      </c>
      <c r="M167" s="21">
        <v>37.59933222036728</v>
      </c>
      <c r="N167" s="22">
        <v>41.337228714524208</v>
      </c>
      <c r="O167" s="85">
        <f t="shared" si="8"/>
        <v>45.075125208681136</v>
      </c>
      <c r="P167" s="7">
        <v>2823</v>
      </c>
      <c r="Q167" s="7">
        <v>3355</v>
      </c>
      <c r="R167" s="8">
        <v>12.534410798330521</v>
      </c>
      <c r="S167" s="8">
        <v>13.5495335406486</v>
      </c>
      <c r="T167" s="83">
        <f t="shared" si="10"/>
        <v>3658.3740559751222</v>
      </c>
      <c r="U167">
        <f t="shared" si="11"/>
        <v>54</v>
      </c>
    </row>
    <row r="168" spans="1:21">
      <c r="A168" s="60" t="s">
        <v>16</v>
      </c>
      <c r="B168" s="23">
        <v>3515</v>
      </c>
      <c r="C168" s="23" t="s">
        <v>22</v>
      </c>
      <c r="D168" s="17" t="s">
        <v>122</v>
      </c>
      <c r="E168" s="23" t="s">
        <v>123</v>
      </c>
      <c r="F168" s="18" t="s">
        <v>451</v>
      </c>
      <c r="G168" s="17">
        <v>3514205</v>
      </c>
      <c r="H168" s="17" t="s">
        <v>452</v>
      </c>
      <c r="I168" s="19">
        <v>79</v>
      </c>
      <c r="J168" s="20">
        <v>2152</v>
      </c>
      <c r="K168" s="20">
        <v>2096</v>
      </c>
      <c r="L168" s="86">
        <f t="shared" si="9"/>
        <v>2096</v>
      </c>
      <c r="M168" s="21">
        <v>27.240506329113924</v>
      </c>
      <c r="N168" s="22">
        <v>26.531645569620252</v>
      </c>
      <c r="O168" s="85">
        <f t="shared" si="8"/>
        <v>26.531645569620252</v>
      </c>
      <c r="P168" s="7">
        <v>287</v>
      </c>
      <c r="Q168" s="7">
        <v>382</v>
      </c>
      <c r="R168" s="8">
        <v>13.3364312267658</v>
      </c>
      <c r="S168" s="8">
        <v>18.225190839694658</v>
      </c>
      <c r="T168" s="83">
        <f t="shared" si="10"/>
        <v>382</v>
      </c>
      <c r="U168">
        <f t="shared" si="11"/>
        <v>4</v>
      </c>
    </row>
    <row r="169" spans="1:21">
      <c r="A169" s="60" t="s">
        <v>16</v>
      </c>
      <c r="B169" s="16">
        <v>3503</v>
      </c>
      <c r="C169" s="16" t="s">
        <v>92</v>
      </c>
      <c r="D169" s="17" t="s">
        <v>435</v>
      </c>
      <c r="E169" s="16" t="s">
        <v>436</v>
      </c>
      <c r="F169" s="18" t="s">
        <v>453</v>
      </c>
      <c r="G169" s="17">
        <v>3514304</v>
      </c>
      <c r="H169" s="17" t="s">
        <v>454</v>
      </c>
      <c r="I169" s="19">
        <v>202</v>
      </c>
      <c r="J169" s="20">
        <v>8606</v>
      </c>
      <c r="K169" s="20">
        <v>8609</v>
      </c>
      <c r="L169" s="86">
        <f t="shared" si="9"/>
        <v>8612</v>
      </c>
      <c r="M169" s="21">
        <v>42.603960396039604</v>
      </c>
      <c r="N169" s="22">
        <v>42.618811881188115</v>
      </c>
      <c r="O169" s="85">
        <f t="shared" si="8"/>
        <v>42.633663366336634</v>
      </c>
      <c r="P169" s="7">
        <v>1116</v>
      </c>
      <c r="Q169" s="7">
        <v>1367</v>
      </c>
      <c r="R169" s="8">
        <v>12.967696955612363</v>
      </c>
      <c r="S169" s="8">
        <v>15.878731559995353</v>
      </c>
      <c r="T169" s="83">
        <f t="shared" si="10"/>
        <v>1367.4763619467999</v>
      </c>
      <c r="U169">
        <f t="shared" si="11"/>
        <v>17</v>
      </c>
    </row>
    <row r="170" spans="1:21">
      <c r="A170" s="60" t="s">
        <v>16</v>
      </c>
      <c r="B170" s="16">
        <v>3511</v>
      </c>
      <c r="C170" s="16" t="s">
        <v>54</v>
      </c>
      <c r="D170" s="17" t="s">
        <v>455</v>
      </c>
      <c r="E170" s="16" t="s">
        <v>456</v>
      </c>
      <c r="F170" s="18" t="s">
        <v>457</v>
      </c>
      <c r="G170" s="17">
        <v>3514403</v>
      </c>
      <c r="H170" s="17" t="s">
        <v>458</v>
      </c>
      <c r="I170" s="19">
        <v>500</v>
      </c>
      <c r="J170" s="20">
        <v>40500</v>
      </c>
      <c r="K170" s="20">
        <v>43258</v>
      </c>
      <c r="L170" s="86">
        <f t="shared" si="9"/>
        <v>46016</v>
      </c>
      <c r="M170" s="21">
        <v>81</v>
      </c>
      <c r="N170" s="22">
        <v>86.516000000000005</v>
      </c>
      <c r="O170" s="85">
        <f t="shared" si="8"/>
        <v>92.031999999999996</v>
      </c>
      <c r="P170" s="7">
        <v>5577</v>
      </c>
      <c r="Q170" s="7">
        <v>7144</v>
      </c>
      <c r="R170" s="8">
        <v>13.770370370370371</v>
      </c>
      <c r="S170" s="8">
        <v>16.514864302556752</v>
      </c>
      <c r="T170" s="83">
        <f t="shared" si="10"/>
        <v>7599.4799574645158</v>
      </c>
      <c r="U170">
        <f t="shared" si="11"/>
        <v>92</v>
      </c>
    </row>
    <row r="171" spans="1:21">
      <c r="A171" s="60" t="s">
        <v>16</v>
      </c>
      <c r="B171" s="16">
        <v>3506</v>
      </c>
      <c r="C171" s="16" t="s">
        <v>38</v>
      </c>
      <c r="D171" s="17" t="s">
        <v>46</v>
      </c>
      <c r="E171" s="16" t="s">
        <v>38</v>
      </c>
      <c r="F171" s="18" t="s">
        <v>459</v>
      </c>
      <c r="G171" s="17">
        <v>3514502</v>
      </c>
      <c r="H171" s="17" t="s">
        <v>460</v>
      </c>
      <c r="I171" s="19">
        <v>273</v>
      </c>
      <c r="J171" s="20">
        <v>12475</v>
      </c>
      <c r="K171" s="20">
        <v>12251</v>
      </c>
      <c r="L171" s="86">
        <f t="shared" si="9"/>
        <v>12251</v>
      </c>
      <c r="M171" s="21">
        <v>45.695970695970693</v>
      </c>
      <c r="N171" s="22">
        <v>44.875457875457876</v>
      </c>
      <c r="O171" s="85">
        <f t="shared" si="8"/>
        <v>44.875457875457876</v>
      </c>
      <c r="P171" s="7">
        <v>1753</v>
      </c>
      <c r="Q171" s="7">
        <v>2043</v>
      </c>
      <c r="R171" s="8">
        <v>14.052104208416834</v>
      </c>
      <c r="S171" s="8">
        <v>16.676189698800098</v>
      </c>
      <c r="T171" s="83">
        <f t="shared" si="10"/>
        <v>2043</v>
      </c>
      <c r="U171">
        <f t="shared" si="11"/>
        <v>25</v>
      </c>
    </row>
    <row r="172" spans="1:21">
      <c r="A172" s="60" t="s">
        <v>16</v>
      </c>
      <c r="B172" s="16">
        <v>3513</v>
      </c>
      <c r="C172" s="16" t="s">
        <v>64</v>
      </c>
      <c r="D172" s="17" t="s">
        <v>221</v>
      </c>
      <c r="E172" s="16" t="s">
        <v>222</v>
      </c>
      <c r="F172" s="18" t="s">
        <v>461</v>
      </c>
      <c r="G172" s="17">
        <v>3514601</v>
      </c>
      <c r="H172" s="17" t="s">
        <v>462</v>
      </c>
      <c r="I172" s="19">
        <v>102</v>
      </c>
      <c r="J172" s="20">
        <v>6307</v>
      </c>
      <c r="K172" s="20">
        <v>8143</v>
      </c>
      <c r="L172" s="86">
        <f t="shared" si="9"/>
        <v>9979</v>
      </c>
      <c r="M172" s="21">
        <v>61.833333333333336</v>
      </c>
      <c r="N172" s="22">
        <v>79.833333333333329</v>
      </c>
      <c r="O172" s="85">
        <f t="shared" si="8"/>
        <v>97.833333333333329</v>
      </c>
      <c r="P172" s="7">
        <v>568</v>
      </c>
      <c r="Q172" s="7">
        <v>817</v>
      </c>
      <c r="R172" s="8">
        <v>9.0058664975424136</v>
      </c>
      <c r="S172" s="8">
        <v>10.033157313029596</v>
      </c>
      <c r="T172" s="83">
        <f t="shared" si="10"/>
        <v>1001.2087682672234</v>
      </c>
      <c r="U172">
        <f t="shared" si="11"/>
        <v>20</v>
      </c>
    </row>
    <row r="173" spans="1:21">
      <c r="A173" s="60" t="s">
        <v>16</v>
      </c>
      <c r="B173" s="16">
        <v>3509</v>
      </c>
      <c r="C173" s="16" t="s">
        <v>17</v>
      </c>
      <c r="D173" s="17" t="s">
        <v>83</v>
      </c>
      <c r="E173" s="16" t="s">
        <v>17</v>
      </c>
      <c r="F173" s="18" t="s">
        <v>463</v>
      </c>
      <c r="G173" s="17">
        <v>3514700</v>
      </c>
      <c r="H173" s="17" t="s">
        <v>464</v>
      </c>
      <c r="I173" s="19">
        <v>507</v>
      </c>
      <c r="J173" s="20">
        <v>6827</v>
      </c>
      <c r="K173" s="20">
        <v>6318</v>
      </c>
      <c r="L173" s="86">
        <f t="shared" si="9"/>
        <v>6318</v>
      </c>
      <c r="M173" s="21">
        <v>13.465483234714004</v>
      </c>
      <c r="N173" s="22">
        <v>12.461538461538462</v>
      </c>
      <c r="O173" s="85">
        <f t="shared" si="8"/>
        <v>12.461538461538462</v>
      </c>
      <c r="P173" s="7">
        <v>756</v>
      </c>
      <c r="Q173" s="7">
        <v>978</v>
      </c>
      <c r="R173" s="8">
        <v>11.073678043064303</v>
      </c>
      <c r="S173" s="8">
        <v>15.479582146248813</v>
      </c>
      <c r="T173" s="83">
        <f t="shared" si="10"/>
        <v>978</v>
      </c>
      <c r="U173">
        <f t="shared" si="11"/>
        <v>13</v>
      </c>
    </row>
    <row r="174" spans="1:21">
      <c r="A174" s="60" t="s">
        <v>16</v>
      </c>
      <c r="B174" s="16">
        <v>3512</v>
      </c>
      <c r="C174" s="16" t="s">
        <v>214</v>
      </c>
      <c r="D174" s="17" t="s">
        <v>215</v>
      </c>
      <c r="E174" s="16" t="s">
        <v>216</v>
      </c>
      <c r="F174" s="18" t="s">
        <v>465</v>
      </c>
      <c r="G174" s="17">
        <v>3514809</v>
      </c>
      <c r="H174" s="17" t="s">
        <v>466</v>
      </c>
      <c r="I174" s="19">
        <v>1712</v>
      </c>
      <c r="J174" s="20">
        <v>14134</v>
      </c>
      <c r="K174" s="20">
        <v>14641</v>
      </c>
      <c r="L174" s="86">
        <f t="shared" si="9"/>
        <v>15148</v>
      </c>
      <c r="M174" s="21">
        <v>8.2558411214953278</v>
      </c>
      <c r="N174" s="22">
        <v>8.5519859813084107</v>
      </c>
      <c r="O174" s="85">
        <f t="shared" si="8"/>
        <v>8.8481308411214954</v>
      </c>
      <c r="P174" s="7">
        <v>1299</v>
      </c>
      <c r="Q174" s="7">
        <v>1810</v>
      </c>
      <c r="R174" s="8">
        <v>9.1906042167822264</v>
      </c>
      <c r="S174" s="8">
        <v>12.36254354210778</v>
      </c>
      <c r="T174" s="83">
        <f t="shared" si="10"/>
        <v>1872.6780957584863</v>
      </c>
      <c r="U174">
        <f t="shared" si="11"/>
        <v>30</v>
      </c>
    </row>
    <row r="175" spans="1:21">
      <c r="A175" s="60" t="s">
        <v>16</v>
      </c>
      <c r="B175" s="16">
        <v>3510</v>
      </c>
      <c r="C175" s="23" t="s">
        <v>42</v>
      </c>
      <c r="D175" s="17" t="s">
        <v>43</v>
      </c>
      <c r="E175" s="23" t="s">
        <v>42</v>
      </c>
      <c r="F175" s="18" t="s">
        <v>467</v>
      </c>
      <c r="G175" s="17">
        <v>3514908</v>
      </c>
      <c r="H175" s="17" t="s">
        <v>468</v>
      </c>
      <c r="I175" s="19">
        <v>203</v>
      </c>
      <c r="J175" s="20">
        <v>13888</v>
      </c>
      <c r="K175" s="20">
        <v>15775</v>
      </c>
      <c r="L175" s="86">
        <f t="shared" si="9"/>
        <v>17662</v>
      </c>
      <c r="M175" s="21">
        <v>68.41379310344827</v>
      </c>
      <c r="N175" s="22">
        <v>77.709359605911331</v>
      </c>
      <c r="O175" s="85">
        <f t="shared" si="8"/>
        <v>87.004926108374377</v>
      </c>
      <c r="P175" s="7">
        <v>1145</v>
      </c>
      <c r="Q175" s="7">
        <v>1616</v>
      </c>
      <c r="R175" s="8">
        <v>8.2445276497695854</v>
      </c>
      <c r="S175" s="8">
        <v>10.24405705229794</v>
      </c>
      <c r="T175" s="83">
        <f t="shared" si="10"/>
        <v>1809.3053565768623</v>
      </c>
      <c r="U175">
        <f t="shared" si="11"/>
        <v>35</v>
      </c>
    </row>
    <row r="176" spans="1:21">
      <c r="A176" s="60" t="s">
        <v>16</v>
      </c>
      <c r="B176" s="23">
        <v>3515</v>
      </c>
      <c r="C176" s="23" t="s">
        <v>22</v>
      </c>
      <c r="D176" s="17" t="s">
        <v>163</v>
      </c>
      <c r="E176" s="23" t="s">
        <v>164</v>
      </c>
      <c r="F176" s="18" t="s">
        <v>469</v>
      </c>
      <c r="G176" s="17">
        <v>3514924</v>
      </c>
      <c r="H176" s="17" t="s">
        <v>470</v>
      </c>
      <c r="I176" s="19">
        <v>94</v>
      </c>
      <c r="J176" s="20">
        <v>2577</v>
      </c>
      <c r="K176" s="20">
        <v>3120</v>
      </c>
      <c r="L176" s="86">
        <f t="shared" si="9"/>
        <v>3663</v>
      </c>
      <c r="M176" s="21">
        <v>27.414893617021278</v>
      </c>
      <c r="N176" s="22">
        <v>33.191489361702125</v>
      </c>
      <c r="O176" s="85">
        <f t="shared" si="8"/>
        <v>38.968085106382979</v>
      </c>
      <c r="P176" s="7">
        <v>344</v>
      </c>
      <c r="Q176" s="7">
        <v>447</v>
      </c>
      <c r="R176" s="8">
        <v>13.348855258051998</v>
      </c>
      <c r="S176" s="8">
        <v>14.326923076923077</v>
      </c>
      <c r="T176" s="83">
        <f t="shared" si="10"/>
        <v>524.79519230769222</v>
      </c>
      <c r="U176">
        <f t="shared" si="11"/>
        <v>7</v>
      </c>
    </row>
    <row r="177" spans="1:21">
      <c r="A177" s="60" t="s">
        <v>16</v>
      </c>
      <c r="B177" s="16">
        <v>3505</v>
      </c>
      <c r="C177" s="16" t="s">
        <v>59</v>
      </c>
      <c r="D177" s="17" t="s">
        <v>60</v>
      </c>
      <c r="E177" s="16" t="s">
        <v>61</v>
      </c>
      <c r="F177" s="18" t="s">
        <v>471</v>
      </c>
      <c r="G177" s="17">
        <v>3514957</v>
      </c>
      <c r="H177" s="17" t="s">
        <v>472</v>
      </c>
      <c r="I177" s="19">
        <v>83</v>
      </c>
      <c r="J177" s="20">
        <v>2478</v>
      </c>
      <c r="K177" s="20">
        <v>2423</v>
      </c>
      <c r="L177" s="86">
        <f t="shared" si="9"/>
        <v>2423</v>
      </c>
      <c r="M177" s="21">
        <v>29.85542168674699</v>
      </c>
      <c r="N177" s="22">
        <v>29.192771084337348</v>
      </c>
      <c r="O177" s="85">
        <f t="shared" si="8"/>
        <v>29.192771084337348</v>
      </c>
      <c r="P177" s="7">
        <v>294</v>
      </c>
      <c r="Q177" s="7">
        <v>359</v>
      </c>
      <c r="R177" s="8">
        <v>11.864406779661017</v>
      </c>
      <c r="S177" s="8">
        <v>14.816343375980189</v>
      </c>
      <c r="T177" s="83">
        <f t="shared" si="10"/>
        <v>359</v>
      </c>
      <c r="U177">
        <f t="shared" si="11"/>
        <v>5</v>
      </c>
    </row>
    <row r="178" spans="1:21">
      <c r="A178" s="60" t="s">
        <v>16</v>
      </c>
      <c r="B178" s="26">
        <v>3501</v>
      </c>
      <c r="C178" s="27" t="s">
        <v>169</v>
      </c>
      <c r="D178" s="17" t="s">
        <v>415</v>
      </c>
      <c r="E178" s="18" t="s">
        <v>416</v>
      </c>
      <c r="F178" s="18" t="s">
        <v>473</v>
      </c>
      <c r="G178" s="17">
        <v>3515004</v>
      </c>
      <c r="H178" s="17" t="s">
        <v>474</v>
      </c>
      <c r="I178" s="19">
        <v>68</v>
      </c>
      <c r="J178" s="20">
        <v>207663</v>
      </c>
      <c r="K178" s="20">
        <v>240230</v>
      </c>
      <c r="L178" s="86">
        <f t="shared" si="9"/>
        <v>272797</v>
      </c>
      <c r="M178" s="21">
        <v>3053.8676470588234</v>
      </c>
      <c r="N178" s="22">
        <v>3532.794117647059</v>
      </c>
      <c r="O178" s="85">
        <f t="shared" si="8"/>
        <v>4011.7205882352941</v>
      </c>
      <c r="P178" s="7">
        <v>8377</v>
      </c>
      <c r="Q178" s="7">
        <v>16496</v>
      </c>
      <c r="R178" s="8">
        <v>4.0339396040700555</v>
      </c>
      <c r="S178" s="8">
        <v>6.8667526953336386</v>
      </c>
      <c r="T178" s="83">
        <f t="shared" si="10"/>
        <v>18732.295350289307</v>
      </c>
      <c r="U178">
        <f t="shared" si="11"/>
        <v>546</v>
      </c>
    </row>
    <row r="179" spans="1:21">
      <c r="A179" s="60" t="s">
        <v>16</v>
      </c>
      <c r="B179" s="26">
        <v>3501</v>
      </c>
      <c r="C179" s="27" t="s">
        <v>169</v>
      </c>
      <c r="D179" s="17" t="s">
        <v>415</v>
      </c>
      <c r="E179" s="18" t="s">
        <v>416</v>
      </c>
      <c r="F179" s="18" t="s">
        <v>475</v>
      </c>
      <c r="G179" s="17">
        <v>3515103</v>
      </c>
      <c r="H179" s="17" t="s">
        <v>476</v>
      </c>
      <c r="I179" s="19">
        <v>171</v>
      </c>
      <c r="J179" s="20">
        <v>56916</v>
      </c>
      <c r="K179" s="20">
        <v>62769</v>
      </c>
      <c r="L179" s="86">
        <f t="shared" si="9"/>
        <v>68622</v>
      </c>
      <c r="M179" s="21">
        <v>332.84210526315792</v>
      </c>
      <c r="N179" s="22">
        <v>367.07017543859649</v>
      </c>
      <c r="O179" s="85">
        <f t="shared" si="8"/>
        <v>401.29824561403507</v>
      </c>
      <c r="P179" s="7">
        <v>3942</v>
      </c>
      <c r="Q179" s="7">
        <v>6066</v>
      </c>
      <c r="R179" s="8">
        <v>6.9259962049335861</v>
      </c>
      <c r="S179" s="8">
        <v>9.6640061176695511</v>
      </c>
      <c r="T179" s="83">
        <f t="shared" si="10"/>
        <v>6631.6342780671994</v>
      </c>
      <c r="U179">
        <f t="shared" si="11"/>
        <v>137</v>
      </c>
    </row>
    <row r="180" spans="1:21">
      <c r="A180" s="60" t="s">
        <v>16</v>
      </c>
      <c r="B180" s="16">
        <v>3511</v>
      </c>
      <c r="C180" s="16" t="s">
        <v>54</v>
      </c>
      <c r="D180" s="17" t="s">
        <v>55</v>
      </c>
      <c r="E180" s="16" t="s">
        <v>56</v>
      </c>
      <c r="F180" s="18" t="s">
        <v>477</v>
      </c>
      <c r="G180" s="17">
        <v>3515129</v>
      </c>
      <c r="H180" s="17" t="s">
        <v>478</v>
      </c>
      <c r="I180" s="19">
        <v>209</v>
      </c>
      <c r="J180" s="20">
        <v>2893</v>
      </c>
      <c r="K180" s="20">
        <v>3020</v>
      </c>
      <c r="L180" s="86">
        <f t="shared" si="9"/>
        <v>3147</v>
      </c>
      <c r="M180" s="21">
        <v>13.842105263157896</v>
      </c>
      <c r="N180" s="22">
        <v>14.44976076555024</v>
      </c>
      <c r="O180" s="85">
        <f t="shared" si="8"/>
        <v>15.057416267942584</v>
      </c>
      <c r="P180" s="7">
        <v>354</v>
      </c>
      <c r="Q180" s="7">
        <v>506</v>
      </c>
      <c r="R180" s="8">
        <v>12.236432768752161</v>
      </c>
      <c r="S180" s="8">
        <v>16.754966887417218</v>
      </c>
      <c r="T180" s="83">
        <f t="shared" si="10"/>
        <v>527.27880794701991</v>
      </c>
      <c r="U180">
        <f t="shared" si="11"/>
        <v>6</v>
      </c>
    </row>
    <row r="181" spans="1:21">
      <c r="A181" s="60" t="s">
        <v>16</v>
      </c>
      <c r="B181" s="16">
        <v>3510</v>
      </c>
      <c r="C181" s="16" t="s">
        <v>42</v>
      </c>
      <c r="D181" s="17" t="s">
        <v>401</v>
      </c>
      <c r="E181" s="16" t="s">
        <v>402</v>
      </c>
      <c r="F181" s="18" t="s">
        <v>479</v>
      </c>
      <c r="G181" s="17">
        <v>3515152</v>
      </c>
      <c r="H181" s="17" t="s">
        <v>480</v>
      </c>
      <c r="I181" s="19">
        <v>112</v>
      </c>
      <c r="J181" s="20">
        <v>10033</v>
      </c>
      <c r="K181" s="20">
        <v>15721</v>
      </c>
      <c r="L181" s="86">
        <f t="shared" si="9"/>
        <v>21409</v>
      </c>
      <c r="M181" s="21">
        <v>89.580357142857139</v>
      </c>
      <c r="N181" s="22">
        <v>140.36607142857142</v>
      </c>
      <c r="O181" s="85">
        <f t="shared" si="8"/>
        <v>191.15178571428572</v>
      </c>
      <c r="P181" s="7">
        <v>654</v>
      </c>
      <c r="Q181" s="7">
        <v>1204</v>
      </c>
      <c r="R181" s="8">
        <v>6.5184889863450612</v>
      </c>
      <c r="S181" s="8">
        <v>7.6585458940270978</v>
      </c>
      <c r="T181" s="83">
        <f t="shared" si="10"/>
        <v>1639.6180904522614</v>
      </c>
      <c r="U181">
        <f t="shared" si="11"/>
        <v>43</v>
      </c>
    </row>
    <row r="182" spans="1:21">
      <c r="A182" s="60" t="s">
        <v>16</v>
      </c>
      <c r="B182" s="16">
        <v>3514</v>
      </c>
      <c r="C182" s="16" t="s">
        <v>27</v>
      </c>
      <c r="D182" s="17" t="s">
        <v>28</v>
      </c>
      <c r="E182" s="16" t="s">
        <v>29</v>
      </c>
      <c r="F182" s="18" t="s">
        <v>481</v>
      </c>
      <c r="G182" s="17">
        <v>3515186</v>
      </c>
      <c r="H182" s="17" t="s">
        <v>482</v>
      </c>
      <c r="I182" s="19">
        <v>394</v>
      </c>
      <c r="J182" s="20">
        <v>40480</v>
      </c>
      <c r="K182" s="20">
        <v>41907</v>
      </c>
      <c r="L182" s="86">
        <f t="shared" si="9"/>
        <v>43334</v>
      </c>
      <c r="M182" s="21">
        <v>102.74111675126903</v>
      </c>
      <c r="N182" s="22">
        <v>106.36294416243655</v>
      </c>
      <c r="O182" s="85">
        <f t="shared" si="8"/>
        <v>109.98477157360406</v>
      </c>
      <c r="P182" s="7">
        <v>4755</v>
      </c>
      <c r="Q182" s="7">
        <v>6057</v>
      </c>
      <c r="R182" s="8">
        <v>11.746541501976285</v>
      </c>
      <c r="S182" s="8">
        <v>14.453432600758823</v>
      </c>
      <c r="T182" s="83">
        <f t="shared" si="10"/>
        <v>6263.2504832128279</v>
      </c>
      <c r="U182">
        <f t="shared" si="11"/>
        <v>87</v>
      </c>
    </row>
    <row r="183" spans="1:21">
      <c r="A183" s="60" t="s">
        <v>16</v>
      </c>
      <c r="B183" s="16">
        <v>3509</v>
      </c>
      <c r="C183" s="16" t="s">
        <v>17</v>
      </c>
      <c r="D183" s="17" t="s">
        <v>241</v>
      </c>
      <c r="E183" s="16" t="s">
        <v>242</v>
      </c>
      <c r="F183" s="18" t="s">
        <v>483</v>
      </c>
      <c r="G183" s="17">
        <v>3515194</v>
      </c>
      <c r="H183" s="17" t="s">
        <v>484</v>
      </c>
      <c r="I183" s="19">
        <v>197</v>
      </c>
      <c r="J183" s="20">
        <v>3677</v>
      </c>
      <c r="K183" s="20">
        <v>4244</v>
      </c>
      <c r="L183" s="86">
        <f t="shared" si="9"/>
        <v>4811</v>
      </c>
      <c r="M183" s="21">
        <v>18.664974619289339</v>
      </c>
      <c r="N183" s="22">
        <v>21.543147208121827</v>
      </c>
      <c r="O183" s="85">
        <f t="shared" si="8"/>
        <v>24.421319796954315</v>
      </c>
      <c r="P183" s="7">
        <v>259</v>
      </c>
      <c r="Q183" s="7">
        <v>401</v>
      </c>
      <c r="R183" s="8">
        <v>7.04378569485994</v>
      </c>
      <c r="S183" s="8">
        <v>9.4486333647502363</v>
      </c>
      <c r="T183" s="83">
        <f t="shared" si="10"/>
        <v>454.57375117813388</v>
      </c>
      <c r="U183">
        <f t="shared" si="11"/>
        <v>10</v>
      </c>
    </row>
    <row r="184" spans="1:21">
      <c r="A184" s="60" t="s">
        <v>16</v>
      </c>
      <c r="B184" s="23">
        <v>3515</v>
      </c>
      <c r="C184" s="23" t="s">
        <v>22</v>
      </c>
      <c r="D184" s="17" t="s">
        <v>485</v>
      </c>
      <c r="E184" s="23" t="s">
        <v>486</v>
      </c>
      <c r="F184" s="18" t="s">
        <v>487</v>
      </c>
      <c r="G184" s="17">
        <v>3515202</v>
      </c>
      <c r="H184" s="17" t="s">
        <v>488</v>
      </c>
      <c r="I184" s="19">
        <v>294</v>
      </c>
      <c r="J184" s="20">
        <v>8256</v>
      </c>
      <c r="K184" s="20">
        <v>8208</v>
      </c>
      <c r="L184" s="86">
        <f t="shared" si="9"/>
        <v>8208</v>
      </c>
      <c r="M184" s="21">
        <v>28.081632653061224</v>
      </c>
      <c r="N184" s="22">
        <v>27.918367346938776</v>
      </c>
      <c r="O184" s="85">
        <f t="shared" si="8"/>
        <v>27.918367346938776</v>
      </c>
      <c r="P184" s="7">
        <v>1021</v>
      </c>
      <c r="Q184" s="7">
        <v>1298</v>
      </c>
      <c r="R184" s="8">
        <v>12.366763565891473</v>
      </c>
      <c r="S184" s="8">
        <v>15.813840155945419</v>
      </c>
      <c r="T184" s="83">
        <f t="shared" si="10"/>
        <v>1298</v>
      </c>
      <c r="U184">
        <f t="shared" si="11"/>
        <v>16</v>
      </c>
    </row>
    <row r="185" spans="1:21">
      <c r="A185" s="60" t="s">
        <v>16</v>
      </c>
      <c r="B185" s="16">
        <v>3511</v>
      </c>
      <c r="C185" s="16" t="s">
        <v>54</v>
      </c>
      <c r="D185" s="17" t="s">
        <v>55</v>
      </c>
      <c r="E185" s="16" t="s">
        <v>56</v>
      </c>
      <c r="F185" s="18" t="s">
        <v>489</v>
      </c>
      <c r="G185" s="17">
        <v>3515301</v>
      </c>
      <c r="H185" s="17" t="s">
        <v>490</v>
      </c>
      <c r="I185" s="19">
        <v>237</v>
      </c>
      <c r="J185" s="20">
        <v>2625</v>
      </c>
      <c r="K185" s="20">
        <v>2658</v>
      </c>
      <c r="L185" s="86">
        <f t="shared" si="9"/>
        <v>2691</v>
      </c>
      <c r="M185" s="21">
        <v>11.075949367088608</v>
      </c>
      <c r="N185" s="22">
        <v>11.215189873417721</v>
      </c>
      <c r="O185" s="85">
        <f t="shared" si="8"/>
        <v>11.354430379746836</v>
      </c>
      <c r="P185" s="7">
        <v>289</v>
      </c>
      <c r="Q185" s="7">
        <v>325</v>
      </c>
      <c r="R185" s="8">
        <v>11.009523809523809</v>
      </c>
      <c r="S185" s="8">
        <v>12.227238525206923</v>
      </c>
      <c r="T185" s="83">
        <f t="shared" si="10"/>
        <v>329.03498871331834</v>
      </c>
      <c r="U185">
        <f t="shared" si="11"/>
        <v>5</v>
      </c>
    </row>
    <row r="186" spans="1:21">
      <c r="A186" s="60" t="s">
        <v>16</v>
      </c>
      <c r="B186" s="16">
        <v>3511</v>
      </c>
      <c r="C186" s="16" t="s">
        <v>54</v>
      </c>
      <c r="D186" s="17" t="s">
        <v>491</v>
      </c>
      <c r="E186" s="16" t="s">
        <v>492</v>
      </c>
      <c r="F186" s="18" t="s">
        <v>493</v>
      </c>
      <c r="G186" s="17">
        <v>3515350</v>
      </c>
      <c r="H186" s="17" t="s">
        <v>494</v>
      </c>
      <c r="I186" s="19">
        <v>550</v>
      </c>
      <c r="J186" s="20">
        <v>10214</v>
      </c>
      <c r="K186" s="20">
        <v>9585</v>
      </c>
      <c r="L186" s="86">
        <f t="shared" si="9"/>
        <v>9585</v>
      </c>
      <c r="M186" s="21">
        <v>18.57090909090909</v>
      </c>
      <c r="N186" s="22">
        <v>17.427272727272726</v>
      </c>
      <c r="O186" s="85">
        <f t="shared" si="8"/>
        <v>17.427272727272726</v>
      </c>
      <c r="P186" s="7">
        <v>849</v>
      </c>
      <c r="Q186" s="7">
        <v>1112</v>
      </c>
      <c r="R186" s="8">
        <v>8.3121206187585663</v>
      </c>
      <c r="S186" s="8">
        <v>11.601460615545122</v>
      </c>
      <c r="T186" s="83">
        <f t="shared" si="10"/>
        <v>1111.9999999999998</v>
      </c>
      <c r="U186">
        <f t="shared" si="11"/>
        <v>19</v>
      </c>
    </row>
    <row r="187" spans="1:21">
      <c r="A187" s="60" t="s">
        <v>16</v>
      </c>
      <c r="B187" s="16">
        <v>3506</v>
      </c>
      <c r="C187" s="16" t="s">
        <v>38</v>
      </c>
      <c r="D187" s="17" t="s">
        <v>39</v>
      </c>
      <c r="E187" s="16" t="s">
        <v>1451</v>
      </c>
      <c r="F187" s="18" t="s">
        <v>495</v>
      </c>
      <c r="G187" s="17">
        <v>3515400</v>
      </c>
      <c r="H187" s="17" t="s">
        <v>496</v>
      </c>
      <c r="I187" s="19">
        <v>482</v>
      </c>
      <c r="J187" s="20">
        <v>15010</v>
      </c>
      <c r="K187" s="20">
        <v>15320</v>
      </c>
      <c r="L187" s="86">
        <f t="shared" si="9"/>
        <v>15630</v>
      </c>
      <c r="M187" s="21">
        <v>31.141078838174273</v>
      </c>
      <c r="N187" s="22">
        <v>31.784232365145229</v>
      </c>
      <c r="O187" s="85">
        <f t="shared" si="8"/>
        <v>32.427385892116185</v>
      </c>
      <c r="P187" s="7">
        <v>1699</v>
      </c>
      <c r="Q187" s="7">
        <v>2244</v>
      </c>
      <c r="R187" s="8">
        <v>11.319120586275815</v>
      </c>
      <c r="S187" s="8">
        <v>14.647519582245431</v>
      </c>
      <c r="T187" s="83">
        <f t="shared" si="10"/>
        <v>2289.4073107049608</v>
      </c>
      <c r="U187">
        <f t="shared" si="11"/>
        <v>31</v>
      </c>
    </row>
    <row r="188" spans="1:21">
      <c r="A188" s="60" t="s">
        <v>16</v>
      </c>
      <c r="B188" s="23">
        <v>3515</v>
      </c>
      <c r="C188" s="23" t="s">
        <v>22</v>
      </c>
      <c r="D188" s="17" t="s">
        <v>485</v>
      </c>
      <c r="E188" s="23" t="s">
        <v>486</v>
      </c>
      <c r="F188" s="18" t="s">
        <v>497</v>
      </c>
      <c r="G188" s="17">
        <v>3515509</v>
      </c>
      <c r="H188" s="17" t="s">
        <v>498</v>
      </c>
      <c r="I188" s="19">
        <v>545</v>
      </c>
      <c r="J188" s="20">
        <v>61647</v>
      </c>
      <c r="K188" s="20">
        <v>64696</v>
      </c>
      <c r="L188" s="86">
        <f t="shared" si="9"/>
        <v>67745</v>
      </c>
      <c r="M188" s="21">
        <v>113.1137614678899</v>
      </c>
      <c r="N188" s="22">
        <v>118.70825688073394</v>
      </c>
      <c r="O188" s="85">
        <f t="shared" si="8"/>
        <v>124.30275229357798</v>
      </c>
      <c r="P188" s="7">
        <v>7399</v>
      </c>
      <c r="Q188" s="7">
        <v>10344</v>
      </c>
      <c r="R188" s="8">
        <v>12.002206108975296</v>
      </c>
      <c r="S188" s="8">
        <v>15.98862371707679</v>
      </c>
      <c r="T188" s="83">
        <f t="shared" si="10"/>
        <v>10831.49313713367</v>
      </c>
      <c r="U188">
        <f t="shared" si="11"/>
        <v>135</v>
      </c>
    </row>
    <row r="189" spans="1:21">
      <c r="A189" s="60" t="s">
        <v>16</v>
      </c>
      <c r="B189" s="23">
        <v>3515</v>
      </c>
      <c r="C189" s="23" t="s">
        <v>22</v>
      </c>
      <c r="D189" s="17" t="s">
        <v>163</v>
      </c>
      <c r="E189" s="23" t="s">
        <v>164</v>
      </c>
      <c r="F189" s="18" t="s">
        <v>499</v>
      </c>
      <c r="G189" s="17">
        <v>3515608</v>
      </c>
      <c r="H189" s="17" t="s">
        <v>500</v>
      </c>
      <c r="I189" s="19">
        <v>170</v>
      </c>
      <c r="J189" s="20">
        <v>5434</v>
      </c>
      <c r="K189" s="20">
        <v>5534</v>
      </c>
      <c r="L189" s="86">
        <f t="shared" si="9"/>
        <v>5634</v>
      </c>
      <c r="M189" s="21">
        <v>31.964705882352941</v>
      </c>
      <c r="N189" s="22">
        <v>32.55294117647059</v>
      </c>
      <c r="O189" s="85">
        <f t="shared" si="8"/>
        <v>33.141176470588235</v>
      </c>
      <c r="P189" s="7">
        <v>786</v>
      </c>
      <c r="Q189" s="7">
        <v>1063</v>
      </c>
      <c r="R189" s="8">
        <v>14.464482885535517</v>
      </c>
      <c r="S189" s="8">
        <v>19.208529092880376</v>
      </c>
      <c r="T189" s="83">
        <f t="shared" si="10"/>
        <v>1082.2085290928803</v>
      </c>
      <c r="U189">
        <f t="shared" si="11"/>
        <v>11</v>
      </c>
    </row>
    <row r="190" spans="1:21">
      <c r="A190" s="60" t="s">
        <v>16</v>
      </c>
      <c r="B190" s="16">
        <v>3509</v>
      </c>
      <c r="C190" s="16" t="s">
        <v>17</v>
      </c>
      <c r="D190" s="17" t="s">
        <v>83</v>
      </c>
      <c r="E190" s="16" t="s">
        <v>17</v>
      </c>
      <c r="F190" s="18" t="s">
        <v>501</v>
      </c>
      <c r="G190" s="17">
        <v>3515657</v>
      </c>
      <c r="H190" s="17" t="s">
        <v>502</v>
      </c>
      <c r="I190" s="19">
        <v>102</v>
      </c>
      <c r="J190" s="20">
        <v>1432</v>
      </c>
      <c r="K190" s="20">
        <v>1563</v>
      </c>
      <c r="L190" s="86">
        <f t="shared" si="9"/>
        <v>1694</v>
      </c>
      <c r="M190" s="21">
        <v>14.03921568627451</v>
      </c>
      <c r="N190" s="22">
        <v>15.323529411764707</v>
      </c>
      <c r="O190" s="85">
        <f t="shared" si="8"/>
        <v>16.607843137254903</v>
      </c>
      <c r="P190" s="7">
        <v>180</v>
      </c>
      <c r="Q190" s="7">
        <v>259</v>
      </c>
      <c r="R190" s="8">
        <v>12.569832402234637</v>
      </c>
      <c r="S190" s="8">
        <v>16.570697376839412</v>
      </c>
      <c r="T190" s="83">
        <f t="shared" si="10"/>
        <v>280.70761356365966</v>
      </c>
      <c r="U190">
        <f t="shared" si="11"/>
        <v>3</v>
      </c>
    </row>
    <row r="191" spans="1:21">
      <c r="A191" s="60" t="s">
        <v>16</v>
      </c>
      <c r="B191" s="26">
        <v>3501</v>
      </c>
      <c r="C191" s="27" t="s">
        <v>169</v>
      </c>
      <c r="D191" s="17" t="s">
        <v>170</v>
      </c>
      <c r="E191" s="18" t="s">
        <v>171</v>
      </c>
      <c r="F191" s="18" t="s">
        <v>503</v>
      </c>
      <c r="G191" s="17">
        <v>3515707</v>
      </c>
      <c r="H191" s="17" t="s">
        <v>504</v>
      </c>
      <c r="I191" s="19">
        <v>25</v>
      </c>
      <c r="J191" s="20">
        <v>142377</v>
      </c>
      <c r="K191" s="20">
        <v>168306</v>
      </c>
      <c r="L191" s="86">
        <f t="shared" si="9"/>
        <v>194235</v>
      </c>
      <c r="M191" s="21">
        <v>5695.08</v>
      </c>
      <c r="N191" s="22">
        <v>6732.24</v>
      </c>
      <c r="O191" s="85">
        <f t="shared" si="8"/>
        <v>7769.4</v>
      </c>
      <c r="P191" s="7">
        <v>6822</v>
      </c>
      <c r="Q191" s="7">
        <v>11793</v>
      </c>
      <c r="R191" s="8">
        <v>4.7915042457700334</v>
      </c>
      <c r="S191" s="8">
        <v>7.0068803251220988</v>
      </c>
      <c r="T191" s="83">
        <f t="shared" si="10"/>
        <v>13609.813999500908</v>
      </c>
      <c r="U191">
        <f t="shared" si="11"/>
        <v>388</v>
      </c>
    </row>
    <row r="192" spans="1:21">
      <c r="A192" s="60" t="s">
        <v>16</v>
      </c>
      <c r="B192" s="16">
        <v>3511</v>
      </c>
      <c r="C192" s="16" t="s">
        <v>54</v>
      </c>
      <c r="D192" s="17" t="s">
        <v>455</v>
      </c>
      <c r="E192" s="16" t="s">
        <v>456</v>
      </c>
      <c r="F192" s="18" t="s">
        <v>505</v>
      </c>
      <c r="G192" s="17">
        <v>3515806</v>
      </c>
      <c r="H192" s="17" t="s">
        <v>506</v>
      </c>
      <c r="I192" s="19">
        <v>220</v>
      </c>
      <c r="J192" s="20">
        <v>2177</v>
      </c>
      <c r="K192" s="20">
        <v>1752</v>
      </c>
      <c r="L192" s="86">
        <f t="shared" si="9"/>
        <v>1752</v>
      </c>
      <c r="M192" s="21">
        <v>9.8954545454545446</v>
      </c>
      <c r="N192" s="22">
        <v>7.9636363636363638</v>
      </c>
      <c r="O192" s="85">
        <f t="shared" si="8"/>
        <v>7.9636363636363638</v>
      </c>
      <c r="P192" s="7">
        <v>311</v>
      </c>
      <c r="Q192" s="7">
        <v>362</v>
      </c>
      <c r="R192" s="8">
        <v>14.285714285714286</v>
      </c>
      <c r="S192" s="8">
        <v>20.662100456621005</v>
      </c>
      <c r="T192" s="83">
        <f t="shared" si="10"/>
        <v>362</v>
      </c>
      <c r="U192">
        <f t="shared" si="11"/>
        <v>4</v>
      </c>
    </row>
    <row r="193" spans="1:21">
      <c r="A193" s="60" t="s">
        <v>16</v>
      </c>
      <c r="B193" s="23">
        <v>3515</v>
      </c>
      <c r="C193" s="23" t="s">
        <v>22</v>
      </c>
      <c r="D193" s="17" t="s">
        <v>77</v>
      </c>
      <c r="E193" s="23" t="s">
        <v>78</v>
      </c>
      <c r="F193" s="18" t="s">
        <v>507</v>
      </c>
      <c r="G193" s="17">
        <v>3515905</v>
      </c>
      <c r="H193" s="17" t="s">
        <v>508</v>
      </c>
      <c r="I193" s="19">
        <v>204</v>
      </c>
      <c r="J193" s="20">
        <v>3223</v>
      </c>
      <c r="K193" s="20">
        <v>3003</v>
      </c>
      <c r="L193" s="86">
        <f t="shared" si="9"/>
        <v>3003</v>
      </c>
      <c r="M193" s="21">
        <v>15.799019607843137</v>
      </c>
      <c r="N193" s="22">
        <v>14.720588235294118</v>
      </c>
      <c r="O193" s="85">
        <f t="shared" si="8"/>
        <v>14.720588235294118</v>
      </c>
      <c r="P193" s="7">
        <v>530</v>
      </c>
      <c r="Q193" s="7">
        <v>635</v>
      </c>
      <c r="R193" s="8">
        <v>16.444306546695625</v>
      </c>
      <c r="S193" s="8">
        <v>21.145521145521144</v>
      </c>
      <c r="T193" s="83">
        <f t="shared" si="10"/>
        <v>634.99999999999989</v>
      </c>
      <c r="U193">
        <f t="shared" si="11"/>
        <v>6</v>
      </c>
    </row>
    <row r="194" spans="1:21">
      <c r="A194" s="60" t="s">
        <v>16</v>
      </c>
      <c r="B194" s="16">
        <v>3509</v>
      </c>
      <c r="C194" s="16" t="s">
        <v>17</v>
      </c>
      <c r="D194" s="17" t="s">
        <v>18</v>
      </c>
      <c r="E194" s="16" t="s">
        <v>19</v>
      </c>
      <c r="F194" s="18" t="s">
        <v>509</v>
      </c>
      <c r="G194" s="17">
        <v>3516002</v>
      </c>
      <c r="H194" s="17" t="s">
        <v>510</v>
      </c>
      <c r="I194" s="19">
        <v>514</v>
      </c>
      <c r="J194" s="20">
        <v>11106</v>
      </c>
      <c r="K194" s="20">
        <v>12848</v>
      </c>
      <c r="L194" s="86">
        <f t="shared" si="9"/>
        <v>14590</v>
      </c>
      <c r="M194" s="21">
        <v>21.607003891050585</v>
      </c>
      <c r="N194" s="22">
        <v>24.996108949416342</v>
      </c>
      <c r="O194" s="85">
        <f t="shared" si="8"/>
        <v>28.3852140077821</v>
      </c>
      <c r="P194" s="7">
        <v>1480</v>
      </c>
      <c r="Q194" s="7">
        <v>1789</v>
      </c>
      <c r="R194" s="8">
        <v>13.326130019809112</v>
      </c>
      <c r="S194" s="8">
        <v>13.924346201743463</v>
      </c>
      <c r="T194" s="83">
        <f t="shared" si="10"/>
        <v>2031.5621108343712</v>
      </c>
      <c r="U194">
        <f t="shared" si="11"/>
        <v>29</v>
      </c>
    </row>
    <row r="195" spans="1:21">
      <c r="A195" s="60" t="s">
        <v>16</v>
      </c>
      <c r="B195" s="16">
        <v>3509</v>
      </c>
      <c r="C195" s="16" t="s">
        <v>17</v>
      </c>
      <c r="D195" s="17" t="s">
        <v>176</v>
      </c>
      <c r="E195" s="16" t="s">
        <v>177</v>
      </c>
      <c r="F195" s="18" t="s">
        <v>511</v>
      </c>
      <c r="G195" s="17">
        <v>3516101</v>
      </c>
      <c r="H195" s="17" t="s">
        <v>512</v>
      </c>
      <c r="I195" s="19">
        <v>280</v>
      </c>
      <c r="J195" s="20">
        <v>3127</v>
      </c>
      <c r="K195" s="20">
        <v>2829</v>
      </c>
      <c r="L195" s="86">
        <f t="shared" si="9"/>
        <v>2829</v>
      </c>
      <c r="M195" s="21">
        <v>11.167857142857143</v>
      </c>
      <c r="N195" s="22">
        <v>10.103571428571428</v>
      </c>
      <c r="O195" s="85">
        <f t="shared" si="8"/>
        <v>10.103571428571428</v>
      </c>
      <c r="P195" s="7">
        <v>335</v>
      </c>
      <c r="Q195" s="7">
        <v>444</v>
      </c>
      <c r="R195" s="8">
        <v>10.713143588103614</v>
      </c>
      <c r="S195" s="8">
        <v>15.694591728525982</v>
      </c>
      <c r="T195" s="83">
        <f t="shared" si="10"/>
        <v>444</v>
      </c>
      <c r="U195">
        <f t="shared" si="11"/>
        <v>6</v>
      </c>
    </row>
    <row r="196" spans="1:21">
      <c r="A196" s="60" t="s">
        <v>16</v>
      </c>
      <c r="B196" s="16">
        <v>3508</v>
      </c>
      <c r="C196" s="16" t="s">
        <v>138</v>
      </c>
      <c r="D196" s="17" t="s">
        <v>423</v>
      </c>
      <c r="E196" s="16" t="s">
        <v>424</v>
      </c>
      <c r="F196" s="18" t="s">
        <v>513</v>
      </c>
      <c r="G196" s="17">
        <v>3516200</v>
      </c>
      <c r="H196" s="17" t="s">
        <v>514</v>
      </c>
      <c r="I196" s="19">
        <v>571</v>
      </c>
      <c r="J196" s="20">
        <v>287737</v>
      </c>
      <c r="K196" s="20">
        <v>318640</v>
      </c>
      <c r="L196" s="86">
        <f t="shared" si="9"/>
        <v>349543</v>
      </c>
      <c r="M196" s="21">
        <v>503.91768826619966</v>
      </c>
      <c r="N196" s="22">
        <v>558.03852889667246</v>
      </c>
      <c r="O196" s="85">
        <f t="shared" si="8"/>
        <v>612.15936952714537</v>
      </c>
      <c r="P196" s="7">
        <v>24135</v>
      </c>
      <c r="Q196" s="7">
        <v>36379</v>
      </c>
      <c r="R196" s="8">
        <v>8.3878680878719116</v>
      </c>
      <c r="S196" s="8">
        <v>11.416959578207381</v>
      </c>
      <c r="T196" s="83">
        <f t="shared" si="10"/>
        <v>39907.183018453426</v>
      </c>
      <c r="U196">
        <f t="shared" si="11"/>
        <v>699</v>
      </c>
    </row>
    <row r="197" spans="1:21">
      <c r="A197" s="60" t="s">
        <v>16</v>
      </c>
      <c r="B197" s="26">
        <v>3501</v>
      </c>
      <c r="C197" s="27" t="s">
        <v>169</v>
      </c>
      <c r="D197" s="17" t="s">
        <v>317</v>
      </c>
      <c r="E197" s="18" t="s">
        <v>318</v>
      </c>
      <c r="F197" s="18" t="s">
        <v>515</v>
      </c>
      <c r="G197" s="17">
        <v>3516309</v>
      </c>
      <c r="H197" s="17" t="s">
        <v>516</v>
      </c>
      <c r="I197" s="19">
        <v>45</v>
      </c>
      <c r="J197" s="20">
        <v>133738</v>
      </c>
      <c r="K197" s="20">
        <v>154472</v>
      </c>
      <c r="L197" s="86">
        <f t="shared" si="9"/>
        <v>175206</v>
      </c>
      <c r="M197" s="21">
        <v>2971.9555555555557</v>
      </c>
      <c r="N197" s="22">
        <v>3432.7111111111112</v>
      </c>
      <c r="O197" s="85">
        <f t="shared" si="8"/>
        <v>3893.4666666666667</v>
      </c>
      <c r="P197" s="7">
        <v>5317</v>
      </c>
      <c r="Q197" s="7">
        <v>9826</v>
      </c>
      <c r="R197" s="8">
        <v>3.9756837996680074</v>
      </c>
      <c r="S197" s="8">
        <v>6.3610233569837895</v>
      </c>
      <c r="T197" s="83">
        <f t="shared" si="10"/>
        <v>11144.89458283702</v>
      </c>
      <c r="U197">
        <f t="shared" si="11"/>
        <v>350</v>
      </c>
    </row>
    <row r="198" spans="1:21">
      <c r="A198" s="60" t="s">
        <v>16</v>
      </c>
      <c r="B198" s="26">
        <v>3501</v>
      </c>
      <c r="C198" s="27" t="s">
        <v>169</v>
      </c>
      <c r="D198" s="17" t="s">
        <v>317</v>
      </c>
      <c r="E198" s="18" t="s">
        <v>318</v>
      </c>
      <c r="F198" s="18" t="s">
        <v>517</v>
      </c>
      <c r="G198" s="17">
        <v>3516408</v>
      </c>
      <c r="H198" s="17" t="s">
        <v>518</v>
      </c>
      <c r="I198" s="19">
        <v>143</v>
      </c>
      <c r="J198" s="20">
        <v>108122</v>
      </c>
      <c r="K198" s="20">
        <v>131604</v>
      </c>
      <c r="L198" s="86">
        <f t="shared" si="9"/>
        <v>155086</v>
      </c>
      <c r="M198" s="21">
        <v>756.09790209790208</v>
      </c>
      <c r="N198" s="22">
        <v>920.30769230769226</v>
      </c>
      <c r="O198" s="85">
        <f t="shared" si="8"/>
        <v>1084.5174825174824</v>
      </c>
      <c r="P198" s="7">
        <v>6276</v>
      </c>
      <c r="Q198" s="7">
        <v>10079</v>
      </c>
      <c r="R198" s="8">
        <v>5.8045541147962485</v>
      </c>
      <c r="S198" s="8">
        <v>7.6585818060241326</v>
      </c>
      <c r="T198" s="83">
        <f t="shared" si="10"/>
        <v>11877.388179690586</v>
      </c>
      <c r="U198">
        <f t="shared" si="11"/>
        <v>310</v>
      </c>
    </row>
    <row r="199" spans="1:21">
      <c r="A199" s="60" t="s">
        <v>16</v>
      </c>
      <c r="B199" s="24">
        <v>3502</v>
      </c>
      <c r="C199" s="25" t="s">
        <v>69</v>
      </c>
      <c r="D199" s="17" t="s">
        <v>70</v>
      </c>
      <c r="E199" s="25" t="s">
        <v>71</v>
      </c>
      <c r="F199" s="18" t="s">
        <v>519</v>
      </c>
      <c r="G199" s="17">
        <v>3516507</v>
      </c>
      <c r="H199" s="17" t="s">
        <v>520</v>
      </c>
      <c r="I199" s="19">
        <v>136</v>
      </c>
      <c r="J199" s="20">
        <v>2726</v>
      </c>
      <c r="K199" s="20">
        <v>2708</v>
      </c>
      <c r="L199" s="86">
        <f t="shared" si="9"/>
        <v>2708</v>
      </c>
      <c r="M199" s="21">
        <v>20.044117647058822</v>
      </c>
      <c r="N199" s="22">
        <v>19.911764705882351</v>
      </c>
      <c r="O199" s="85">
        <f t="shared" si="8"/>
        <v>19.911764705882351</v>
      </c>
      <c r="P199" s="7">
        <v>367</v>
      </c>
      <c r="Q199" s="7">
        <v>474</v>
      </c>
      <c r="R199" s="8">
        <v>13.462949376375642</v>
      </c>
      <c r="S199" s="8">
        <v>17.503692762186116</v>
      </c>
      <c r="T199" s="83">
        <f t="shared" si="10"/>
        <v>474</v>
      </c>
      <c r="U199">
        <f t="shared" si="11"/>
        <v>5</v>
      </c>
    </row>
    <row r="200" spans="1:21">
      <c r="A200" s="60" t="s">
        <v>16</v>
      </c>
      <c r="B200" s="16">
        <v>3509</v>
      </c>
      <c r="C200" s="16" t="s">
        <v>17</v>
      </c>
      <c r="D200" s="17" t="s">
        <v>83</v>
      </c>
      <c r="E200" s="16" t="s">
        <v>17</v>
      </c>
      <c r="F200" s="18" t="s">
        <v>521</v>
      </c>
      <c r="G200" s="17">
        <v>3516606</v>
      </c>
      <c r="H200" s="17" t="s">
        <v>522</v>
      </c>
      <c r="I200" s="19">
        <v>357</v>
      </c>
      <c r="J200" s="20">
        <v>7853</v>
      </c>
      <c r="K200" s="20">
        <v>7011</v>
      </c>
      <c r="L200" s="86">
        <f t="shared" si="9"/>
        <v>7011</v>
      </c>
      <c r="M200" s="21">
        <v>21.997198879551821</v>
      </c>
      <c r="N200" s="22">
        <v>19.638655462184875</v>
      </c>
      <c r="O200" s="85">
        <f t="shared" si="8"/>
        <v>19.638655462184875</v>
      </c>
      <c r="P200" s="7">
        <v>934</v>
      </c>
      <c r="Q200" s="7">
        <v>1162</v>
      </c>
      <c r="R200" s="8">
        <v>11.893543868585255</v>
      </c>
      <c r="S200" s="8">
        <v>16.573955213236342</v>
      </c>
      <c r="T200" s="83">
        <f t="shared" si="10"/>
        <v>1161.9999999999998</v>
      </c>
      <c r="U200">
        <f t="shared" si="11"/>
        <v>14</v>
      </c>
    </row>
    <row r="201" spans="1:21">
      <c r="A201" s="60" t="s">
        <v>16</v>
      </c>
      <c r="B201" s="16">
        <v>3509</v>
      </c>
      <c r="C201" s="16" t="s">
        <v>17</v>
      </c>
      <c r="D201" s="17" t="s">
        <v>83</v>
      </c>
      <c r="E201" s="16" t="s">
        <v>17</v>
      </c>
      <c r="F201" s="18" t="s">
        <v>523</v>
      </c>
      <c r="G201" s="17">
        <v>3516705</v>
      </c>
      <c r="H201" s="17" t="s">
        <v>524</v>
      </c>
      <c r="I201" s="19">
        <v>549</v>
      </c>
      <c r="J201" s="20">
        <v>43162</v>
      </c>
      <c r="K201" s="20">
        <v>43115</v>
      </c>
      <c r="L201" s="86">
        <f t="shared" si="9"/>
        <v>43115</v>
      </c>
      <c r="M201" s="21">
        <v>78.619307832422592</v>
      </c>
      <c r="N201" s="22">
        <v>78.533697632058292</v>
      </c>
      <c r="O201" s="85">
        <f t="shared" si="8"/>
        <v>78.533697632058292</v>
      </c>
      <c r="P201" s="7">
        <v>5259</v>
      </c>
      <c r="Q201" s="7">
        <v>6282</v>
      </c>
      <c r="R201" s="8">
        <v>12.184328807747555</v>
      </c>
      <c r="S201" s="8">
        <v>14.570335150179751</v>
      </c>
      <c r="T201" s="83">
        <f t="shared" si="10"/>
        <v>6281.9999999999991</v>
      </c>
      <c r="U201">
        <f t="shared" si="11"/>
        <v>86</v>
      </c>
    </row>
    <row r="202" spans="1:21">
      <c r="A202" s="60" t="s">
        <v>16</v>
      </c>
      <c r="B202" s="23">
        <v>3515</v>
      </c>
      <c r="C202" s="23" t="s">
        <v>22</v>
      </c>
      <c r="D202" s="17" t="s">
        <v>77</v>
      </c>
      <c r="E202" s="23" t="s">
        <v>78</v>
      </c>
      <c r="F202" s="18" t="s">
        <v>525</v>
      </c>
      <c r="G202" s="17">
        <v>3516804</v>
      </c>
      <c r="H202" s="17" t="s">
        <v>526</v>
      </c>
      <c r="I202" s="19">
        <v>169</v>
      </c>
      <c r="J202" s="20">
        <v>3586</v>
      </c>
      <c r="K202" s="20">
        <v>4193</v>
      </c>
      <c r="L202" s="86">
        <f t="shared" si="9"/>
        <v>4800</v>
      </c>
      <c r="M202" s="21">
        <v>21.218934911242602</v>
      </c>
      <c r="N202" s="22">
        <v>24.810650887573964</v>
      </c>
      <c r="O202" s="85">
        <f t="shared" ref="O202:O265" si="12">L202/I202</f>
        <v>28.402366863905325</v>
      </c>
      <c r="P202" s="7">
        <v>408</v>
      </c>
      <c r="Q202" s="7">
        <v>558</v>
      </c>
      <c r="R202" s="8">
        <v>11.377579475738985</v>
      </c>
      <c r="S202" s="8">
        <v>13.307894109229668</v>
      </c>
      <c r="T202" s="83">
        <f t="shared" si="10"/>
        <v>638.77891724302401</v>
      </c>
      <c r="U202">
        <f t="shared" si="11"/>
        <v>10</v>
      </c>
    </row>
    <row r="203" spans="1:21">
      <c r="A203" s="60" t="s">
        <v>16</v>
      </c>
      <c r="B203" s="16">
        <v>3503</v>
      </c>
      <c r="C203" s="16" t="s">
        <v>92</v>
      </c>
      <c r="D203" s="17" t="s">
        <v>93</v>
      </c>
      <c r="E203" s="16" t="s">
        <v>94</v>
      </c>
      <c r="F203" s="18" t="s">
        <v>527</v>
      </c>
      <c r="G203" s="17">
        <v>3516853</v>
      </c>
      <c r="H203" s="17" t="s">
        <v>528</v>
      </c>
      <c r="I203" s="19">
        <v>241</v>
      </c>
      <c r="J203" s="20">
        <v>4126</v>
      </c>
      <c r="K203" s="20">
        <v>4419</v>
      </c>
      <c r="L203" s="86">
        <f t="shared" si="9"/>
        <v>4712</v>
      </c>
      <c r="M203" s="21">
        <v>17.120331950207468</v>
      </c>
      <c r="N203" s="22">
        <v>18.336099585062239</v>
      </c>
      <c r="O203" s="85">
        <f t="shared" si="12"/>
        <v>19.551867219917014</v>
      </c>
      <c r="P203" s="7">
        <v>369</v>
      </c>
      <c r="Q203" s="7">
        <v>468</v>
      </c>
      <c r="R203" s="8">
        <v>8.9432864760058166</v>
      </c>
      <c r="S203" s="8">
        <v>10.590631364562118</v>
      </c>
      <c r="T203" s="83">
        <f t="shared" si="10"/>
        <v>499.03054989816695</v>
      </c>
      <c r="U203">
        <f t="shared" si="11"/>
        <v>9</v>
      </c>
    </row>
    <row r="204" spans="1:21">
      <c r="A204" s="60" t="s">
        <v>16</v>
      </c>
      <c r="B204" s="23">
        <v>3515</v>
      </c>
      <c r="C204" s="23" t="s">
        <v>22</v>
      </c>
      <c r="D204" s="17" t="s">
        <v>77</v>
      </c>
      <c r="E204" s="23" t="s">
        <v>78</v>
      </c>
      <c r="F204" s="18" t="s">
        <v>529</v>
      </c>
      <c r="G204" s="17">
        <v>3516903</v>
      </c>
      <c r="H204" s="17" t="s">
        <v>530</v>
      </c>
      <c r="I204" s="19">
        <v>482</v>
      </c>
      <c r="J204" s="20">
        <v>10824</v>
      </c>
      <c r="K204" s="20">
        <v>10669</v>
      </c>
      <c r="L204" s="86">
        <f t="shared" ref="L204:L267" si="13">IF(K204&gt;J204,(K204-J204)+K204,K204)</f>
        <v>10669</v>
      </c>
      <c r="M204" s="21">
        <v>22.456431535269708</v>
      </c>
      <c r="N204" s="22">
        <v>22.134854771784234</v>
      </c>
      <c r="O204" s="85">
        <f t="shared" si="12"/>
        <v>22.134854771784234</v>
      </c>
      <c r="P204" s="7">
        <v>1254</v>
      </c>
      <c r="Q204" s="7">
        <v>1642</v>
      </c>
      <c r="R204" s="8">
        <v>11.585365853658537</v>
      </c>
      <c r="S204" s="8">
        <v>15.390383353641392</v>
      </c>
      <c r="T204" s="83">
        <f t="shared" ref="T204:T267" si="14">(S204/100)*L204</f>
        <v>1642</v>
      </c>
      <c r="U204">
        <f t="shared" ref="U204:U267" si="15">ROUND(2*L204/1000,0)</f>
        <v>21</v>
      </c>
    </row>
    <row r="205" spans="1:21">
      <c r="A205" s="60" t="s">
        <v>16</v>
      </c>
      <c r="B205" s="16">
        <v>3506</v>
      </c>
      <c r="C205" s="16" t="s">
        <v>38</v>
      </c>
      <c r="D205" s="17" t="s">
        <v>311</v>
      </c>
      <c r="E205" s="16" t="s">
        <v>312</v>
      </c>
      <c r="F205" s="18" t="s">
        <v>531</v>
      </c>
      <c r="G205" s="17">
        <v>3517000</v>
      </c>
      <c r="H205" s="17" t="s">
        <v>532</v>
      </c>
      <c r="I205" s="19">
        <v>643</v>
      </c>
      <c r="J205" s="20">
        <v>10370</v>
      </c>
      <c r="K205" s="20">
        <v>10765</v>
      </c>
      <c r="L205" s="86">
        <f t="shared" si="13"/>
        <v>11160</v>
      </c>
      <c r="M205" s="21">
        <v>16.127527216174183</v>
      </c>
      <c r="N205" s="22">
        <v>16.741835147744947</v>
      </c>
      <c r="O205" s="85">
        <f t="shared" si="12"/>
        <v>17.356143079315707</v>
      </c>
      <c r="P205" s="7">
        <v>1257</v>
      </c>
      <c r="Q205" s="7">
        <v>1455</v>
      </c>
      <c r="R205" s="8">
        <v>12.121504339440694</v>
      </c>
      <c r="S205" s="8">
        <v>13.516024152345564</v>
      </c>
      <c r="T205" s="83">
        <f t="shared" si="14"/>
        <v>1508.3882954017647</v>
      </c>
      <c r="U205">
        <f t="shared" si="15"/>
        <v>22</v>
      </c>
    </row>
    <row r="206" spans="1:21">
      <c r="A206" s="60" t="s">
        <v>16</v>
      </c>
      <c r="B206" s="24">
        <v>3502</v>
      </c>
      <c r="C206" s="25" t="s">
        <v>69</v>
      </c>
      <c r="D206" s="17" t="s">
        <v>70</v>
      </c>
      <c r="E206" s="25" t="s">
        <v>71</v>
      </c>
      <c r="F206" s="18" t="s">
        <v>533</v>
      </c>
      <c r="G206" s="17">
        <v>3517109</v>
      </c>
      <c r="H206" s="17" t="s">
        <v>534</v>
      </c>
      <c r="I206" s="19">
        <v>274</v>
      </c>
      <c r="J206" s="20">
        <v>4428</v>
      </c>
      <c r="K206" s="20">
        <v>4565</v>
      </c>
      <c r="L206" s="86">
        <f t="shared" si="13"/>
        <v>4702</v>
      </c>
      <c r="M206" s="21">
        <v>16.160583941605839</v>
      </c>
      <c r="N206" s="22">
        <v>16.660583941605839</v>
      </c>
      <c r="O206" s="85">
        <f t="shared" si="12"/>
        <v>17.160583941605839</v>
      </c>
      <c r="P206" s="7">
        <v>519</v>
      </c>
      <c r="Q206" s="7">
        <v>633</v>
      </c>
      <c r="R206" s="8">
        <v>11.720867208672086</v>
      </c>
      <c r="S206" s="8">
        <v>13.866374589266156</v>
      </c>
      <c r="T206" s="83">
        <f t="shared" si="14"/>
        <v>651.99693318729464</v>
      </c>
      <c r="U206">
        <f t="shared" si="15"/>
        <v>9</v>
      </c>
    </row>
    <row r="207" spans="1:21">
      <c r="A207" s="60" t="s">
        <v>16</v>
      </c>
      <c r="B207" s="16">
        <v>3506</v>
      </c>
      <c r="C207" s="16" t="s">
        <v>38</v>
      </c>
      <c r="D207" s="17" t="s">
        <v>311</v>
      </c>
      <c r="E207" s="16" t="s">
        <v>312</v>
      </c>
      <c r="F207" s="18" t="s">
        <v>535</v>
      </c>
      <c r="G207" s="17">
        <v>3517208</v>
      </c>
      <c r="H207" s="17" t="s">
        <v>536</v>
      </c>
      <c r="I207" s="19">
        <v>269</v>
      </c>
      <c r="J207" s="20">
        <v>9211</v>
      </c>
      <c r="K207" s="20">
        <v>10670</v>
      </c>
      <c r="L207" s="86">
        <f t="shared" si="13"/>
        <v>12129</v>
      </c>
      <c r="M207" s="21">
        <v>34.241635687732341</v>
      </c>
      <c r="N207" s="22">
        <v>39.665427509293679</v>
      </c>
      <c r="O207" s="85">
        <f t="shared" si="12"/>
        <v>45.089219330855016</v>
      </c>
      <c r="P207" s="7">
        <v>868</v>
      </c>
      <c r="Q207" s="7">
        <v>1228</v>
      </c>
      <c r="R207" s="8">
        <v>9.4235153620670928</v>
      </c>
      <c r="S207" s="8">
        <v>11.508903467666354</v>
      </c>
      <c r="T207" s="83">
        <f t="shared" si="14"/>
        <v>1395.9149015932521</v>
      </c>
      <c r="U207">
        <f t="shared" si="15"/>
        <v>24</v>
      </c>
    </row>
    <row r="208" spans="1:21">
      <c r="A208" s="60" t="s">
        <v>16</v>
      </c>
      <c r="B208" s="16">
        <v>3509</v>
      </c>
      <c r="C208" s="16" t="s">
        <v>17</v>
      </c>
      <c r="D208" s="17" t="s">
        <v>83</v>
      </c>
      <c r="E208" s="16" t="s">
        <v>17</v>
      </c>
      <c r="F208" s="18" t="s">
        <v>537</v>
      </c>
      <c r="G208" s="17">
        <v>3517307</v>
      </c>
      <c r="H208" s="17" t="s">
        <v>538</v>
      </c>
      <c r="I208" s="19">
        <v>219</v>
      </c>
      <c r="J208" s="20">
        <v>5207</v>
      </c>
      <c r="K208" s="20">
        <v>5425</v>
      </c>
      <c r="L208" s="86">
        <f t="shared" si="13"/>
        <v>5643</v>
      </c>
      <c r="M208" s="21">
        <v>23.776255707762559</v>
      </c>
      <c r="N208" s="22">
        <v>24.771689497716896</v>
      </c>
      <c r="O208" s="85">
        <f t="shared" si="12"/>
        <v>25.767123287671232</v>
      </c>
      <c r="P208" s="7">
        <v>575</v>
      </c>
      <c r="Q208" s="7">
        <v>757</v>
      </c>
      <c r="R208" s="8">
        <v>11.042826963702709</v>
      </c>
      <c r="S208" s="8">
        <v>13.953917050691244</v>
      </c>
      <c r="T208" s="83">
        <f t="shared" si="14"/>
        <v>787.41953917050694</v>
      </c>
      <c r="U208">
        <f t="shared" si="15"/>
        <v>11</v>
      </c>
    </row>
    <row r="209" spans="1:21">
      <c r="A209" s="60" t="s">
        <v>16</v>
      </c>
      <c r="B209" s="16">
        <v>3505</v>
      </c>
      <c r="C209" s="16" t="s">
        <v>59</v>
      </c>
      <c r="D209" s="17" t="s">
        <v>60</v>
      </c>
      <c r="E209" s="16" t="s">
        <v>61</v>
      </c>
      <c r="F209" s="18" t="s">
        <v>539</v>
      </c>
      <c r="G209" s="17">
        <v>3517406</v>
      </c>
      <c r="H209" s="17" t="s">
        <v>540</v>
      </c>
      <c r="I209" s="19">
        <v>1241</v>
      </c>
      <c r="J209" s="20">
        <v>34610</v>
      </c>
      <c r="K209" s="20">
        <v>37404</v>
      </c>
      <c r="L209" s="86">
        <f t="shared" si="13"/>
        <v>40198</v>
      </c>
      <c r="M209" s="21">
        <v>27.888799355358582</v>
      </c>
      <c r="N209" s="22">
        <v>30.14020950846092</v>
      </c>
      <c r="O209" s="85">
        <f t="shared" si="12"/>
        <v>32.391619661563254</v>
      </c>
      <c r="P209" s="7">
        <v>3169</v>
      </c>
      <c r="Q209" s="7">
        <v>4558</v>
      </c>
      <c r="R209" s="8">
        <v>9.1563132042762199</v>
      </c>
      <c r="S209" s="8">
        <v>12.185862474601647</v>
      </c>
      <c r="T209" s="83">
        <f t="shared" si="14"/>
        <v>4898.4729975403698</v>
      </c>
      <c r="U209">
        <f t="shared" si="15"/>
        <v>80</v>
      </c>
    </row>
    <row r="210" spans="1:21">
      <c r="A210" s="60" t="s">
        <v>16</v>
      </c>
      <c r="B210" s="23">
        <v>3515</v>
      </c>
      <c r="C210" s="23" t="s">
        <v>22</v>
      </c>
      <c r="D210" s="17" t="s">
        <v>192</v>
      </c>
      <c r="E210" s="23" t="s">
        <v>193</v>
      </c>
      <c r="F210" s="18" t="s">
        <v>541</v>
      </c>
      <c r="G210" s="17">
        <v>3517505</v>
      </c>
      <c r="H210" s="17" t="s">
        <v>542</v>
      </c>
      <c r="I210" s="19">
        <v>323</v>
      </c>
      <c r="J210" s="20">
        <v>14086</v>
      </c>
      <c r="K210" s="20">
        <v>17869</v>
      </c>
      <c r="L210" s="86">
        <f t="shared" si="13"/>
        <v>21652</v>
      </c>
      <c r="M210" s="21">
        <v>43.609907120743031</v>
      </c>
      <c r="N210" s="22">
        <v>55.321981424148603</v>
      </c>
      <c r="O210" s="85">
        <f t="shared" si="12"/>
        <v>67.034055727554176</v>
      </c>
      <c r="P210" s="7">
        <v>1388</v>
      </c>
      <c r="Q210" s="7">
        <v>2291</v>
      </c>
      <c r="R210" s="8">
        <v>9.8537555019167975</v>
      </c>
      <c r="S210" s="8">
        <v>12.821086798365885</v>
      </c>
      <c r="T210" s="83">
        <f t="shared" si="14"/>
        <v>2776.0217135821817</v>
      </c>
      <c r="U210">
        <f t="shared" si="15"/>
        <v>43</v>
      </c>
    </row>
    <row r="211" spans="1:21">
      <c r="A211" s="60" t="s">
        <v>16</v>
      </c>
      <c r="B211" s="16">
        <v>3516</v>
      </c>
      <c r="C211" s="16" t="s">
        <v>49</v>
      </c>
      <c r="D211" s="17" t="s">
        <v>126</v>
      </c>
      <c r="E211" s="16" t="s">
        <v>127</v>
      </c>
      <c r="F211" s="18" t="s">
        <v>543</v>
      </c>
      <c r="G211" s="17">
        <v>3517604</v>
      </c>
      <c r="H211" s="17" t="s">
        <v>544</v>
      </c>
      <c r="I211" s="19">
        <v>412</v>
      </c>
      <c r="J211" s="20">
        <v>19726</v>
      </c>
      <c r="K211" s="20">
        <v>17998</v>
      </c>
      <c r="L211" s="86">
        <f t="shared" si="13"/>
        <v>17998</v>
      </c>
      <c r="M211" s="21">
        <v>47.878640776699029</v>
      </c>
      <c r="N211" s="22">
        <v>43.684466019417478</v>
      </c>
      <c r="O211" s="85">
        <f t="shared" si="12"/>
        <v>43.684466019417478</v>
      </c>
      <c r="P211" s="7">
        <v>1646</v>
      </c>
      <c r="Q211" s="7">
        <v>2261</v>
      </c>
      <c r="R211" s="8">
        <v>8.3443171448849238</v>
      </c>
      <c r="S211" s="8">
        <v>12.562506945216136</v>
      </c>
      <c r="T211" s="83">
        <f t="shared" si="14"/>
        <v>2261</v>
      </c>
      <c r="U211">
        <f t="shared" si="15"/>
        <v>36</v>
      </c>
    </row>
    <row r="212" spans="1:21">
      <c r="A212" s="60" t="s">
        <v>16</v>
      </c>
      <c r="B212" s="16">
        <v>3508</v>
      </c>
      <c r="C212" s="16" t="s">
        <v>138</v>
      </c>
      <c r="D212" s="17" t="s">
        <v>139</v>
      </c>
      <c r="E212" s="16" t="s">
        <v>140</v>
      </c>
      <c r="F212" s="18" t="s">
        <v>545</v>
      </c>
      <c r="G212" s="17">
        <v>3517703</v>
      </c>
      <c r="H212" s="17" t="s">
        <v>546</v>
      </c>
      <c r="I212" s="19">
        <v>359</v>
      </c>
      <c r="J212" s="20">
        <v>18916</v>
      </c>
      <c r="K212" s="20">
        <v>19858</v>
      </c>
      <c r="L212" s="86">
        <f t="shared" si="13"/>
        <v>20800</v>
      </c>
      <c r="M212" s="21">
        <v>52.690807799442894</v>
      </c>
      <c r="N212" s="22">
        <v>55.314763231197773</v>
      </c>
      <c r="O212" s="85">
        <f t="shared" si="12"/>
        <v>57.938718662952645</v>
      </c>
      <c r="P212" s="7">
        <v>1629</v>
      </c>
      <c r="Q212" s="7">
        <v>2175</v>
      </c>
      <c r="R212" s="8">
        <v>8.611757242545993</v>
      </c>
      <c r="S212" s="8">
        <v>10.952764628864941</v>
      </c>
      <c r="T212" s="83">
        <f t="shared" si="14"/>
        <v>2278.1750428039077</v>
      </c>
      <c r="U212">
        <f t="shared" si="15"/>
        <v>42</v>
      </c>
    </row>
    <row r="213" spans="1:21">
      <c r="A213" s="60" t="s">
        <v>16</v>
      </c>
      <c r="B213" s="24">
        <v>3502</v>
      </c>
      <c r="C213" s="25" t="s">
        <v>69</v>
      </c>
      <c r="D213" s="17" t="s">
        <v>105</v>
      </c>
      <c r="E213" s="25" t="s">
        <v>106</v>
      </c>
      <c r="F213" s="18" t="s">
        <v>547</v>
      </c>
      <c r="G213" s="17">
        <v>3517802</v>
      </c>
      <c r="H213" s="17" t="s">
        <v>548</v>
      </c>
      <c r="I213" s="19">
        <v>571</v>
      </c>
      <c r="J213" s="20">
        <v>8894</v>
      </c>
      <c r="K213" s="20">
        <v>8435</v>
      </c>
      <c r="L213" s="86">
        <f t="shared" si="13"/>
        <v>8435</v>
      </c>
      <c r="M213" s="21">
        <v>15.576182136602451</v>
      </c>
      <c r="N213" s="22">
        <v>14.772329246935202</v>
      </c>
      <c r="O213" s="85">
        <f t="shared" si="12"/>
        <v>14.772329246935202</v>
      </c>
      <c r="P213" s="7">
        <v>1125</v>
      </c>
      <c r="Q213" s="7">
        <v>1438</v>
      </c>
      <c r="R213" s="8">
        <v>12.648976838317967</v>
      </c>
      <c r="S213" s="8">
        <v>17.048014226437463</v>
      </c>
      <c r="T213" s="83">
        <f t="shared" si="14"/>
        <v>1438</v>
      </c>
      <c r="U213">
        <f t="shared" si="15"/>
        <v>17</v>
      </c>
    </row>
    <row r="214" spans="1:21">
      <c r="A214" s="60" t="s">
        <v>16</v>
      </c>
      <c r="B214" s="16">
        <v>3505</v>
      </c>
      <c r="C214" s="16" t="s">
        <v>59</v>
      </c>
      <c r="D214" s="17" t="s">
        <v>60</v>
      </c>
      <c r="E214" s="16" t="s">
        <v>61</v>
      </c>
      <c r="F214" s="18" t="s">
        <v>549</v>
      </c>
      <c r="G214" s="17">
        <v>3517901</v>
      </c>
      <c r="H214" s="17" t="s">
        <v>550</v>
      </c>
      <c r="I214" s="19">
        <v>643</v>
      </c>
      <c r="J214" s="20">
        <v>8846</v>
      </c>
      <c r="K214" s="20">
        <v>9976</v>
      </c>
      <c r="L214" s="86">
        <f t="shared" si="13"/>
        <v>11106</v>
      </c>
      <c r="M214" s="21">
        <v>13.757387247278382</v>
      </c>
      <c r="N214" s="22">
        <v>15.514774494556764</v>
      </c>
      <c r="O214" s="85">
        <f t="shared" si="12"/>
        <v>17.272161741835149</v>
      </c>
      <c r="P214" s="7">
        <v>974</v>
      </c>
      <c r="Q214" s="7">
        <v>1279</v>
      </c>
      <c r="R214" s="8">
        <v>11.010626271761248</v>
      </c>
      <c r="S214" s="8">
        <v>12.820769847634322</v>
      </c>
      <c r="T214" s="83">
        <f t="shared" si="14"/>
        <v>1423.8746992782678</v>
      </c>
      <c r="U214">
        <f t="shared" si="15"/>
        <v>22</v>
      </c>
    </row>
    <row r="215" spans="1:21">
      <c r="A215" s="60" t="s">
        <v>16</v>
      </c>
      <c r="B215" s="23">
        <v>3515</v>
      </c>
      <c r="C215" s="23" t="s">
        <v>22</v>
      </c>
      <c r="D215" s="17" t="s">
        <v>485</v>
      </c>
      <c r="E215" s="23" t="s">
        <v>486</v>
      </c>
      <c r="F215" s="18" t="s">
        <v>551</v>
      </c>
      <c r="G215" s="17">
        <v>3518008</v>
      </c>
      <c r="H215" s="17" t="s">
        <v>552</v>
      </c>
      <c r="I215" s="19">
        <v>83</v>
      </c>
      <c r="J215" s="20">
        <v>2006</v>
      </c>
      <c r="K215" s="20">
        <v>1970</v>
      </c>
      <c r="L215" s="86">
        <f t="shared" si="13"/>
        <v>1970</v>
      </c>
      <c r="M215" s="21">
        <v>24.168674698795179</v>
      </c>
      <c r="N215" s="22">
        <v>23.734939759036145</v>
      </c>
      <c r="O215" s="85">
        <f t="shared" si="12"/>
        <v>23.734939759036145</v>
      </c>
      <c r="P215" s="7">
        <v>292</v>
      </c>
      <c r="Q215" s="7">
        <v>339</v>
      </c>
      <c r="R215" s="8">
        <v>14.556331006979063</v>
      </c>
      <c r="S215" s="8">
        <v>17.208121827411169</v>
      </c>
      <c r="T215" s="83">
        <f t="shared" si="14"/>
        <v>339</v>
      </c>
      <c r="U215">
        <f t="shared" si="15"/>
        <v>4</v>
      </c>
    </row>
    <row r="216" spans="1:21">
      <c r="A216" s="60" t="s">
        <v>16</v>
      </c>
      <c r="B216" s="16">
        <v>3509</v>
      </c>
      <c r="C216" s="16" t="s">
        <v>17</v>
      </c>
      <c r="D216" s="17" t="s">
        <v>83</v>
      </c>
      <c r="E216" s="16" t="s">
        <v>17</v>
      </c>
      <c r="F216" s="18" t="s">
        <v>553</v>
      </c>
      <c r="G216" s="17">
        <v>3518107</v>
      </c>
      <c r="H216" s="17" t="s">
        <v>554</v>
      </c>
      <c r="I216" s="19">
        <v>471</v>
      </c>
      <c r="J216" s="20">
        <v>6323</v>
      </c>
      <c r="K216" s="20">
        <v>6404</v>
      </c>
      <c r="L216" s="86">
        <f t="shared" si="13"/>
        <v>6485</v>
      </c>
      <c r="M216" s="21">
        <v>13.424628450106157</v>
      </c>
      <c r="N216" s="22">
        <v>13.59660297239915</v>
      </c>
      <c r="O216" s="85">
        <f t="shared" si="12"/>
        <v>13.768577494692144</v>
      </c>
      <c r="P216" s="7">
        <v>576</v>
      </c>
      <c r="Q216" s="7">
        <v>757</v>
      </c>
      <c r="R216" s="8">
        <v>9.1095998734777801</v>
      </c>
      <c r="S216" s="8">
        <v>11.820737039350407</v>
      </c>
      <c r="T216" s="83">
        <f t="shared" si="14"/>
        <v>766.57479700187389</v>
      </c>
      <c r="U216">
        <f t="shared" si="15"/>
        <v>13</v>
      </c>
    </row>
    <row r="217" spans="1:21">
      <c r="A217" s="60" t="s">
        <v>16</v>
      </c>
      <c r="B217" s="24">
        <v>3502</v>
      </c>
      <c r="C217" s="25" t="s">
        <v>69</v>
      </c>
      <c r="D217" s="17" t="s">
        <v>132</v>
      </c>
      <c r="E217" s="25" t="s">
        <v>133</v>
      </c>
      <c r="F217" s="18" t="s">
        <v>555</v>
      </c>
      <c r="G217" s="17">
        <v>3518206</v>
      </c>
      <c r="H217" s="17" t="s">
        <v>556</v>
      </c>
      <c r="I217" s="19">
        <v>954</v>
      </c>
      <c r="J217" s="20">
        <v>28843</v>
      </c>
      <c r="K217" s="20">
        <v>30597</v>
      </c>
      <c r="L217" s="86">
        <f t="shared" si="13"/>
        <v>32351</v>
      </c>
      <c r="M217" s="21">
        <v>30.233752620545072</v>
      </c>
      <c r="N217" s="22">
        <v>32.072327044025158</v>
      </c>
      <c r="O217" s="85">
        <f t="shared" si="12"/>
        <v>33.910901467505241</v>
      </c>
      <c r="P217" s="7">
        <v>3354</v>
      </c>
      <c r="Q217" s="7">
        <v>4477</v>
      </c>
      <c r="R217" s="8">
        <v>11.628471379537496</v>
      </c>
      <c r="S217" s="8">
        <v>14.632153479099259</v>
      </c>
      <c r="T217" s="83">
        <f t="shared" si="14"/>
        <v>4733.6479720234011</v>
      </c>
      <c r="U217">
        <f t="shared" si="15"/>
        <v>65</v>
      </c>
    </row>
    <row r="218" spans="1:21">
      <c r="A218" s="60" t="s">
        <v>16</v>
      </c>
      <c r="B218" s="26">
        <v>3501</v>
      </c>
      <c r="C218" s="27" t="s">
        <v>169</v>
      </c>
      <c r="D218" s="17" t="s">
        <v>170</v>
      </c>
      <c r="E218" s="18" t="s">
        <v>171</v>
      </c>
      <c r="F218" s="18" t="s">
        <v>557</v>
      </c>
      <c r="G218" s="17">
        <v>3518305</v>
      </c>
      <c r="H218" s="17" t="s">
        <v>558</v>
      </c>
      <c r="I218" s="19">
        <v>262</v>
      </c>
      <c r="J218" s="20">
        <v>21904</v>
      </c>
      <c r="K218" s="20">
        <v>25844</v>
      </c>
      <c r="L218" s="86">
        <f t="shared" si="13"/>
        <v>29784</v>
      </c>
      <c r="M218" s="21">
        <v>83.603053435114504</v>
      </c>
      <c r="N218" s="22">
        <v>98.641221374045799</v>
      </c>
      <c r="O218" s="85">
        <f t="shared" si="12"/>
        <v>113.67938931297709</v>
      </c>
      <c r="P218" s="7">
        <v>1936</v>
      </c>
      <c r="Q218" s="7">
        <v>2993</v>
      </c>
      <c r="R218" s="8">
        <v>8.8385682980277576</v>
      </c>
      <c r="S218" s="8">
        <v>11.581024609193623</v>
      </c>
      <c r="T218" s="83">
        <f t="shared" si="14"/>
        <v>3449.2923696022285</v>
      </c>
      <c r="U218">
        <f t="shared" si="15"/>
        <v>60</v>
      </c>
    </row>
    <row r="219" spans="1:21">
      <c r="A219" s="60" t="s">
        <v>16</v>
      </c>
      <c r="B219" s="16">
        <v>3517</v>
      </c>
      <c r="C219" s="16" t="s">
        <v>117</v>
      </c>
      <c r="D219" s="17" t="s">
        <v>118</v>
      </c>
      <c r="E219" s="16" t="s">
        <v>119</v>
      </c>
      <c r="F219" s="18" t="s">
        <v>559</v>
      </c>
      <c r="G219" s="17">
        <v>3518404</v>
      </c>
      <c r="H219" s="17" t="s">
        <v>560</v>
      </c>
      <c r="I219" s="19">
        <v>734</v>
      </c>
      <c r="J219" s="20">
        <v>104219</v>
      </c>
      <c r="K219" s="20">
        <v>112072</v>
      </c>
      <c r="L219" s="86">
        <f t="shared" si="13"/>
        <v>119925</v>
      </c>
      <c r="M219" s="21">
        <v>141.98773841961852</v>
      </c>
      <c r="N219" s="22">
        <v>152.68664850136238</v>
      </c>
      <c r="O219" s="85">
        <f t="shared" si="12"/>
        <v>163.38555858310627</v>
      </c>
      <c r="P219" s="7">
        <v>10023</v>
      </c>
      <c r="Q219" s="7">
        <v>14467</v>
      </c>
      <c r="R219" s="8">
        <v>9.6172482944568642</v>
      </c>
      <c r="S219" s="8">
        <v>12.908665857662932</v>
      </c>
      <c r="T219" s="83">
        <f t="shared" si="14"/>
        <v>15480.717529802272</v>
      </c>
      <c r="U219">
        <f t="shared" si="15"/>
        <v>240</v>
      </c>
    </row>
    <row r="220" spans="1:21">
      <c r="A220" s="60" t="s">
        <v>16</v>
      </c>
      <c r="B220" s="16">
        <v>3516</v>
      </c>
      <c r="C220" s="16" t="s">
        <v>49</v>
      </c>
      <c r="D220" s="17" t="s">
        <v>50</v>
      </c>
      <c r="E220" s="16" t="s">
        <v>51</v>
      </c>
      <c r="F220" s="18" t="s">
        <v>561</v>
      </c>
      <c r="G220" s="17">
        <v>3518503</v>
      </c>
      <c r="H220" s="17" t="s">
        <v>562</v>
      </c>
      <c r="I220" s="19">
        <v>569</v>
      </c>
      <c r="J220" s="20">
        <v>10197</v>
      </c>
      <c r="K220" s="20">
        <v>14565</v>
      </c>
      <c r="L220" s="86">
        <f t="shared" si="13"/>
        <v>18933</v>
      </c>
      <c r="M220" s="21">
        <v>17.920913884007028</v>
      </c>
      <c r="N220" s="22">
        <v>25.597539543057998</v>
      </c>
      <c r="O220" s="85">
        <f t="shared" si="12"/>
        <v>33.274165202108961</v>
      </c>
      <c r="P220" s="7">
        <v>1036</v>
      </c>
      <c r="Q220" s="7">
        <v>1399</v>
      </c>
      <c r="R220" s="8">
        <v>10.159850936549965</v>
      </c>
      <c r="S220" s="8">
        <v>9.6052179883281834</v>
      </c>
      <c r="T220" s="83">
        <f t="shared" si="14"/>
        <v>1818.555921730175</v>
      </c>
      <c r="U220">
        <f t="shared" si="15"/>
        <v>38</v>
      </c>
    </row>
    <row r="221" spans="1:21">
      <c r="A221" s="60" t="s">
        <v>16</v>
      </c>
      <c r="B221" s="16">
        <v>3513</v>
      </c>
      <c r="C221" s="16" t="s">
        <v>64</v>
      </c>
      <c r="D221" s="17" t="s">
        <v>221</v>
      </c>
      <c r="E221" s="16" t="s">
        <v>222</v>
      </c>
      <c r="F221" s="18" t="s">
        <v>563</v>
      </c>
      <c r="G221" s="17">
        <v>3518602</v>
      </c>
      <c r="H221" s="17" t="s">
        <v>564</v>
      </c>
      <c r="I221" s="19">
        <v>264</v>
      </c>
      <c r="J221" s="20">
        <v>31085</v>
      </c>
      <c r="K221" s="20">
        <v>35486</v>
      </c>
      <c r="L221" s="86">
        <f t="shared" si="13"/>
        <v>39887</v>
      </c>
      <c r="M221" s="21">
        <v>117.74621212121212</v>
      </c>
      <c r="N221" s="22">
        <v>134.41666666666666</v>
      </c>
      <c r="O221" s="85">
        <f t="shared" si="12"/>
        <v>151.08712121212122</v>
      </c>
      <c r="P221" s="7">
        <v>2371</v>
      </c>
      <c r="Q221" s="7">
        <v>3273</v>
      </c>
      <c r="R221" s="8">
        <v>7.6274730577448926</v>
      </c>
      <c r="S221" s="8">
        <v>9.2233556895677165</v>
      </c>
      <c r="T221" s="83">
        <f t="shared" si="14"/>
        <v>3678.919883897875</v>
      </c>
      <c r="U221">
        <f t="shared" si="15"/>
        <v>80</v>
      </c>
    </row>
    <row r="222" spans="1:21">
      <c r="A222" s="60" t="s">
        <v>16</v>
      </c>
      <c r="B222" s="16">
        <v>3504</v>
      </c>
      <c r="C222" s="16" t="s">
        <v>245</v>
      </c>
      <c r="D222" s="17" t="s">
        <v>246</v>
      </c>
      <c r="E222" s="16" t="s">
        <v>245</v>
      </c>
      <c r="F222" s="18" t="s">
        <v>565</v>
      </c>
      <c r="G222" s="17">
        <v>3518701</v>
      </c>
      <c r="H222" s="17" t="s">
        <v>566</v>
      </c>
      <c r="I222" s="19">
        <v>137</v>
      </c>
      <c r="J222" s="20">
        <v>264812</v>
      </c>
      <c r="K222" s="20">
        <v>290752</v>
      </c>
      <c r="L222" s="86">
        <f t="shared" si="13"/>
        <v>316692</v>
      </c>
      <c r="M222" s="21">
        <v>1932.9343065693431</v>
      </c>
      <c r="N222" s="22">
        <v>2122.2773722627735</v>
      </c>
      <c r="O222" s="85">
        <f t="shared" si="12"/>
        <v>2311.6204379562046</v>
      </c>
      <c r="P222" s="7">
        <v>17173</v>
      </c>
      <c r="Q222" s="7">
        <v>26754</v>
      </c>
      <c r="R222" s="8">
        <v>6.4849780221440119</v>
      </c>
      <c r="S222" s="8">
        <v>9.2016563944530052</v>
      </c>
      <c r="T222" s="83">
        <f t="shared" si="14"/>
        <v>29140.909668721109</v>
      </c>
      <c r="U222">
        <f t="shared" si="15"/>
        <v>633</v>
      </c>
    </row>
    <row r="223" spans="1:21">
      <c r="A223" s="60" t="s">
        <v>16</v>
      </c>
      <c r="B223" s="26">
        <v>3501</v>
      </c>
      <c r="C223" s="27" t="s">
        <v>169</v>
      </c>
      <c r="D223" s="17" t="s">
        <v>567</v>
      </c>
      <c r="E223" s="18" t="s">
        <v>568</v>
      </c>
      <c r="F223" s="18" t="s">
        <v>569</v>
      </c>
      <c r="G223" s="17">
        <v>3518800</v>
      </c>
      <c r="H223" s="17" t="s">
        <v>570</v>
      </c>
      <c r="I223" s="19">
        <v>334</v>
      </c>
      <c r="J223" s="20">
        <v>1072717</v>
      </c>
      <c r="K223" s="20">
        <v>1221979</v>
      </c>
      <c r="L223" s="86">
        <f t="shared" si="13"/>
        <v>1371241</v>
      </c>
      <c r="M223" s="21">
        <v>3211.7275449101799</v>
      </c>
      <c r="N223" s="22">
        <v>3658.6197604790418</v>
      </c>
      <c r="O223" s="85">
        <f t="shared" si="12"/>
        <v>4105.5119760479038</v>
      </c>
      <c r="P223" s="7">
        <v>61016</v>
      </c>
      <c r="Q223" s="7">
        <v>100586</v>
      </c>
      <c r="R223" s="8">
        <v>5.6879866730927171</v>
      </c>
      <c r="S223" s="8">
        <v>8.2314016852990104</v>
      </c>
      <c r="T223" s="83">
        <f t="shared" si="14"/>
        <v>112872.35478351099</v>
      </c>
      <c r="U223">
        <f t="shared" si="15"/>
        <v>2742</v>
      </c>
    </row>
    <row r="224" spans="1:21">
      <c r="A224" s="60" t="s">
        <v>16</v>
      </c>
      <c r="B224" s="16">
        <v>3513</v>
      </c>
      <c r="C224" s="16" t="s">
        <v>64</v>
      </c>
      <c r="D224" s="17" t="s">
        <v>419</v>
      </c>
      <c r="E224" s="16" t="s">
        <v>420</v>
      </c>
      <c r="F224" s="18" t="s">
        <v>571</v>
      </c>
      <c r="G224" s="17">
        <v>3518859</v>
      </c>
      <c r="H224" s="17" t="s">
        <v>572</v>
      </c>
      <c r="I224" s="19">
        <v>406</v>
      </c>
      <c r="J224" s="20">
        <v>6371</v>
      </c>
      <c r="K224" s="20">
        <v>6966</v>
      </c>
      <c r="L224" s="86">
        <f t="shared" si="13"/>
        <v>7561</v>
      </c>
      <c r="M224" s="21">
        <v>15.692118226600986</v>
      </c>
      <c r="N224" s="22">
        <v>17.157635467980295</v>
      </c>
      <c r="O224" s="85">
        <f t="shared" si="12"/>
        <v>18.623152709359605</v>
      </c>
      <c r="P224" s="7">
        <v>563</v>
      </c>
      <c r="Q224" s="7">
        <v>802</v>
      </c>
      <c r="R224" s="8">
        <v>8.8369172814314858</v>
      </c>
      <c r="S224" s="8">
        <v>11.513063451047946</v>
      </c>
      <c r="T224" s="83">
        <f t="shared" si="14"/>
        <v>870.5027275337352</v>
      </c>
      <c r="U224">
        <f t="shared" si="15"/>
        <v>15</v>
      </c>
    </row>
    <row r="225" spans="1:21">
      <c r="A225" s="60" t="s">
        <v>16</v>
      </c>
      <c r="B225" s="24">
        <v>3502</v>
      </c>
      <c r="C225" s="25" t="s">
        <v>69</v>
      </c>
      <c r="D225" s="17" t="s">
        <v>132</v>
      </c>
      <c r="E225" s="25" t="s">
        <v>133</v>
      </c>
      <c r="F225" s="18" t="s">
        <v>573</v>
      </c>
      <c r="G225" s="17">
        <v>3518909</v>
      </c>
      <c r="H225" s="17" t="s">
        <v>574</v>
      </c>
      <c r="I225" s="19">
        <v>250</v>
      </c>
      <c r="J225" s="20">
        <v>4295</v>
      </c>
      <c r="K225" s="20">
        <v>4754</v>
      </c>
      <c r="L225" s="86">
        <f t="shared" si="13"/>
        <v>5213</v>
      </c>
      <c r="M225" s="21">
        <v>17.18</v>
      </c>
      <c r="N225" s="22">
        <v>19.015999999999998</v>
      </c>
      <c r="O225" s="85">
        <f t="shared" si="12"/>
        <v>20.852</v>
      </c>
      <c r="P225" s="7">
        <v>463</v>
      </c>
      <c r="Q225" s="7">
        <v>607</v>
      </c>
      <c r="R225" s="8">
        <v>10.779976717112921</v>
      </c>
      <c r="S225" s="8">
        <v>12.768195204038705</v>
      </c>
      <c r="T225" s="83">
        <f t="shared" si="14"/>
        <v>665.60601598653761</v>
      </c>
      <c r="U225">
        <f t="shared" si="15"/>
        <v>10</v>
      </c>
    </row>
    <row r="226" spans="1:21">
      <c r="A226" s="60" t="s">
        <v>16</v>
      </c>
      <c r="B226" s="16">
        <v>3509</v>
      </c>
      <c r="C226" s="16" t="s">
        <v>17</v>
      </c>
      <c r="D226" s="17" t="s">
        <v>153</v>
      </c>
      <c r="E226" s="16" t="s">
        <v>154</v>
      </c>
      <c r="F226" s="18" t="s">
        <v>575</v>
      </c>
      <c r="G226" s="17">
        <v>3519006</v>
      </c>
      <c r="H226" s="17" t="s">
        <v>576</v>
      </c>
      <c r="I226" s="19">
        <v>342</v>
      </c>
      <c r="J226" s="20">
        <v>7992</v>
      </c>
      <c r="K226" s="20">
        <v>8696</v>
      </c>
      <c r="L226" s="86">
        <f t="shared" si="13"/>
        <v>9400</v>
      </c>
      <c r="M226" s="21">
        <v>23.368421052631579</v>
      </c>
      <c r="N226" s="22">
        <v>25.426900584795323</v>
      </c>
      <c r="O226" s="85">
        <f t="shared" si="12"/>
        <v>27.485380116959064</v>
      </c>
      <c r="P226" s="7">
        <v>897</v>
      </c>
      <c r="Q226" s="7">
        <v>1168</v>
      </c>
      <c r="R226" s="8">
        <v>11.223723723723724</v>
      </c>
      <c r="S226" s="8">
        <v>13.431462741490341</v>
      </c>
      <c r="T226" s="83">
        <f t="shared" si="14"/>
        <v>1262.557497700092</v>
      </c>
      <c r="U226">
        <f t="shared" si="15"/>
        <v>19</v>
      </c>
    </row>
    <row r="227" spans="1:21">
      <c r="A227" s="60" t="s">
        <v>16</v>
      </c>
      <c r="B227" s="16">
        <v>3507</v>
      </c>
      <c r="C227" s="16" t="s">
        <v>34</v>
      </c>
      <c r="D227" s="17" t="s">
        <v>88</v>
      </c>
      <c r="E227" s="16" t="s">
        <v>89</v>
      </c>
      <c r="F227" s="18" t="s">
        <v>577</v>
      </c>
      <c r="G227" s="17">
        <v>3519055</v>
      </c>
      <c r="H227" s="17" t="s">
        <v>578</v>
      </c>
      <c r="I227" s="19">
        <v>65</v>
      </c>
      <c r="J227" s="20">
        <v>7211</v>
      </c>
      <c r="K227" s="20">
        <v>11299</v>
      </c>
      <c r="L227" s="86">
        <f t="shared" si="13"/>
        <v>15387</v>
      </c>
      <c r="M227" s="21">
        <v>110.93846153846154</v>
      </c>
      <c r="N227" s="22">
        <v>173.83076923076922</v>
      </c>
      <c r="O227" s="85">
        <f t="shared" si="12"/>
        <v>236.72307692307692</v>
      </c>
      <c r="P227" s="7">
        <v>496</v>
      </c>
      <c r="Q227" s="7">
        <v>1031</v>
      </c>
      <c r="R227" s="8">
        <v>6.8783802523921782</v>
      </c>
      <c r="S227" s="8">
        <v>9.1247013010000888</v>
      </c>
      <c r="T227" s="83">
        <f t="shared" si="14"/>
        <v>1404.0177891848837</v>
      </c>
      <c r="U227">
        <f t="shared" si="15"/>
        <v>31</v>
      </c>
    </row>
    <row r="228" spans="1:21">
      <c r="A228" s="60" t="s">
        <v>16</v>
      </c>
      <c r="B228" s="16">
        <v>3507</v>
      </c>
      <c r="C228" s="16" t="s">
        <v>34</v>
      </c>
      <c r="D228" s="17" t="s">
        <v>88</v>
      </c>
      <c r="E228" s="16" t="s">
        <v>89</v>
      </c>
      <c r="F228" s="18" t="s">
        <v>579</v>
      </c>
      <c r="G228" s="17">
        <v>3519071</v>
      </c>
      <c r="H228" s="17" t="s">
        <v>580</v>
      </c>
      <c r="I228" s="19">
        <v>62</v>
      </c>
      <c r="J228" s="20">
        <v>152523</v>
      </c>
      <c r="K228" s="20">
        <v>192692</v>
      </c>
      <c r="L228" s="86">
        <f t="shared" si="13"/>
        <v>232861</v>
      </c>
      <c r="M228" s="21">
        <v>2460.0483870967741</v>
      </c>
      <c r="N228" s="22">
        <v>3107.9354838709678</v>
      </c>
      <c r="O228" s="85">
        <f t="shared" si="12"/>
        <v>3755.8225806451615</v>
      </c>
      <c r="P228" s="7">
        <v>8128</v>
      </c>
      <c r="Q228" s="7">
        <v>14608</v>
      </c>
      <c r="R228" s="8">
        <v>5.3290323426630737</v>
      </c>
      <c r="S228" s="8">
        <v>7.5810101093973801</v>
      </c>
      <c r="T228" s="83">
        <f t="shared" si="14"/>
        <v>17653.215950843834</v>
      </c>
      <c r="U228">
        <f t="shared" si="15"/>
        <v>466</v>
      </c>
    </row>
    <row r="229" spans="1:21">
      <c r="A229" s="60" t="s">
        <v>16</v>
      </c>
      <c r="B229" s="16">
        <v>3506</v>
      </c>
      <c r="C229" s="16" t="s">
        <v>38</v>
      </c>
      <c r="D229" s="17" t="s">
        <v>46</v>
      </c>
      <c r="E229" s="16" t="s">
        <v>38</v>
      </c>
      <c r="F229" s="18" t="s">
        <v>581</v>
      </c>
      <c r="G229" s="17">
        <v>3519105</v>
      </c>
      <c r="H229" s="17" t="s">
        <v>582</v>
      </c>
      <c r="I229" s="19">
        <v>551</v>
      </c>
      <c r="J229" s="20">
        <v>8282</v>
      </c>
      <c r="K229" s="20">
        <v>10013</v>
      </c>
      <c r="L229" s="86">
        <f t="shared" si="13"/>
        <v>11744</v>
      </c>
      <c r="M229" s="21">
        <v>15.030852994555353</v>
      </c>
      <c r="N229" s="22">
        <v>18.172413793103448</v>
      </c>
      <c r="O229" s="85">
        <f t="shared" si="12"/>
        <v>21.313974591651544</v>
      </c>
      <c r="P229" s="7">
        <v>1049</v>
      </c>
      <c r="Q229" s="7">
        <v>1362</v>
      </c>
      <c r="R229" s="8">
        <v>12.666022699830959</v>
      </c>
      <c r="S229" s="8">
        <v>13.60231698791571</v>
      </c>
      <c r="T229" s="83">
        <f t="shared" si="14"/>
        <v>1597.4561070608211</v>
      </c>
      <c r="U229">
        <f t="shared" si="15"/>
        <v>23</v>
      </c>
    </row>
    <row r="230" spans="1:21">
      <c r="A230" s="60" t="s">
        <v>16</v>
      </c>
      <c r="B230" s="16">
        <v>3509</v>
      </c>
      <c r="C230" s="16" t="s">
        <v>17</v>
      </c>
      <c r="D230" s="17" t="s">
        <v>153</v>
      </c>
      <c r="E230" s="16" t="s">
        <v>154</v>
      </c>
      <c r="F230" s="18" t="s">
        <v>583</v>
      </c>
      <c r="G230" s="17">
        <v>3519204</v>
      </c>
      <c r="H230" s="17" t="s">
        <v>584</v>
      </c>
      <c r="I230" s="19">
        <v>323</v>
      </c>
      <c r="J230" s="20">
        <v>6783</v>
      </c>
      <c r="K230" s="20">
        <v>6419</v>
      </c>
      <c r="L230" s="86">
        <f t="shared" si="13"/>
        <v>6419</v>
      </c>
      <c r="M230" s="21">
        <v>21</v>
      </c>
      <c r="N230" s="22">
        <v>19.873065015479877</v>
      </c>
      <c r="O230" s="85">
        <f t="shared" si="12"/>
        <v>19.873065015479877</v>
      </c>
      <c r="P230" s="7">
        <v>784</v>
      </c>
      <c r="Q230" s="7">
        <v>1012</v>
      </c>
      <c r="R230" s="8">
        <v>11.558307533539733</v>
      </c>
      <c r="S230" s="8">
        <v>15.765695591213584</v>
      </c>
      <c r="T230" s="83">
        <f t="shared" si="14"/>
        <v>1011.9999999999999</v>
      </c>
      <c r="U230">
        <f t="shared" si="15"/>
        <v>13</v>
      </c>
    </row>
    <row r="231" spans="1:21">
      <c r="A231" s="60" t="s">
        <v>16</v>
      </c>
      <c r="B231" s="16">
        <v>3506</v>
      </c>
      <c r="C231" s="16" t="s">
        <v>38</v>
      </c>
      <c r="D231" s="17" t="s">
        <v>39</v>
      </c>
      <c r="E231" s="16" t="s">
        <v>1451</v>
      </c>
      <c r="F231" s="18" t="s">
        <v>585</v>
      </c>
      <c r="G231" s="17">
        <v>3519253</v>
      </c>
      <c r="H231" s="17" t="s">
        <v>586</v>
      </c>
      <c r="I231" s="19">
        <v>397</v>
      </c>
      <c r="J231" s="20">
        <v>3054</v>
      </c>
      <c r="K231" s="20">
        <v>6376</v>
      </c>
      <c r="L231" s="86">
        <f t="shared" si="13"/>
        <v>9698</v>
      </c>
      <c r="M231" s="21">
        <v>7.6926952141057932</v>
      </c>
      <c r="N231" s="22">
        <v>16.060453400503778</v>
      </c>
      <c r="O231" s="85">
        <f t="shared" si="12"/>
        <v>24.428211586901764</v>
      </c>
      <c r="P231" s="7">
        <v>212</v>
      </c>
      <c r="Q231" s="7">
        <v>551</v>
      </c>
      <c r="R231" s="8">
        <v>6.9417157825802223</v>
      </c>
      <c r="S231" s="8">
        <v>8.6417816813048933</v>
      </c>
      <c r="T231" s="83">
        <f t="shared" si="14"/>
        <v>838.07998745294856</v>
      </c>
      <c r="U231">
        <f t="shared" si="15"/>
        <v>19</v>
      </c>
    </row>
    <row r="232" spans="1:21">
      <c r="A232" s="60" t="s">
        <v>16</v>
      </c>
      <c r="B232" s="16">
        <v>3503</v>
      </c>
      <c r="C232" s="16" t="s">
        <v>92</v>
      </c>
      <c r="D232" s="17" t="s">
        <v>435</v>
      </c>
      <c r="E232" s="16" t="s">
        <v>436</v>
      </c>
      <c r="F232" s="18" t="s">
        <v>587</v>
      </c>
      <c r="G232" s="17">
        <v>3519303</v>
      </c>
      <c r="H232" s="17" t="s">
        <v>588</v>
      </c>
      <c r="I232" s="19">
        <v>296</v>
      </c>
      <c r="J232" s="20">
        <v>26462</v>
      </c>
      <c r="K232" s="20">
        <v>30734</v>
      </c>
      <c r="L232" s="86">
        <f t="shared" si="13"/>
        <v>35006</v>
      </c>
      <c r="M232" s="21">
        <v>89.398648648648646</v>
      </c>
      <c r="N232" s="22">
        <v>103.83108108108108</v>
      </c>
      <c r="O232" s="85">
        <f t="shared" si="12"/>
        <v>118.26351351351352</v>
      </c>
      <c r="P232" s="7">
        <v>1976</v>
      </c>
      <c r="Q232" s="7">
        <v>2721</v>
      </c>
      <c r="R232" s="8">
        <v>7.4673116166578488</v>
      </c>
      <c r="S232" s="8">
        <v>8.8533871282618595</v>
      </c>
      <c r="T232" s="83">
        <f t="shared" si="14"/>
        <v>3099.2166981193463</v>
      </c>
      <c r="U232">
        <f t="shared" si="15"/>
        <v>70</v>
      </c>
    </row>
    <row r="233" spans="1:21">
      <c r="A233" s="60" t="s">
        <v>16</v>
      </c>
      <c r="B233" s="23">
        <v>3515</v>
      </c>
      <c r="C233" s="23" t="s">
        <v>22</v>
      </c>
      <c r="D233" s="17" t="s">
        <v>192</v>
      </c>
      <c r="E233" s="23" t="s">
        <v>193</v>
      </c>
      <c r="F233" s="18" t="s">
        <v>589</v>
      </c>
      <c r="G233" s="17">
        <v>3519402</v>
      </c>
      <c r="H233" s="17" t="s">
        <v>590</v>
      </c>
      <c r="I233" s="19">
        <v>270</v>
      </c>
      <c r="J233" s="20">
        <v>9447</v>
      </c>
      <c r="K233" s="20">
        <v>10896</v>
      </c>
      <c r="L233" s="86">
        <f t="shared" si="13"/>
        <v>12345</v>
      </c>
      <c r="M233" s="21">
        <v>34.988888888888887</v>
      </c>
      <c r="N233" s="22">
        <v>40.355555555555554</v>
      </c>
      <c r="O233" s="85">
        <f t="shared" si="12"/>
        <v>45.722222222222221</v>
      </c>
      <c r="P233" s="7">
        <v>1355</v>
      </c>
      <c r="Q233" s="7">
        <v>1733</v>
      </c>
      <c r="R233" s="8">
        <v>14.343177728379379</v>
      </c>
      <c r="S233" s="8">
        <v>15.904919236417033</v>
      </c>
      <c r="T233" s="83">
        <f t="shared" si="14"/>
        <v>1963.4622797356828</v>
      </c>
      <c r="U233">
        <f t="shared" si="15"/>
        <v>25</v>
      </c>
    </row>
    <row r="234" spans="1:21">
      <c r="A234" s="60" t="s">
        <v>16</v>
      </c>
      <c r="B234" s="16">
        <v>3509</v>
      </c>
      <c r="C234" s="16" t="s">
        <v>17</v>
      </c>
      <c r="D234" s="17" t="s">
        <v>176</v>
      </c>
      <c r="E234" s="16" t="s">
        <v>177</v>
      </c>
      <c r="F234" s="18" t="s">
        <v>591</v>
      </c>
      <c r="G234" s="17">
        <v>3519501</v>
      </c>
      <c r="H234" s="17" t="s">
        <v>592</v>
      </c>
      <c r="I234" s="19">
        <v>230</v>
      </c>
      <c r="J234" s="20">
        <v>5701</v>
      </c>
      <c r="K234" s="20">
        <v>6725</v>
      </c>
      <c r="L234" s="86">
        <f t="shared" si="13"/>
        <v>7749</v>
      </c>
      <c r="M234" s="21">
        <v>24.786956521739132</v>
      </c>
      <c r="N234" s="22">
        <v>29.239130434782609</v>
      </c>
      <c r="O234" s="85">
        <f t="shared" si="12"/>
        <v>33.69130434782609</v>
      </c>
      <c r="P234" s="7">
        <v>685</v>
      </c>
      <c r="Q234" s="7">
        <v>946</v>
      </c>
      <c r="R234" s="8">
        <v>12.015435888440624</v>
      </c>
      <c r="S234" s="8">
        <v>14.066914498141264</v>
      </c>
      <c r="T234" s="83">
        <f t="shared" si="14"/>
        <v>1090.0452044609665</v>
      </c>
      <c r="U234">
        <f t="shared" si="15"/>
        <v>15</v>
      </c>
    </row>
    <row r="235" spans="1:21">
      <c r="A235" s="60" t="s">
        <v>16</v>
      </c>
      <c r="B235" s="16">
        <v>3503</v>
      </c>
      <c r="C235" s="16" t="s">
        <v>92</v>
      </c>
      <c r="D235" s="17" t="s">
        <v>271</v>
      </c>
      <c r="E235" s="16" t="s">
        <v>272</v>
      </c>
      <c r="F235" s="18" t="s">
        <v>593</v>
      </c>
      <c r="G235" s="17">
        <v>3519600</v>
      </c>
      <c r="H235" s="17" t="s">
        <v>594</v>
      </c>
      <c r="I235" s="19">
        <v>696</v>
      </c>
      <c r="J235" s="20">
        <v>46620</v>
      </c>
      <c r="K235" s="20">
        <v>53158</v>
      </c>
      <c r="L235" s="86">
        <f t="shared" si="13"/>
        <v>59696</v>
      </c>
      <c r="M235" s="21">
        <v>66.982758620689651</v>
      </c>
      <c r="N235" s="22">
        <v>76.3764367816092</v>
      </c>
      <c r="O235" s="85">
        <f t="shared" si="12"/>
        <v>85.770114942528735</v>
      </c>
      <c r="P235" s="7">
        <v>5127</v>
      </c>
      <c r="Q235" s="7">
        <v>6726</v>
      </c>
      <c r="R235" s="8">
        <v>10.997425997425998</v>
      </c>
      <c r="S235" s="8">
        <v>12.65284623198766</v>
      </c>
      <c r="T235" s="83">
        <f t="shared" si="14"/>
        <v>7553.2430866473542</v>
      </c>
      <c r="U235">
        <f t="shared" si="15"/>
        <v>119</v>
      </c>
    </row>
    <row r="236" spans="1:21">
      <c r="A236" s="60" t="s">
        <v>16</v>
      </c>
      <c r="B236" s="16">
        <v>3516</v>
      </c>
      <c r="C236" s="16" t="s">
        <v>49</v>
      </c>
      <c r="D236" s="17" t="s">
        <v>74</v>
      </c>
      <c r="E236" s="16" t="s">
        <v>49</v>
      </c>
      <c r="F236" s="18" t="s">
        <v>595</v>
      </c>
      <c r="G236" s="17">
        <v>3519709</v>
      </c>
      <c r="H236" s="17" t="s">
        <v>596</v>
      </c>
      <c r="I236" s="19">
        <v>1088</v>
      </c>
      <c r="J236" s="20">
        <v>64384</v>
      </c>
      <c r="K236" s="20">
        <v>71217</v>
      </c>
      <c r="L236" s="86">
        <f t="shared" si="13"/>
        <v>78050</v>
      </c>
      <c r="M236" s="21">
        <v>59.176470588235297</v>
      </c>
      <c r="N236" s="22">
        <v>65.456801470588232</v>
      </c>
      <c r="O236" s="85">
        <f t="shared" si="12"/>
        <v>71.737132352941174</v>
      </c>
      <c r="P236" s="7">
        <v>5087</v>
      </c>
      <c r="Q236" s="7">
        <v>7937</v>
      </c>
      <c r="R236" s="8">
        <v>7.9010313121272366</v>
      </c>
      <c r="S236" s="8">
        <v>11.144810929974584</v>
      </c>
      <c r="T236" s="83">
        <f t="shared" si="14"/>
        <v>8698.5249308451639</v>
      </c>
      <c r="U236">
        <f t="shared" si="15"/>
        <v>156</v>
      </c>
    </row>
    <row r="237" spans="1:21">
      <c r="A237" s="60" t="s">
        <v>16</v>
      </c>
      <c r="B237" s="23">
        <v>3515</v>
      </c>
      <c r="C237" s="23" t="s">
        <v>22</v>
      </c>
      <c r="D237" s="17" t="s">
        <v>192</v>
      </c>
      <c r="E237" s="23" t="s">
        <v>193</v>
      </c>
      <c r="F237" s="18" t="s">
        <v>597</v>
      </c>
      <c r="G237" s="17">
        <v>3519808</v>
      </c>
      <c r="H237" s="17" t="s">
        <v>598</v>
      </c>
      <c r="I237" s="19">
        <v>366</v>
      </c>
      <c r="J237" s="20">
        <v>6772</v>
      </c>
      <c r="K237" s="20">
        <v>7462</v>
      </c>
      <c r="L237" s="86">
        <f t="shared" si="13"/>
        <v>8152</v>
      </c>
      <c r="M237" s="21">
        <v>18.502732240437158</v>
      </c>
      <c r="N237" s="22">
        <v>20.387978142076502</v>
      </c>
      <c r="O237" s="85">
        <f t="shared" si="12"/>
        <v>22.273224043715846</v>
      </c>
      <c r="P237" s="7">
        <v>712</v>
      </c>
      <c r="Q237" s="7">
        <v>854</v>
      </c>
      <c r="R237" s="8">
        <v>10.513880685174247</v>
      </c>
      <c r="S237" s="8">
        <v>11.444652908067543</v>
      </c>
      <c r="T237" s="83">
        <f t="shared" si="14"/>
        <v>932.96810506566612</v>
      </c>
      <c r="U237">
        <f t="shared" si="15"/>
        <v>16</v>
      </c>
    </row>
    <row r="238" spans="1:21">
      <c r="A238" s="60" t="s">
        <v>16</v>
      </c>
      <c r="B238" s="16">
        <v>3511</v>
      </c>
      <c r="C238" s="16" t="s">
        <v>54</v>
      </c>
      <c r="D238" s="17" t="s">
        <v>599</v>
      </c>
      <c r="E238" s="16" t="s">
        <v>600</v>
      </c>
      <c r="F238" s="18" t="s">
        <v>601</v>
      </c>
      <c r="G238" s="17">
        <v>3519907</v>
      </c>
      <c r="H238" s="17" t="s">
        <v>602</v>
      </c>
      <c r="I238" s="19">
        <v>612</v>
      </c>
      <c r="J238" s="20">
        <v>7257</v>
      </c>
      <c r="K238" s="20">
        <v>7628</v>
      </c>
      <c r="L238" s="86">
        <f t="shared" si="13"/>
        <v>7999</v>
      </c>
      <c r="M238" s="21">
        <v>11.857843137254902</v>
      </c>
      <c r="N238" s="22">
        <v>12.464052287581699</v>
      </c>
      <c r="O238" s="85">
        <f t="shared" si="12"/>
        <v>13.070261437908497</v>
      </c>
      <c r="P238" s="7">
        <v>975</v>
      </c>
      <c r="Q238" s="7">
        <v>1182</v>
      </c>
      <c r="R238" s="8">
        <v>13.435303844563869</v>
      </c>
      <c r="S238" s="8">
        <v>15.495542737283692</v>
      </c>
      <c r="T238" s="83">
        <f t="shared" si="14"/>
        <v>1239.4884635553226</v>
      </c>
      <c r="U238">
        <f t="shared" si="15"/>
        <v>16</v>
      </c>
    </row>
    <row r="239" spans="1:21">
      <c r="A239" s="60" t="s">
        <v>16</v>
      </c>
      <c r="B239" s="16">
        <v>3506</v>
      </c>
      <c r="C239" s="16" t="s">
        <v>38</v>
      </c>
      <c r="D239" s="17" t="s">
        <v>206</v>
      </c>
      <c r="E239" s="16" t="s">
        <v>207</v>
      </c>
      <c r="F239" s="18" t="s">
        <v>603</v>
      </c>
      <c r="G239" s="17">
        <v>3520004</v>
      </c>
      <c r="H239" s="17" t="s">
        <v>604</v>
      </c>
      <c r="I239" s="19">
        <v>90</v>
      </c>
      <c r="J239" s="20">
        <v>22614</v>
      </c>
      <c r="K239" s="20">
        <v>23362</v>
      </c>
      <c r="L239" s="86">
        <f t="shared" si="13"/>
        <v>24110</v>
      </c>
      <c r="M239" s="21">
        <v>251.26666666666668</v>
      </c>
      <c r="N239" s="22">
        <v>259.57777777777778</v>
      </c>
      <c r="O239" s="85">
        <f t="shared" si="12"/>
        <v>267.88888888888891</v>
      </c>
      <c r="P239" s="7">
        <v>1807</v>
      </c>
      <c r="Q239" s="7">
        <v>2392</v>
      </c>
      <c r="R239" s="8">
        <v>7.9906252763774654</v>
      </c>
      <c r="S239" s="8">
        <v>10.238849413577604</v>
      </c>
      <c r="T239" s="83">
        <f t="shared" si="14"/>
        <v>2468.5865936135601</v>
      </c>
      <c r="U239">
        <f t="shared" si="15"/>
        <v>48</v>
      </c>
    </row>
    <row r="240" spans="1:21">
      <c r="A240" s="60" t="s">
        <v>16</v>
      </c>
      <c r="B240" s="16">
        <v>3508</v>
      </c>
      <c r="C240" s="16" t="s">
        <v>138</v>
      </c>
      <c r="D240" s="17" t="s">
        <v>139</v>
      </c>
      <c r="E240" s="16" t="s">
        <v>140</v>
      </c>
      <c r="F240" s="18" t="s">
        <v>605</v>
      </c>
      <c r="G240" s="17">
        <v>3520103</v>
      </c>
      <c r="H240" s="17" t="s">
        <v>606</v>
      </c>
      <c r="I240" s="19">
        <v>469</v>
      </c>
      <c r="J240" s="20">
        <v>25925</v>
      </c>
      <c r="K240" s="20">
        <v>27952</v>
      </c>
      <c r="L240" s="86">
        <f t="shared" si="13"/>
        <v>29979</v>
      </c>
      <c r="M240" s="21">
        <v>55.2771855010661</v>
      </c>
      <c r="N240" s="22">
        <v>59.599147121535182</v>
      </c>
      <c r="O240" s="85">
        <f t="shared" si="12"/>
        <v>63.921108742004265</v>
      </c>
      <c r="P240" s="7">
        <v>2936</v>
      </c>
      <c r="Q240" s="7">
        <v>3706</v>
      </c>
      <c r="R240" s="8">
        <v>11.324975891996143</v>
      </c>
      <c r="S240" s="8">
        <v>13.258443045220378</v>
      </c>
      <c r="T240" s="83">
        <f t="shared" si="14"/>
        <v>3974.7486405266172</v>
      </c>
      <c r="U240">
        <f t="shared" si="15"/>
        <v>60</v>
      </c>
    </row>
    <row r="241" spans="1:21">
      <c r="A241" s="60" t="s">
        <v>16</v>
      </c>
      <c r="B241" s="16">
        <v>3517</v>
      </c>
      <c r="C241" s="16" t="s">
        <v>117</v>
      </c>
      <c r="D241" s="17" t="s">
        <v>301</v>
      </c>
      <c r="E241" s="16" t="s">
        <v>302</v>
      </c>
      <c r="F241" s="18" t="s">
        <v>607</v>
      </c>
      <c r="G241" s="17">
        <v>3520202</v>
      </c>
      <c r="H241" s="17" t="s">
        <v>608</v>
      </c>
      <c r="I241" s="19">
        <v>301</v>
      </c>
      <c r="J241" s="20">
        <v>8292</v>
      </c>
      <c r="K241" s="20">
        <v>8831</v>
      </c>
      <c r="L241" s="86">
        <f t="shared" si="13"/>
        <v>9370</v>
      </c>
      <c r="M241" s="21">
        <v>27.548172757475083</v>
      </c>
      <c r="N241" s="22">
        <v>29.338870431893689</v>
      </c>
      <c r="O241" s="85">
        <f t="shared" si="12"/>
        <v>31.129568106312291</v>
      </c>
      <c r="P241" s="7">
        <v>731</v>
      </c>
      <c r="Q241" s="7">
        <v>1081</v>
      </c>
      <c r="R241" s="8">
        <v>8.8157260009647853</v>
      </c>
      <c r="S241" s="8">
        <v>12.240969312648625</v>
      </c>
      <c r="T241" s="83">
        <f t="shared" si="14"/>
        <v>1146.9788245951761</v>
      </c>
      <c r="U241">
        <f t="shared" si="15"/>
        <v>19</v>
      </c>
    </row>
    <row r="242" spans="1:21">
      <c r="A242" s="60" t="s">
        <v>16</v>
      </c>
      <c r="B242" s="16">
        <v>3512</v>
      </c>
      <c r="C242" s="16" t="s">
        <v>214</v>
      </c>
      <c r="D242" s="17" t="s">
        <v>215</v>
      </c>
      <c r="E242" s="16" t="s">
        <v>216</v>
      </c>
      <c r="F242" s="18" t="s">
        <v>609</v>
      </c>
      <c r="G242" s="17">
        <v>3520301</v>
      </c>
      <c r="H242" s="17" t="s">
        <v>610</v>
      </c>
      <c r="I242" s="19">
        <v>1964</v>
      </c>
      <c r="J242" s="20">
        <v>27427</v>
      </c>
      <c r="K242" s="20">
        <v>28841</v>
      </c>
      <c r="L242" s="86">
        <f t="shared" si="13"/>
        <v>30255</v>
      </c>
      <c r="M242" s="21">
        <v>13.964867617107943</v>
      </c>
      <c r="N242" s="22">
        <v>14.684826883910388</v>
      </c>
      <c r="O242" s="85">
        <f t="shared" si="12"/>
        <v>15.40478615071283</v>
      </c>
      <c r="P242" s="7">
        <v>2975</v>
      </c>
      <c r="Q242" s="7">
        <v>4373</v>
      </c>
      <c r="R242" s="8">
        <v>10.846975607977541</v>
      </c>
      <c r="S242" s="8">
        <v>15.162442356367672</v>
      </c>
      <c r="T242" s="83">
        <f t="shared" si="14"/>
        <v>4587.3969349190393</v>
      </c>
      <c r="U242">
        <f t="shared" si="15"/>
        <v>61</v>
      </c>
    </row>
    <row r="243" spans="1:21">
      <c r="A243" s="60" t="s">
        <v>16</v>
      </c>
      <c r="B243" s="16">
        <v>3517</v>
      </c>
      <c r="C243" s="16" t="s">
        <v>117</v>
      </c>
      <c r="D243" s="17" t="s">
        <v>363</v>
      </c>
      <c r="E243" s="16" t="s">
        <v>364</v>
      </c>
      <c r="F243" s="18" t="s">
        <v>611</v>
      </c>
      <c r="G243" s="17">
        <v>3520400</v>
      </c>
      <c r="H243" s="17" t="s">
        <v>612</v>
      </c>
      <c r="I243" s="19">
        <v>336</v>
      </c>
      <c r="J243" s="20">
        <v>20836</v>
      </c>
      <c r="K243" s="20">
        <v>28196</v>
      </c>
      <c r="L243" s="86">
        <f t="shared" si="13"/>
        <v>35556</v>
      </c>
      <c r="M243" s="21">
        <v>62.011904761904759</v>
      </c>
      <c r="N243" s="22">
        <v>83.916666666666671</v>
      </c>
      <c r="O243" s="85">
        <f t="shared" si="12"/>
        <v>105.82142857142857</v>
      </c>
      <c r="P243" s="7">
        <v>1328</v>
      </c>
      <c r="Q243" s="7">
        <v>2341</v>
      </c>
      <c r="R243" s="8">
        <v>6.3735841812248033</v>
      </c>
      <c r="S243" s="8">
        <v>8.302596112923819</v>
      </c>
      <c r="T243" s="83">
        <f t="shared" si="14"/>
        <v>2952.0710739111928</v>
      </c>
      <c r="U243">
        <f t="shared" si="15"/>
        <v>71</v>
      </c>
    </row>
    <row r="244" spans="1:21">
      <c r="A244" s="60" t="s">
        <v>16</v>
      </c>
      <c r="B244" s="16">
        <v>3512</v>
      </c>
      <c r="C244" s="16" t="s">
        <v>214</v>
      </c>
      <c r="D244" s="17" t="s">
        <v>215</v>
      </c>
      <c r="E244" s="16" t="s">
        <v>216</v>
      </c>
      <c r="F244" s="18" t="s">
        <v>613</v>
      </c>
      <c r="G244" s="17">
        <v>3520426</v>
      </c>
      <c r="H244" s="17" t="s">
        <v>614</v>
      </c>
      <c r="I244" s="19">
        <v>182</v>
      </c>
      <c r="J244" s="20">
        <v>6704</v>
      </c>
      <c r="K244" s="20">
        <v>9025</v>
      </c>
      <c r="L244" s="86">
        <f t="shared" si="13"/>
        <v>11346</v>
      </c>
      <c r="M244" s="21">
        <v>36.835164835164832</v>
      </c>
      <c r="N244" s="22">
        <v>49.587912087912088</v>
      </c>
      <c r="O244" s="85">
        <f t="shared" si="12"/>
        <v>62.340659340659343</v>
      </c>
      <c r="P244" s="7">
        <v>676</v>
      </c>
      <c r="Q244" s="7">
        <v>1481</v>
      </c>
      <c r="R244" s="8">
        <v>10.083532219570406</v>
      </c>
      <c r="S244" s="8">
        <v>16.409972299168974</v>
      </c>
      <c r="T244" s="83">
        <f t="shared" si="14"/>
        <v>1861.8754570637118</v>
      </c>
      <c r="U244">
        <f t="shared" si="15"/>
        <v>23</v>
      </c>
    </row>
    <row r="245" spans="1:21">
      <c r="A245" s="60" t="s">
        <v>16</v>
      </c>
      <c r="B245" s="24">
        <v>3502</v>
      </c>
      <c r="C245" s="25" t="s">
        <v>69</v>
      </c>
      <c r="D245" s="17" t="s">
        <v>105</v>
      </c>
      <c r="E245" s="25" t="s">
        <v>106</v>
      </c>
      <c r="F245" s="18" t="s">
        <v>615</v>
      </c>
      <c r="G245" s="17">
        <v>3520442</v>
      </c>
      <c r="H245" s="17" t="s">
        <v>616</v>
      </c>
      <c r="I245" s="19">
        <v>639</v>
      </c>
      <c r="J245" s="20">
        <v>23996</v>
      </c>
      <c r="K245" s="20">
        <v>25064</v>
      </c>
      <c r="L245" s="86">
        <f t="shared" si="13"/>
        <v>26132</v>
      </c>
      <c r="M245" s="21">
        <v>37.552425665101723</v>
      </c>
      <c r="N245" s="22">
        <v>39.223787167449139</v>
      </c>
      <c r="O245" s="85">
        <f t="shared" si="12"/>
        <v>40.895148669796555</v>
      </c>
      <c r="P245" s="7">
        <v>2002</v>
      </c>
      <c r="Q245" s="7">
        <v>3608</v>
      </c>
      <c r="R245" s="8">
        <v>8.3430571761960319</v>
      </c>
      <c r="S245" s="8">
        <v>14.395148420044686</v>
      </c>
      <c r="T245" s="83">
        <f t="shared" si="14"/>
        <v>3761.7401851260774</v>
      </c>
      <c r="U245">
        <f t="shared" si="15"/>
        <v>52</v>
      </c>
    </row>
    <row r="246" spans="1:21">
      <c r="A246" s="60" t="s">
        <v>16</v>
      </c>
      <c r="B246" s="16">
        <v>3507</v>
      </c>
      <c r="C246" s="16" t="s">
        <v>34</v>
      </c>
      <c r="D246" s="17" t="s">
        <v>35</v>
      </c>
      <c r="E246" s="16" t="s">
        <v>34</v>
      </c>
      <c r="F246" s="18" t="s">
        <v>617</v>
      </c>
      <c r="G246" s="17">
        <v>3520509</v>
      </c>
      <c r="H246" s="17" t="s">
        <v>618</v>
      </c>
      <c r="I246" s="19">
        <v>299</v>
      </c>
      <c r="J246" s="20">
        <v>147050</v>
      </c>
      <c r="K246" s="20">
        <v>201619</v>
      </c>
      <c r="L246" s="86">
        <f t="shared" si="13"/>
        <v>256188</v>
      </c>
      <c r="M246" s="21">
        <v>491.80602006688963</v>
      </c>
      <c r="N246" s="22">
        <v>674.31103678929765</v>
      </c>
      <c r="O246" s="85">
        <f t="shared" si="12"/>
        <v>856.81605351170572</v>
      </c>
      <c r="P246" s="7">
        <v>12130</v>
      </c>
      <c r="Q246" s="7">
        <v>20857</v>
      </c>
      <c r="R246" s="8">
        <v>8.2488949336960218</v>
      </c>
      <c r="S246" s="8">
        <v>10.344759174482563</v>
      </c>
      <c r="T246" s="83">
        <f t="shared" si="14"/>
        <v>26502.03163392339</v>
      </c>
      <c r="U246">
        <f t="shared" si="15"/>
        <v>512</v>
      </c>
    </row>
    <row r="247" spans="1:21">
      <c r="A247" s="60" t="s">
        <v>16</v>
      </c>
      <c r="B247" s="16">
        <v>3511</v>
      </c>
      <c r="C247" s="16" t="s">
        <v>54</v>
      </c>
      <c r="D247" s="17" t="s">
        <v>55</v>
      </c>
      <c r="E247" s="16" t="s">
        <v>56</v>
      </c>
      <c r="F247" s="18" t="s">
        <v>619</v>
      </c>
      <c r="G247" s="17">
        <v>3520608</v>
      </c>
      <c r="H247" s="17" t="s">
        <v>620</v>
      </c>
      <c r="I247" s="19">
        <v>133</v>
      </c>
      <c r="J247" s="20">
        <v>4932</v>
      </c>
      <c r="K247" s="20">
        <v>4825</v>
      </c>
      <c r="L247" s="86">
        <f t="shared" si="13"/>
        <v>4825</v>
      </c>
      <c r="M247" s="21">
        <v>37.082706766917291</v>
      </c>
      <c r="N247" s="22">
        <v>36.278195488721806</v>
      </c>
      <c r="O247" s="85">
        <f t="shared" si="12"/>
        <v>36.278195488721806</v>
      </c>
      <c r="P247" s="7">
        <v>578</v>
      </c>
      <c r="Q247" s="7">
        <v>719</v>
      </c>
      <c r="R247" s="8">
        <v>11.719383617193836</v>
      </c>
      <c r="S247" s="8">
        <v>14.901554404145077</v>
      </c>
      <c r="T247" s="83">
        <f t="shared" si="14"/>
        <v>719</v>
      </c>
      <c r="U247">
        <f t="shared" si="15"/>
        <v>10</v>
      </c>
    </row>
    <row r="248" spans="1:21">
      <c r="A248" s="60" t="s">
        <v>16</v>
      </c>
      <c r="B248" s="23">
        <v>3515</v>
      </c>
      <c r="C248" s="23" t="s">
        <v>22</v>
      </c>
      <c r="D248" s="17" t="s">
        <v>485</v>
      </c>
      <c r="E248" s="23" t="s">
        <v>486</v>
      </c>
      <c r="F248" s="18" t="s">
        <v>621</v>
      </c>
      <c r="G248" s="17">
        <v>3520707</v>
      </c>
      <c r="H248" s="17" t="s">
        <v>622</v>
      </c>
      <c r="I248" s="19">
        <v>310</v>
      </c>
      <c r="J248" s="20">
        <v>4058</v>
      </c>
      <c r="K248" s="20">
        <v>3903</v>
      </c>
      <c r="L248" s="86">
        <f t="shared" si="13"/>
        <v>3903</v>
      </c>
      <c r="M248" s="21">
        <v>13.090322580645161</v>
      </c>
      <c r="N248" s="22">
        <v>12.590322580645161</v>
      </c>
      <c r="O248" s="85">
        <f t="shared" si="12"/>
        <v>12.590322580645161</v>
      </c>
      <c r="P248" s="7">
        <v>554</v>
      </c>
      <c r="Q248" s="7">
        <v>739</v>
      </c>
      <c r="R248" s="8">
        <v>13.652045342533267</v>
      </c>
      <c r="S248" s="8">
        <v>18.934153215475277</v>
      </c>
      <c r="T248" s="83">
        <f t="shared" si="14"/>
        <v>739.00000000000011</v>
      </c>
      <c r="U248">
        <f t="shared" si="15"/>
        <v>8</v>
      </c>
    </row>
    <row r="249" spans="1:21">
      <c r="A249" s="60" t="s">
        <v>16</v>
      </c>
      <c r="B249" s="16">
        <v>3509</v>
      </c>
      <c r="C249" s="16" t="s">
        <v>17</v>
      </c>
      <c r="D249" s="17" t="s">
        <v>18</v>
      </c>
      <c r="E249" s="16" t="s">
        <v>19</v>
      </c>
      <c r="F249" s="18" t="s">
        <v>623</v>
      </c>
      <c r="G249" s="17">
        <v>3520806</v>
      </c>
      <c r="H249" s="17" t="s">
        <v>624</v>
      </c>
      <c r="I249" s="19">
        <v>89</v>
      </c>
      <c r="J249" s="20">
        <v>3318</v>
      </c>
      <c r="K249" s="20">
        <v>3630</v>
      </c>
      <c r="L249" s="86">
        <f t="shared" si="13"/>
        <v>3942</v>
      </c>
      <c r="M249" s="21">
        <v>37.280898876404493</v>
      </c>
      <c r="N249" s="22">
        <v>40.786516853932582</v>
      </c>
      <c r="O249" s="85">
        <f t="shared" si="12"/>
        <v>44.292134831460672</v>
      </c>
      <c r="P249" s="7">
        <v>428</v>
      </c>
      <c r="Q249" s="7">
        <v>537</v>
      </c>
      <c r="R249" s="8">
        <v>12.899336949969861</v>
      </c>
      <c r="S249" s="8">
        <v>14.793388429752065</v>
      </c>
      <c r="T249" s="83">
        <f t="shared" si="14"/>
        <v>583.15537190082648</v>
      </c>
      <c r="U249">
        <f t="shared" si="15"/>
        <v>8</v>
      </c>
    </row>
    <row r="250" spans="1:21">
      <c r="A250" s="60" t="s">
        <v>16</v>
      </c>
      <c r="B250" s="16">
        <v>3509</v>
      </c>
      <c r="C250" s="16" t="s">
        <v>17</v>
      </c>
      <c r="D250" s="17" t="s">
        <v>241</v>
      </c>
      <c r="E250" s="16" t="s">
        <v>242</v>
      </c>
      <c r="F250" s="18" t="s">
        <v>625</v>
      </c>
      <c r="G250" s="17">
        <v>3520905</v>
      </c>
      <c r="H250" s="17" t="s">
        <v>626</v>
      </c>
      <c r="I250" s="19">
        <v>195</v>
      </c>
      <c r="J250" s="20">
        <v>12553</v>
      </c>
      <c r="K250" s="20">
        <v>13663</v>
      </c>
      <c r="L250" s="86">
        <f t="shared" si="13"/>
        <v>14773</v>
      </c>
      <c r="M250" s="21">
        <v>64.374358974358969</v>
      </c>
      <c r="N250" s="22">
        <v>70.066666666666663</v>
      </c>
      <c r="O250" s="85">
        <f t="shared" si="12"/>
        <v>75.758974358974356</v>
      </c>
      <c r="P250" s="7">
        <v>1372</v>
      </c>
      <c r="Q250" s="7">
        <v>1767</v>
      </c>
      <c r="R250" s="8">
        <v>10.929658249024138</v>
      </c>
      <c r="S250" s="8">
        <v>12.9327380516724</v>
      </c>
      <c r="T250" s="83">
        <f t="shared" si="14"/>
        <v>1910.5533923735634</v>
      </c>
      <c r="U250">
        <f t="shared" si="15"/>
        <v>30</v>
      </c>
    </row>
    <row r="251" spans="1:21">
      <c r="A251" s="60" t="s">
        <v>16</v>
      </c>
      <c r="B251" s="16">
        <v>3516</v>
      </c>
      <c r="C251" s="16" t="s">
        <v>49</v>
      </c>
      <c r="D251" s="17" t="s">
        <v>74</v>
      </c>
      <c r="E251" s="16" t="s">
        <v>49</v>
      </c>
      <c r="F251" s="18" t="s">
        <v>627</v>
      </c>
      <c r="G251" s="17">
        <v>3521002</v>
      </c>
      <c r="H251" s="17" t="s">
        <v>628</v>
      </c>
      <c r="I251" s="19">
        <v>165</v>
      </c>
      <c r="J251" s="20">
        <v>18384</v>
      </c>
      <c r="K251" s="20">
        <v>28300</v>
      </c>
      <c r="L251" s="86">
        <f t="shared" si="13"/>
        <v>38216</v>
      </c>
      <c r="M251" s="21">
        <v>111.41818181818182</v>
      </c>
      <c r="N251" s="22">
        <v>171.5151515151515</v>
      </c>
      <c r="O251" s="85">
        <f t="shared" si="12"/>
        <v>231.61212121212122</v>
      </c>
      <c r="P251" s="7">
        <v>1341</v>
      </c>
      <c r="Q251" s="7">
        <v>2337</v>
      </c>
      <c r="R251" s="8">
        <v>7.2943864229765012</v>
      </c>
      <c r="S251" s="8">
        <v>8.2579505300353357</v>
      </c>
      <c r="T251" s="83">
        <f t="shared" si="14"/>
        <v>3155.8583745583037</v>
      </c>
      <c r="U251">
        <f t="shared" si="15"/>
        <v>76</v>
      </c>
    </row>
    <row r="252" spans="1:21">
      <c r="A252" s="60" t="s">
        <v>16</v>
      </c>
      <c r="B252" s="16">
        <v>3510</v>
      </c>
      <c r="C252" s="16" t="s">
        <v>42</v>
      </c>
      <c r="D252" s="17" t="s">
        <v>101</v>
      </c>
      <c r="E252" s="16" t="s">
        <v>102</v>
      </c>
      <c r="F252" s="18" t="s">
        <v>629</v>
      </c>
      <c r="G252" s="17">
        <v>3521101</v>
      </c>
      <c r="H252" s="17" t="s">
        <v>630</v>
      </c>
      <c r="I252" s="19">
        <v>170</v>
      </c>
      <c r="J252" s="20">
        <v>4340</v>
      </c>
      <c r="K252" s="20">
        <v>6016</v>
      </c>
      <c r="L252" s="86">
        <f t="shared" si="13"/>
        <v>7692</v>
      </c>
      <c r="M252" s="21">
        <v>25.529411764705884</v>
      </c>
      <c r="N252" s="22">
        <v>35.388235294117649</v>
      </c>
      <c r="O252" s="85">
        <f t="shared" si="12"/>
        <v>45.247058823529414</v>
      </c>
      <c r="P252" s="7">
        <v>429</v>
      </c>
      <c r="Q252" s="7">
        <v>643</v>
      </c>
      <c r="R252" s="8">
        <v>9.8847926267281103</v>
      </c>
      <c r="S252" s="8">
        <v>10.688164893617021</v>
      </c>
      <c r="T252" s="83">
        <f t="shared" si="14"/>
        <v>822.13364361702122</v>
      </c>
      <c r="U252">
        <f t="shared" si="15"/>
        <v>15</v>
      </c>
    </row>
    <row r="253" spans="1:21">
      <c r="A253" s="60" t="s">
        <v>16</v>
      </c>
      <c r="B253" s="23">
        <v>3515</v>
      </c>
      <c r="C253" s="23" t="s">
        <v>22</v>
      </c>
      <c r="D253" s="17" t="s">
        <v>192</v>
      </c>
      <c r="E253" s="23" t="s">
        <v>193</v>
      </c>
      <c r="F253" s="18" t="s">
        <v>631</v>
      </c>
      <c r="G253" s="17">
        <v>3521150</v>
      </c>
      <c r="H253" s="17" t="s">
        <v>632</v>
      </c>
      <c r="I253" s="19">
        <v>137</v>
      </c>
      <c r="J253" s="20">
        <v>3476</v>
      </c>
      <c r="K253" s="20">
        <v>4463</v>
      </c>
      <c r="L253" s="86">
        <f t="shared" si="13"/>
        <v>5450</v>
      </c>
      <c r="M253" s="21">
        <v>25.372262773722628</v>
      </c>
      <c r="N253" s="22">
        <v>32.576642335766422</v>
      </c>
      <c r="O253" s="85">
        <f t="shared" si="12"/>
        <v>39.78102189781022</v>
      </c>
      <c r="P253" s="7">
        <v>375</v>
      </c>
      <c r="Q253" s="7">
        <v>672</v>
      </c>
      <c r="R253" s="8">
        <v>10.788262370540851</v>
      </c>
      <c r="S253" s="8">
        <v>15.057136455299126</v>
      </c>
      <c r="T253" s="83">
        <f t="shared" si="14"/>
        <v>820.6139368138023</v>
      </c>
      <c r="U253">
        <f t="shared" si="15"/>
        <v>11</v>
      </c>
    </row>
    <row r="254" spans="1:21">
      <c r="A254" s="60" t="s">
        <v>16</v>
      </c>
      <c r="B254" s="16">
        <v>3512</v>
      </c>
      <c r="C254" s="16" t="s">
        <v>214</v>
      </c>
      <c r="D254" s="17" t="s">
        <v>215</v>
      </c>
      <c r="E254" s="16" t="s">
        <v>216</v>
      </c>
      <c r="F254" s="18" t="s">
        <v>633</v>
      </c>
      <c r="G254" s="17">
        <v>3521200</v>
      </c>
      <c r="H254" s="17" t="s">
        <v>634</v>
      </c>
      <c r="I254" s="19">
        <v>1277</v>
      </c>
      <c r="J254" s="20">
        <v>4562</v>
      </c>
      <c r="K254" s="20">
        <v>4299</v>
      </c>
      <c r="L254" s="86">
        <f t="shared" si="13"/>
        <v>4299</v>
      </c>
      <c r="M254" s="21">
        <v>3.572435395458105</v>
      </c>
      <c r="N254" s="22">
        <v>3.3664839467501957</v>
      </c>
      <c r="O254" s="85">
        <f t="shared" si="12"/>
        <v>3.3664839467501957</v>
      </c>
      <c r="P254" s="7">
        <v>429</v>
      </c>
      <c r="Q254" s="7">
        <v>513</v>
      </c>
      <c r="R254" s="8">
        <v>9.4037702761946509</v>
      </c>
      <c r="S254" s="8">
        <v>11.933007676203768</v>
      </c>
      <c r="T254" s="83">
        <f t="shared" si="14"/>
        <v>513</v>
      </c>
      <c r="U254">
        <f t="shared" si="15"/>
        <v>9</v>
      </c>
    </row>
    <row r="255" spans="1:21">
      <c r="A255" s="60" t="s">
        <v>16</v>
      </c>
      <c r="B255" s="16">
        <v>3508</v>
      </c>
      <c r="C255" s="16" t="s">
        <v>138</v>
      </c>
      <c r="D255" s="17" t="s">
        <v>635</v>
      </c>
      <c r="E255" s="16" t="s">
        <v>636</v>
      </c>
      <c r="F255" s="18" t="s">
        <v>637</v>
      </c>
      <c r="G255" s="17">
        <v>3521309</v>
      </c>
      <c r="H255" s="17" t="s">
        <v>638</v>
      </c>
      <c r="I255" s="19">
        <v>564</v>
      </c>
      <c r="J255" s="20">
        <v>11870</v>
      </c>
      <c r="K255" s="20">
        <v>14148</v>
      </c>
      <c r="L255" s="86">
        <f t="shared" si="13"/>
        <v>16426</v>
      </c>
      <c r="M255" s="21">
        <v>21.046099290780141</v>
      </c>
      <c r="N255" s="22">
        <v>25.085106382978722</v>
      </c>
      <c r="O255" s="85">
        <f t="shared" si="12"/>
        <v>29.124113475177303</v>
      </c>
      <c r="P255" s="7">
        <v>1001</v>
      </c>
      <c r="Q255" s="7">
        <v>1393</v>
      </c>
      <c r="R255" s="8">
        <v>8.4330244313395113</v>
      </c>
      <c r="S255" s="8">
        <v>9.8459146169069829</v>
      </c>
      <c r="T255" s="83">
        <f t="shared" si="14"/>
        <v>1617.289934973141</v>
      </c>
      <c r="U255">
        <f t="shared" si="15"/>
        <v>33</v>
      </c>
    </row>
    <row r="256" spans="1:21">
      <c r="A256" s="60" t="s">
        <v>16</v>
      </c>
      <c r="B256" s="16">
        <v>3510</v>
      </c>
      <c r="C256" s="16" t="s">
        <v>42</v>
      </c>
      <c r="D256" s="17" t="s">
        <v>401</v>
      </c>
      <c r="E256" s="16" t="s">
        <v>402</v>
      </c>
      <c r="F256" s="18" t="s">
        <v>639</v>
      </c>
      <c r="G256" s="17">
        <v>3521408</v>
      </c>
      <c r="H256" s="17" t="s">
        <v>640</v>
      </c>
      <c r="I256" s="19">
        <v>105</v>
      </c>
      <c r="J256" s="20">
        <v>15555</v>
      </c>
      <c r="K256" s="20">
        <v>20029</v>
      </c>
      <c r="L256" s="86">
        <f t="shared" si="13"/>
        <v>24503</v>
      </c>
      <c r="M256" s="21">
        <v>148.14285714285714</v>
      </c>
      <c r="N256" s="22">
        <v>190.75238095238095</v>
      </c>
      <c r="O256" s="85">
        <f t="shared" si="12"/>
        <v>233.36190476190475</v>
      </c>
      <c r="P256" s="7">
        <v>1357</v>
      </c>
      <c r="Q256" s="7">
        <v>2077</v>
      </c>
      <c r="R256" s="8">
        <v>8.7238829958212794</v>
      </c>
      <c r="S256" s="8">
        <v>10.36996355284837</v>
      </c>
      <c r="T256" s="83">
        <f t="shared" si="14"/>
        <v>2540.9521693544361</v>
      </c>
      <c r="U256">
        <f t="shared" si="15"/>
        <v>49</v>
      </c>
    </row>
    <row r="257" spans="1:21">
      <c r="A257" s="60" t="s">
        <v>16</v>
      </c>
      <c r="B257" s="23">
        <v>3515</v>
      </c>
      <c r="C257" s="23" t="s">
        <v>22</v>
      </c>
      <c r="D257" s="17" t="s">
        <v>163</v>
      </c>
      <c r="E257" s="23" t="s">
        <v>164</v>
      </c>
      <c r="F257" s="18" t="s">
        <v>641</v>
      </c>
      <c r="G257" s="17">
        <v>3521507</v>
      </c>
      <c r="H257" s="17" t="s">
        <v>642</v>
      </c>
      <c r="I257" s="19">
        <v>259</v>
      </c>
      <c r="J257" s="20">
        <v>6658</v>
      </c>
      <c r="K257" s="20">
        <v>7275</v>
      </c>
      <c r="L257" s="86">
        <f t="shared" si="13"/>
        <v>7892</v>
      </c>
      <c r="M257" s="21">
        <v>25.706563706563706</v>
      </c>
      <c r="N257" s="22">
        <v>28.08880308880309</v>
      </c>
      <c r="O257" s="85">
        <f t="shared" si="12"/>
        <v>30.47104247104247</v>
      </c>
      <c r="P257" s="7">
        <v>779</v>
      </c>
      <c r="Q257" s="7">
        <v>953</v>
      </c>
      <c r="R257" s="8">
        <v>11.700210273355362</v>
      </c>
      <c r="S257" s="8">
        <v>13.099656357388316</v>
      </c>
      <c r="T257" s="83">
        <f t="shared" si="14"/>
        <v>1033.8248797250858</v>
      </c>
      <c r="U257">
        <f t="shared" si="15"/>
        <v>16</v>
      </c>
    </row>
    <row r="258" spans="1:21">
      <c r="A258" s="60" t="s">
        <v>16</v>
      </c>
      <c r="B258" s="16">
        <v>3511</v>
      </c>
      <c r="C258" s="16" t="s">
        <v>54</v>
      </c>
      <c r="D258" s="17" t="s">
        <v>455</v>
      </c>
      <c r="E258" s="16" t="s">
        <v>456</v>
      </c>
      <c r="F258" s="18" t="s">
        <v>643</v>
      </c>
      <c r="G258" s="17">
        <v>3521606</v>
      </c>
      <c r="H258" s="17" t="s">
        <v>644</v>
      </c>
      <c r="I258" s="19">
        <v>225</v>
      </c>
      <c r="J258" s="20">
        <v>7457</v>
      </c>
      <c r="K258" s="20">
        <v>7789</v>
      </c>
      <c r="L258" s="86">
        <f t="shared" si="13"/>
        <v>8121</v>
      </c>
      <c r="M258" s="21">
        <v>33.142222222222223</v>
      </c>
      <c r="N258" s="22">
        <v>34.617777777777775</v>
      </c>
      <c r="O258" s="85">
        <f t="shared" si="12"/>
        <v>36.093333333333334</v>
      </c>
      <c r="P258" s="7">
        <v>1173</v>
      </c>
      <c r="Q258" s="7">
        <v>1274</v>
      </c>
      <c r="R258" s="8">
        <v>15.730186402038353</v>
      </c>
      <c r="S258" s="8">
        <v>16.356400051354473</v>
      </c>
      <c r="T258" s="83">
        <f t="shared" si="14"/>
        <v>1328.3032481704968</v>
      </c>
      <c r="U258">
        <f t="shared" si="15"/>
        <v>16</v>
      </c>
    </row>
    <row r="259" spans="1:21">
      <c r="A259" s="60" t="s">
        <v>16</v>
      </c>
      <c r="B259" s="16">
        <v>3516</v>
      </c>
      <c r="C259" s="16" t="s">
        <v>49</v>
      </c>
      <c r="D259" s="17" t="s">
        <v>126</v>
      </c>
      <c r="E259" s="16" t="s">
        <v>127</v>
      </c>
      <c r="F259" s="18" t="s">
        <v>645</v>
      </c>
      <c r="G259" s="17">
        <v>3521705</v>
      </c>
      <c r="H259" s="17" t="s">
        <v>646</v>
      </c>
      <c r="I259" s="19">
        <v>1050</v>
      </c>
      <c r="J259" s="20">
        <v>18911</v>
      </c>
      <c r="K259" s="20">
        <v>17858</v>
      </c>
      <c r="L259" s="86">
        <f t="shared" si="13"/>
        <v>17858</v>
      </c>
      <c r="M259" s="21">
        <v>18.01047619047619</v>
      </c>
      <c r="N259" s="22">
        <v>17.007619047619048</v>
      </c>
      <c r="O259" s="85">
        <f t="shared" si="12"/>
        <v>17.007619047619048</v>
      </c>
      <c r="P259" s="7">
        <v>1713</v>
      </c>
      <c r="Q259" s="7">
        <v>2202</v>
      </c>
      <c r="R259" s="8">
        <v>9.0582200835492568</v>
      </c>
      <c r="S259" s="8">
        <v>12.330608130809722</v>
      </c>
      <c r="T259" s="83">
        <f t="shared" si="14"/>
        <v>2202.0000000000005</v>
      </c>
      <c r="U259">
        <f t="shared" si="15"/>
        <v>36</v>
      </c>
    </row>
    <row r="260" spans="1:21">
      <c r="A260" s="60" t="s">
        <v>16</v>
      </c>
      <c r="B260" s="16">
        <v>3506</v>
      </c>
      <c r="C260" s="16" t="s">
        <v>38</v>
      </c>
      <c r="D260" s="17" t="s">
        <v>39</v>
      </c>
      <c r="E260" s="16" t="s">
        <v>1451</v>
      </c>
      <c r="F260" s="18" t="s">
        <v>647</v>
      </c>
      <c r="G260" s="17">
        <v>3521804</v>
      </c>
      <c r="H260" s="17" t="s">
        <v>648</v>
      </c>
      <c r="I260" s="19">
        <v>1205</v>
      </c>
      <c r="J260" s="20">
        <v>21039</v>
      </c>
      <c r="K260" s="20">
        <v>24008</v>
      </c>
      <c r="L260" s="86">
        <f t="shared" si="13"/>
        <v>26977</v>
      </c>
      <c r="M260" s="21">
        <v>17.459751037344397</v>
      </c>
      <c r="N260" s="22">
        <v>19.923651452282158</v>
      </c>
      <c r="O260" s="85">
        <f t="shared" si="12"/>
        <v>22.387551867219916</v>
      </c>
      <c r="P260" s="7">
        <v>1785</v>
      </c>
      <c r="Q260" s="7">
        <v>2456</v>
      </c>
      <c r="R260" s="8">
        <v>8.4842435476971332</v>
      </c>
      <c r="S260" s="8">
        <v>10.229923358880374</v>
      </c>
      <c r="T260" s="83">
        <f t="shared" si="14"/>
        <v>2759.7264245251581</v>
      </c>
      <c r="U260">
        <f t="shared" si="15"/>
        <v>54</v>
      </c>
    </row>
    <row r="261" spans="1:21">
      <c r="A261" s="60" t="s">
        <v>16</v>
      </c>
      <c r="B261" s="23">
        <v>3515</v>
      </c>
      <c r="C261" s="23" t="s">
        <v>22</v>
      </c>
      <c r="D261" s="17" t="s">
        <v>163</v>
      </c>
      <c r="E261" s="23" t="s">
        <v>164</v>
      </c>
      <c r="F261" s="18" t="s">
        <v>649</v>
      </c>
      <c r="G261" s="17">
        <v>3521903</v>
      </c>
      <c r="H261" s="17" t="s">
        <v>650</v>
      </c>
      <c r="I261" s="19">
        <v>505</v>
      </c>
      <c r="J261" s="20">
        <v>14230</v>
      </c>
      <c r="K261" s="20">
        <v>14556</v>
      </c>
      <c r="L261" s="86">
        <f t="shared" si="13"/>
        <v>14882</v>
      </c>
      <c r="M261" s="21">
        <v>28.178217821782177</v>
      </c>
      <c r="N261" s="22">
        <v>28.823762376237624</v>
      </c>
      <c r="O261" s="85">
        <f t="shared" si="12"/>
        <v>29.469306930693069</v>
      </c>
      <c r="P261" s="7">
        <v>1851</v>
      </c>
      <c r="Q261" s="7">
        <v>2498</v>
      </c>
      <c r="R261" s="8">
        <v>13.007730147575545</v>
      </c>
      <c r="S261" s="8">
        <v>17.161308051662544</v>
      </c>
      <c r="T261" s="83">
        <f t="shared" si="14"/>
        <v>2553.9458642484196</v>
      </c>
      <c r="U261">
        <f t="shared" si="15"/>
        <v>30</v>
      </c>
    </row>
    <row r="262" spans="1:21">
      <c r="A262" s="60" t="s">
        <v>16</v>
      </c>
      <c r="B262" s="16">
        <v>3506</v>
      </c>
      <c r="C262" s="16" t="s">
        <v>38</v>
      </c>
      <c r="D262" s="17" t="s">
        <v>206</v>
      </c>
      <c r="E262" s="16" t="s">
        <v>207</v>
      </c>
      <c r="F262" s="18" t="s">
        <v>651</v>
      </c>
      <c r="G262" s="17">
        <v>3522000</v>
      </c>
      <c r="H262" s="17" t="s">
        <v>652</v>
      </c>
      <c r="I262" s="19">
        <v>226</v>
      </c>
      <c r="J262" s="20">
        <v>2638</v>
      </c>
      <c r="K262" s="20">
        <v>3246</v>
      </c>
      <c r="L262" s="86">
        <f t="shared" si="13"/>
        <v>3854</v>
      </c>
      <c r="M262" s="21">
        <v>11.672566371681416</v>
      </c>
      <c r="N262" s="22">
        <v>14.36283185840708</v>
      </c>
      <c r="O262" s="85">
        <f t="shared" si="12"/>
        <v>17.053097345132745</v>
      </c>
      <c r="P262" s="7">
        <v>351</v>
      </c>
      <c r="Q262" s="7">
        <v>448</v>
      </c>
      <c r="R262" s="8">
        <v>13.305534495830175</v>
      </c>
      <c r="S262" s="8">
        <v>13.801601971657425</v>
      </c>
      <c r="T262" s="83">
        <f t="shared" si="14"/>
        <v>531.9137399876771</v>
      </c>
      <c r="U262">
        <f t="shared" si="15"/>
        <v>8</v>
      </c>
    </row>
    <row r="263" spans="1:21">
      <c r="A263" s="60" t="s">
        <v>16</v>
      </c>
      <c r="B263" s="16">
        <v>3504</v>
      </c>
      <c r="C263" s="16" t="s">
        <v>245</v>
      </c>
      <c r="D263" s="17" t="s">
        <v>246</v>
      </c>
      <c r="E263" s="16" t="s">
        <v>245</v>
      </c>
      <c r="F263" s="18" t="s">
        <v>653</v>
      </c>
      <c r="G263" s="17">
        <v>3522109</v>
      </c>
      <c r="H263" s="17" t="s">
        <v>654</v>
      </c>
      <c r="I263" s="19">
        <v>581</v>
      </c>
      <c r="J263" s="20">
        <v>71995</v>
      </c>
      <c r="K263" s="20">
        <v>87057</v>
      </c>
      <c r="L263" s="86">
        <f t="shared" si="13"/>
        <v>102119</v>
      </c>
      <c r="M263" s="21">
        <v>123.91566265060241</v>
      </c>
      <c r="N263" s="22">
        <v>149.83993115318415</v>
      </c>
      <c r="O263" s="85">
        <f t="shared" si="12"/>
        <v>175.76419965576591</v>
      </c>
      <c r="P263" s="7">
        <v>7094</v>
      </c>
      <c r="Q263" s="7">
        <v>12709</v>
      </c>
      <c r="R263" s="8">
        <v>9.8534620459754141</v>
      </c>
      <c r="S263" s="8">
        <v>14.598481454679119</v>
      </c>
      <c r="T263" s="83">
        <f t="shared" si="14"/>
        <v>14907.82327670377</v>
      </c>
      <c r="U263">
        <f t="shared" si="15"/>
        <v>204</v>
      </c>
    </row>
    <row r="264" spans="1:21">
      <c r="A264" s="60" t="s">
        <v>16</v>
      </c>
      <c r="B264" s="16">
        <v>3516</v>
      </c>
      <c r="C264" s="16" t="s">
        <v>49</v>
      </c>
      <c r="D264" s="17" t="s">
        <v>126</v>
      </c>
      <c r="E264" s="16" t="s">
        <v>127</v>
      </c>
      <c r="F264" s="18" t="s">
        <v>655</v>
      </c>
      <c r="G264" s="17">
        <v>3522158</v>
      </c>
      <c r="H264" s="17" t="s">
        <v>656</v>
      </c>
      <c r="I264" s="19">
        <v>192</v>
      </c>
      <c r="J264" s="20">
        <v>3226</v>
      </c>
      <c r="K264" s="20">
        <v>3228</v>
      </c>
      <c r="L264" s="86">
        <f t="shared" si="13"/>
        <v>3230</v>
      </c>
      <c r="M264" s="21">
        <v>16.802083333333332</v>
      </c>
      <c r="N264" s="22">
        <v>16.8125</v>
      </c>
      <c r="O264" s="85">
        <f t="shared" si="12"/>
        <v>16.822916666666668</v>
      </c>
      <c r="P264" s="7">
        <v>388</v>
      </c>
      <c r="Q264" s="7">
        <v>504</v>
      </c>
      <c r="R264" s="8">
        <v>12.027278363298203</v>
      </c>
      <c r="S264" s="8">
        <v>15.613382899628252</v>
      </c>
      <c r="T264" s="83">
        <f t="shared" si="14"/>
        <v>504.31226765799255</v>
      </c>
      <c r="U264">
        <f t="shared" si="15"/>
        <v>6</v>
      </c>
    </row>
    <row r="265" spans="1:21">
      <c r="A265" s="60" t="s">
        <v>16</v>
      </c>
      <c r="B265" s="26">
        <v>3501</v>
      </c>
      <c r="C265" s="27" t="s">
        <v>169</v>
      </c>
      <c r="D265" s="17" t="s">
        <v>415</v>
      </c>
      <c r="E265" s="18" t="s">
        <v>416</v>
      </c>
      <c r="F265" s="18" t="s">
        <v>657</v>
      </c>
      <c r="G265" s="17">
        <v>3522208</v>
      </c>
      <c r="H265" s="17" t="s">
        <v>658</v>
      </c>
      <c r="I265" s="19">
        <v>136</v>
      </c>
      <c r="J265" s="20">
        <v>129685</v>
      </c>
      <c r="K265" s="20">
        <v>152614</v>
      </c>
      <c r="L265" s="86">
        <f t="shared" si="13"/>
        <v>175543</v>
      </c>
      <c r="M265" s="21">
        <v>953.56617647058829</v>
      </c>
      <c r="N265" s="22">
        <v>1122.1617647058824</v>
      </c>
      <c r="O265" s="85">
        <f t="shared" si="12"/>
        <v>1290.7573529411766</v>
      </c>
      <c r="P265" s="7">
        <v>6044</v>
      </c>
      <c r="Q265" s="7">
        <v>10761</v>
      </c>
      <c r="R265" s="8">
        <v>4.6605235763580986</v>
      </c>
      <c r="S265" s="8">
        <v>7.0511224396189078</v>
      </c>
      <c r="T265" s="83">
        <f t="shared" si="14"/>
        <v>12377.75186418022</v>
      </c>
      <c r="U265">
        <f t="shared" si="15"/>
        <v>351</v>
      </c>
    </row>
    <row r="266" spans="1:21">
      <c r="A266" s="60" t="s">
        <v>16</v>
      </c>
      <c r="B266" s="16">
        <v>3516</v>
      </c>
      <c r="C266" s="16" t="s">
        <v>49</v>
      </c>
      <c r="D266" s="17" t="s">
        <v>50</v>
      </c>
      <c r="E266" s="16" t="s">
        <v>51</v>
      </c>
      <c r="F266" s="18" t="s">
        <v>659</v>
      </c>
      <c r="G266" s="17">
        <v>3522307</v>
      </c>
      <c r="H266" s="17" t="s">
        <v>660</v>
      </c>
      <c r="I266" s="19">
        <v>1767</v>
      </c>
      <c r="J266" s="20">
        <v>125559</v>
      </c>
      <c r="K266" s="20">
        <v>144377</v>
      </c>
      <c r="L266" s="86">
        <f t="shared" si="13"/>
        <v>163195</v>
      </c>
      <c r="M266" s="21">
        <v>71.05772495755518</v>
      </c>
      <c r="N266" s="22">
        <v>81.707413695529141</v>
      </c>
      <c r="O266" s="85">
        <f t="shared" ref="O266:O329" si="16">L266/I266</f>
        <v>92.357102433503115</v>
      </c>
      <c r="P266" s="7">
        <v>11547</v>
      </c>
      <c r="Q266" s="7">
        <v>16155</v>
      </c>
      <c r="R266" s="8">
        <v>9.1964733710845099</v>
      </c>
      <c r="S266" s="8">
        <v>11.189455384167838</v>
      </c>
      <c r="T266" s="83">
        <f t="shared" si="14"/>
        <v>18260.631714192703</v>
      </c>
      <c r="U266">
        <f t="shared" si="15"/>
        <v>326</v>
      </c>
    </row>
    <row r="267" spans="1:21">
      <c r="A267" s="60" t="s">
        <v>16</v>
      </c>
      <c r="B267" s="16">
        <v>3516</v>
      </c>
      <c r="C267" s="16" t="s">
        <v>49</v>
      </c>
      <c r="D267" s="17" t="s">
        <v>126</v>
      </c>
      <c r="E267" s="16" t="s">
        <v>127</v>
      </c>
      <c r="F267" s="18" t="s">
        <v>661</v>
      </c>
      <c r="G267" s="17">
        <v>3522406</v>
      </c>
      <c r="H267" s="17" t="s">
        <v>662</v>
      </c>
      <c r="I267" s="19">
        <v>1889</v>
      </c>
      <c r="J267" s="20">
        <v>82866</v>
      </c>
      <c r="K267" s="20">
        <v>87753</v>
      </c>
      <c r="L267" s="86">
        <f t="shared" si="13"/>
        <v>92640</v>
      </c>
      <c r="M267" s="21">
        <v>43.867654843832717</v>
      </c>
      <c r="N267" s="22">
        <v>46.45473795659079</v>
      </c>
      <c r="O267" s="85">
        <f t="shared" si="16"/>
        <v>49.041821069348863</v>
      </c>
      <c r="P267" s="7">
        <v>6648</v>
      </c>
      <c r="Q267" s="7">
        <v>9088</v>
      </c>
      <c r="R267" s="8">
        <v>8.0225906885815661</v>
      </c>
      <c r="S267" s="8">
        <v>10.35634109375178</v>
      </c>
      <c r="T267" s="83">
        <f t="shared" si="14"/>
        <v>9594.1143892516502</v>
      </c>
      <c r="U267">
        <f t="shared" si="15"/>
        <v>185</v>
      </c>
    </row>
    <row r="268" spans="1:21">
      <c r="A268" s="60" t="s">
        <v>16</v>
      </c>
      <c r="B268" s="26">
        <v>3501</v>
      </c>
      <c r="C268" s="27" t="s">
        <v>169</v>
      </c>
      <c r="D268" s="17" t="s">
        <v>225</v>
      </c>
      <c r="E268" s="18" t="s">
        <v>226</v>
      </c>
      <c r="F268" s="18" t="s">
        <v>663</v>
      </c>
      <c r="G268" s="17">
        <v>3522505</v>
      </c>
      <c r="H268" s="17" t="s">
        <v>664</v>
      </c>
      <c r="I268" s="19">
        <v>79</v>
      </c>
      <c r="J268" s="20">
        <v>162433</v>
      </c>
      <c r="K268" s="20">
        <v>200769</v>
      </c>
      <c r="L268" s="86">
        <f t="shared" ref="L268:L331" si="17">IF(K268&gt;J268,(K268-J268)+K268,K268)</f>
        <v>239105</v>
      </c>
      <c r="M268" s="21">
        <v>2056.1139240506327</v>
      </c>
      <c r="N268" s="22">
        <v>2541.3797468354433</v>
      </c>
      <c r="O268" s="85">
        <f t="shared" si="16"/>
        <v>3026.6455696202534</v>
      </c>
      <c r="P268" s="7">
        <v>7018</v>
      </c>
      <c r="Q268" s="7">
        <v>12824</v>
      </c>
      <c r="R268" s="8">
        <v>4.3205506270277594</v>
      </c>
      <c r="S268" s="8">
        <v>6.3874402920769642</v>
      </c>
      <c r="T268" s="83">
        <f t="shared" ref="T268:T331" si="18">(S268/100)*L268</f>
        <v>15272.689110370624</v>
      </c>
      <c r="U268">
        <f t="shared" ref="U268:U331" si="19">ROUND(2*L268/1000,0)</f>
        <v>478</v>
      </c>
    </row>
    <row r="269" spans="1:21">
      <c r="A269" s="60" t="s">
        <v>16</v>
      </c>
      <c r="B269" s="16">
        <v>3514</v>
      </c>
      <c r="C269" s="16" t="s">
        <v>27</v>
      </c>
      <c r="D269" s="17" t="s">
        <v>665</v>
      </c>
      <c r="E269" s="16" t="s">
        <v>666</v>
      </c>
      <c r="F269" s="18" t="s">
        <v>667</v>
      </c>
      <c r="G269" s="17">
        <v>3522604</v>
      </c>
      <c r="H269" s="17" t="s">
        <v>668</v>
      </c>
      <c r="I269" s="19">
        <v>529</v>
      </c>
      <c r="J269" s="20">
        <v>63377</v>
      </c>
      <c r="K269" s="20">
        <v>68537</v>
      </c>
      <c r="L269" s="86">
        <f t="shared" si="17"/>
        <v>73697</v>
      </c>
      <c r="M269" s="21">
        <v>119.80529300567107</v>
      </c>
      <c r="N269" s="22">
        <v>129.55954631379961</v>
      </c>
      <c r="O269" s="85">
        <f t="shared" si="16"/>
        <v>139.31379962192815</v>
      </c>
      <c r="P269" s="7">
        <v>7441</v>
      </c>
      <c r="Q269" s="7">
        <v>9799</v>
      </c>
      <c r="R269" s="8">
        <v>11.740852359688846</v>
      </c>
      <c r="S269" s="8">
        <v>14.297386812962342</v>
      </c>
      <c r="T269" s="83">
        <f t="shared" si="18"/>
        <v>10536.745159548858</v>
      </c>
      <c r="U269">
        <f t="shared" si="19"/>
        <v>147</v>
      </c>
    </row>
    <row r="270" spans="1:21">
      <c r="A270" s="60" t="s">
        <v>16</v>
      </c>
      <c r="B270" s="16">
        <v>3516</v>
      </c>
      <c r="C270" s="16" t="s">
        <v>49</v>
      </c>
      <c r="D270" s="17" t="s">
        <v>126</v>
      </c>
      <c r="E270" s="16" t="s">
        <v>127</v>
      </c>
      <c r="F270" s="18" t="s">
        <v>669</v>
      </c>
      <c r="G270" s="17">
        <v>3522653</v>
      </c>
      <c r="H270" s="17" t="s">
        <v>670</v>
      </c>
      <c r="I270" s="19">
        <v>462</v>
      </c>
      <c r="J270" s="20">
        <v>3577</v>
      </c>
      <c r="K270" s="20">
        <v>3880</v>
      </c>
      <c r="L270" s="86">
        <f t="shared" si="17"/>
        <v>4183</v>
      </c>
      <c r="M270" s="21">
        <v>7.7424242424242422</v>
      </c>
      <c r="N270" s="22">
        <v>8.3982683982683977</v>
      </c>
      <c r="O270" s="85">
        <f t="shared" si="16"/>
        <v>9.0541125541125549</v>
      </c>
      <c r="P270" s="7">
        <v>335</v>
      </c>
      <c r="Q270" s="7">
        <v>442</v>
      </c>
      <c r="R270" s="8">
        <v>9.3653899916130836</v>
      </c>
      <c r="S270" s="8">
        <v>11.391752577319588</v>
      </c>
      <c r="T270" s="83">
        <f t="shared" si="18"/>
        <v>476.51701030927836</v>
      </c>
      <c r="U270">
        <f t="shared" si="19"/>
        <v>8</v>
      </c>
    </row>
    <row r="271" spans="1:21">
      <c r="A271" s="60" t="s">
        <v>16</v>
      </c>
      <c r="B271" s="16">
        <v>3503</v>
      </c>
      <c r="C271" s="16" t="s">
        <v>92</v>
      </c>
      <c r="D271" s="17" t="s">
        <v>271</v>
      </c>
      <c r="E271" s="16" t="s">
        <v>272</v>
      </c>
      <c r="F271" s="18" t="s">
        <v>671</v>
      </c>
      <c r="G271" s="17">
        <v>3522703</v>
      </c>
      <c r="H271" s="17" t="s">
        <v>672</v>
      </c>
      <c r="I271" s="19">
        <v>1010</v>
      </c>
      <c r="J271" s="20">
        <v>37750</v>
      </c>
      <c r="K271" s="20">
        <v>40051</v>
      </c>
      <c r="L271" s="86">
        <f t="shared" si="17"/>
        <v>42352</v>
      </c>
      <c r="M271" s="21">
        <v>37.376237623762378</v>
      </c>
      <c r="N271" s="22">
        <v>39.654455445544556</v>
      </c>
      <c r="O271" s="85">
        <f t="shared" si="16"/>
        <v>41.932673267326734</v>
      </c>
      <c r="P271" s="7">
        <v>4629</v>
      </c>
      <c r="Q271" s="7">
        <v>5949</v>
      </c>
      <c r="R271" s="8">
        <v>12.262251655629139</v>
      </c>
      <c r="S271" s="8">
        <v>14.853561708821253</v>
      </c>
      <c r="T271" s="83">
        <f t="shared" si="18"/>
        <v>6290.7804549199773</v>
      </c>
      <c r="U271">
        <f t="shared" si="19"/>
        <v>85</v>
      </c>
    </row>
    <row r="272" spans="1:21">
      <c r="A272" s="60" t="s">
        <v>16</v>
      </c>
      <c r="B272" s="16">
        <v>3506</v>
      </c>
      <c r="C272" s="16" t="s">
        <v>38</v>
      </c>
      <c r="D272" s="17" t="s">
        <v>39</v>
      </c>
      <c r="E272" s="16" t="s">
        <v>1451</v>
      </c>
      <c r="F272" s="18" t="s">
        <v>673</v>
      </c>
      <c r="G272" s="17">
        <v>3522802</v>
      </c>
      <c r="H272" s="17" t="s">
        <v>674</v>
      </c>
      <c r="I272" s="19">
        <v>508</v>
      </c>
      <c r="J272" s="20">
        <v>14354</v>
      </c>
      <c r="K272" s="20">
        <v>14549</v>
      </c>
      <c r="L272" s="86">
        <f t="shared" si="17"/>
        <v>14744</v>
      </c>
      <c r="M272" s="21">
        <v>28.255905511811022</v>
      </c>
      <c r="N272" s="22">
        <v>28.639763779527559</v>
      </c>
      <c r="O272" s="85">
        <f t="shared" si="16"/>
        <v>29.023622047244096</v>
      </c>
      <c r="P272" s="7">
        <v>1490</v>
      </c>
      <c r="Q272" s="7">
        <v>2050</v>
      </c>
      <c r="R272" s="8">
        <v>10.38038177511495</v>
      </c>
      <c r="S272" s="8">
        <v>14.090315485600385</v>
      </c>
      <c r="T272" s="83">
        <f t="shared" si="18"/>
        <v>2077.476115196921</v>
      </c>
      <c r="U272">
        <f t="shared" si="19"/>
        <v>29</v>
      </c>
    </row>
    <row r="273" spans="1:21">
      <c r="A273" s="60" t="s">
        <v>16</v>
      </c>
      <c r="B273" s="16">
        <v>3506</v>
      </c>
      <c r="C273" s="16" t="s">
        <v>38</v>
      </c>
      <c r="D273" s="17" t="s">
        <v>206</v>
      </c>
      <c r="E273" s="16" t="s">
        <v>207</v>
      </c>
      <c r="F273" s="18" t="s">
        <v>675</v>
      </c>
      <c r="G273" s="17">
        <v>3522901</v>
      </c>
      <c r="H273" s="17" t="s">
        <v>676</v>
      </c>
      <c r="I273" s="19">
        <v>140</v>
      </c>
      <c r="J273" s="20">
        <v>10371</v>
      </c>
      <c r="K273" s="20">
        <v>12173</v>
      </c>
      <c r="L273" s="86">
        <f t="shared" si="17"/>
        <v>13975</v>
      </c>
      <c r="M273" s="21">
        <v>74.078571428571422</v>
      </c>
      <c r="N273" s="22">
        <v>86.95</v>
      </c>
      <c r="O273" s="85">
        <f t="shared" si="16"/>
        <v>99.821428571428569</v>
      </c>
      <c r="P273" s="7">
        <v>1239</v>
      </c>
      <c r="Q273" s="7">
        <v>1459</v>
      </c>
      <c r="R273" s="8">
        <v>11.946774660109922</v>
      </c>
      <c r="S273" s="8">
        <v>11.985541772775814</v>
      </c>
      <c r="T273" s="83">
        <f t="shared" si="18"/>
        <v>1674.9794627454201</v>
      </c>
      <c r="U273">
        <f t="shared" si="19"/>
        <v>28</v>
      </c>
    </row>
    <row r="274" spans="1:21">
      <c r="A274" s="60" t="s">
        <v>16</v>
      </c>
      <c r="B274" s="24">
        <v>3502</v>
      </c>
      <c r="C274" s="25" t="s">
        <v>69</v>
      </c>
      <c r="D274" s="17" t="s">
        <v>105</v>
      </c>
      <c r="E274" s="25" t="s">
        <v>106</v>
      </c>
      <c r="F274" s="18" t="s">
        <v>677</v>
      </c>
      <c r="G274" s="17">
        <v>3523008</v>
      </c>
      <c r="H274" s="17" t="s">
        <v>678</v>
      </c>
      <c r="I274" s="19">
        <v>311</v>
      </c>
      <c r="J274" s="20">
        <v>3838</v>
      </c>
      <c r="K274" s="20">
        <v>4357</v>
      </c>
      <c r="L274" s="86">
        <f t="shared" si="17"/>
        <v>4876</v>
      </c>
      <c r="M274" s="21">
        <v>12.340836012861736</v>
      </c>
      <c r="N274" s="22">
        <v>14.009646302250804</v>
      </c>
      <c r="O274" s="85">
        <f t="shared" si="16"/>
        <v>15.678456591639872</v>
      </c>
      <c r="P274" s="7">
        <v>419</v>
      </c>
      <c r="Q274" s="7">
        <v>553</v>
      </c>
      <c r="R274" s="8">
        <v>10.917144346013549</v>
      </c>
      <c r="S274" s="8">
        <v>12.692219417030067</v>
      </c>
      <c r="T274" s="83">
        <f t="shared" si="18"/>
        <v>618.87261877438607</v>
      </c>
      <c r="U274">
        <f t="shared" si="19"/>
        <v>10</v>
      </c>
    </row>
    <row r="275" spans="1:21">
      <c r="A275" s="60" t="s">
        <v>16</v>
      </c>
      <c r="B275" s="26">
        <v>3501</v>
      </c>
      <c r="C275" s="27" t="s">
        <v>169</v>
      </c>
      <c r="D275" s="17" t="s">
        <v>170</v>
      </c>
      <c r="E275" s="18" t="s">
        <v>171</v>
      </c>
      <c r="F275" s="18" t="s">
        <v>679</v>
      </c>
      <c r="G275" s="17">
        <v>3523107</v>
      </c>
      <c r="H275" s="17" t="s">
        <v>680</v>
      </c>
      <c r="I275" s="19">
        <v>83</v>
      </c>
      <c r="J275" s="20">
        <v>272942</v>
      </c>
      <c r="K275" s="20">
        <v>321770</v>
      </c>
      <c r="L275" s="86">
        <f t="shared" si="17"/>
        <v>370598</v>
      </c>
      <c r="M275" s="21">
        <v>3288.4578313253014</v>
      </c>
      <c r="N275" s="22">
        <v>3876.7469879518071</v>
      </c>
      <c r="O275" s="85">
        <f t="shared" si="16"/>
        <v>4465.0361445783128</v>
      </c>
      <c r="P275" s="7">
        <v>10801</v>
      </c>
      <c r="Q275" s="7">
        <v>19804</v>
      </c>
      <c r="R275" s="8">
        <v>3.9572509910530442</v>
      </c>
      <c r="S275" s="8">
        <v>6.1547067781334492</v>
      </c>
      <c r="T275" s="83">
        <f t="shared" si="18"/>
        <v>22809.220225626999</v>
      </c>
      <c r="U275">
        <f t="shared" si="19"/>
        <v>741</v>
      </c>
    </row>
    <row r="276" spans="1:21">
      <c r="A276" s="60" t="s">
        <v>16</v>
      </c>
      <c r="B276" s="16">
        <v>3516</v>
      </c>
      <c r="C276" s="16" t="s">
        <v>49</v>
      </c>
      <c r="D276" s="17" t="s">
        <v>126</v>
      </c>
      <c r="E276" s="16" t="s">
        <v>127</v>
      </c>
      <c r="F276" s="18" t="s">
        <v>681</v>
      </c>
      <c r="G276" s="17">
        <v>3523206</v>
      </c>
      <c r="H276" s="17" t="s">
        <v>682</v>
      </c>
      <c r="I276" s="19">
        <v>1060</v>
      </c>
      <c r="J276" s="20">
        <v>46554</v>
      </c>
      <c r="K276" s="20">
        <v>47934</v>
      </c>
      <c r="L276" s="86">
        <f t="shared" si="17"/>
        <v>49314</v>
      </c>
      <c r="M276" s="21">
        <v>43.9188679245283</v>
      </c>
      <c r="N276" s="22">
        <v>45.220754716981133</v>
      </c>
      <c r="O276" s="85">
        <f t="shared" si="16"/>
        <v>46.52264150943396</v>
      </c>
      <c r="P276" s="7">
        <v>4384</v>
      </c>
      <c r="Q276" s="7">
        <v>5643</v>
      </c>
      <c r="R276" s="8">
        <v>9.4170210937835623</v>
      </c>
      <c r="S276" s="8">
        <v>11.772437101013894</v>
      </c>
      <c r="T276" s="83">
        <f t="shared" si="18"/>
        <v>5805.4596319939919</v>
      </c>
      <c r="U276">
        <f t="shared" si="19"/>
        <v>99</v>
      </c>
    </row>
    <row r="277" spans="1:21">
      <c r="A277" s="60" t="s">
        <v>16</v>
      </c>
      <c r="B277" s="16">
        <v>3512</v>
      </c>
      <c r="C277" s="16" t="s">
        <v>214</v>
      </c>
      <c r="D277" s="17" t="s">
        <v>215</v>
      </c>
      <c r="E277" s="16" t="s">
        <v>216</v>
      </c>
      <c r="F277" s="18" t="s">
        <v>683</v>
      </c>
      <c r="G277" s="17">
        <v>3523305</v>
      </c>
      <c r="H277" s="17" t="s">
        <v>684</v>
      </c>
      <c r="I277" s="19">
        <v>295</v>
      </c>
      <c r="J277" s="20">
        <v>13613</v>
      </c>
      <c r="K277" s="20">
        <v>15471</v>
      </c>
      <c r="L277" s="86">
        <f t="shared" si="17"/>
        <v>17329</v>
      </c>
      <c r="M277" s="21">
        <v>46.145762711864407</v>
      </c>
      <c r="N277" s="22">
        <v>52.44406779661017</v>
      </c>
      <c r="O277" s="85">
        <f t="shared" si="16"/>
        <v>58.742372881355934</v>
      </c>
      <c r="P277" s="7">
        <v>1190</v>
      </c>
      <c r="Q277" s="7">
        <v>1792</v>
      </c>
      <c r="R277" s="8">
        <v>8.7416440167486957</v>
      </c>
      <c r="S277" s="8">
        <v>11.582961670221705</v>
      </c>
      <c r="T277" s="83">
        <f t="shared" si="18"/>
        <v>2007.2114278327192</v>
      </c>
      <c r="U277">
        <f t="shared" si="19"/>
        <v>35</v>
      </c>
    </row>
    <row r="278" spans="1:21">
      <c r="A278" s="60" t="s">
        <v>16</v>
      </c>
      <c r="B278" s="16">
        <v>3507</v>
      </c>
      <c r="C278" s="16" t="s">
        <v>34</v>
      </c>
      <c r="D278" s="17" t="s">
        <v>297</v>
      </c>
      <c r="E278" s="16" t="s">
        <v>298</v>
      </c>
      <c r="F278" s="18" t="s">
        <v>685</v>
      </c>
      <c r="G278" s="17">
        <v>3523404</v>
      </c>
      <c r="H278" s="17" t="s">
        <v>686</v>
      </c>
      <c r="I278" s="19">
        <v>325</v>
      </c>
      <c r="J278" s="20">
        <v>81197</v>
      </c>
      <c r="K278" s="20">
        <v>101471</v>
      </c>
      <c r="L278" s="86">
        <f t="shared" si="17"/>
        <v>121745</v>
      </c>
      <c r="M278" s="21">
        <v>249.83692307692309</v>
      </c>
      <c r="N278" s="22">
        <v>312.21846153846155</v>
      </c>
      <c r="O278" s="85">
        <f t="shared" si="16"/>
        <v>374.6</v>
      </c>
      <c r="P278" s="7">
        <v>7529</v>
      </c>
      <c r="Q278" s="7">
        <v>11374</v>
      </c>
      <c r="R278" s="8">
        <v>9.272510068105964</v>
      </c>
      <c r="S278" s="8">
        <v>11.209113934030412</v>
      </c>
      <c r="T278" s="83">
        <f t="shared" si="18"/>
        <v>13646.535758985327</v>
      </c>
      <c r="U278">
        <f t="shared" si="19"/>
        <v>243</v>
      </c>
    </row>
    <row r="279" spans="1:21">
      <c r="A279" s="60" t="s">
        <v>16</v>
      </c>
      <c r="B279" s="16">
        <v>3506</v>
      </c>
      <c r="C279" s="16" t="s">
        <v>38</v>
      </c>
      <c r="D279" s="17" t="s">
        <v>111</v>
      </c>
      <c r="E279" s="16" t="s">
        <v>112</v>
      </c>
      <c r="F279" s="18" t="s">
        <v>687</v>
      </c>
      <c r="G279" s="17">
        <v>3523503</v>
      </c>
      <c r="H279" s="17" t="s">
        <v>688</v>
      </c>
      <c r="I279" s="19">
        <v>946</v>
      </c>
      <c r="J279" s="20">
        <v>15446</v>
      </c>
      <c r="K279" s="20">
        <v>18052</v>
      </c>
      <c r="L279" s="86">
        <f t="shared" si="17"/>
        <v>20658</v>
      </c>
      <c r="M279" s="21">
        <v>16.327695560253702</v>
      </c>
      <c r="N279" s="22">
        <v>19.082452431289642</v>
      </c>
      <c r="O279" s="85">
        <f t="shared" si="16"/>
        <v>21.837209302325583</v>
      </c>
      <c r="P279" s="7">
        <v>1244</v>
      </c>
      <c r="Q279" s="7">
        <v>1692</v>
      </c>
      <c r="R279" s="8">
        <v>8.0538650783374344</v>
      </c>
      <c r="S279" s="8">
        <v>9.372922667848437</v>
      </c>
      <c r="T279" s="83">
        <f t="shared" si="18"/>
        <v>1936.2583647241299</v>
      </c>
      <c r="U279">
        <f t="shared" si="19"/>
        <v>41</v>
      </c>
    </row>
    <row r="280" spans="1:21">
      <c r="A280" s="60" t="s">
        <v>16</v>
      </c>
      <c r="B280" s="16">
        <v>3510</v>
      </c>
      <c r="C280" s="16" t="s">
        <v>42</v>
      </c>
      <c r="D280" s="17" t="s">
        <v>101</v>
      </c>
      <c r="E280" s="16" t="s">
        <v>102</v>
      </c>
      <c r="F280" s="18" t="s">
        <v>689</v>
      </c>
      <c r="G280" s="17">
        <v>3523602</v>
      </c>
      <c r="H280" s="17" t="s">
        <v>690</v>
      </c>
      <c r="I280" s="19">
        <v>567</v>
      </c>
      <c r="J280" s="20">
        <v>12836</v>
      </c>
      <c r="K280" s="20">
        <v>15524</v>
      </c>
      <c r="L280" s="86">
        <f t="shared" si="17"/>
        <v>18212</v>
      </c>
      <c r="M280" s="21">
        <v>22.638447971781304</v>
      </c>
      <c r="N280" s="22">
        <v>27.379188712522044</v>
      </c>
      <c r="O280" s="85">
        <f t="shared" si="16"/>
        <v>32.119929453262785</v>
      </c>
      <c r="P280" s="7">
        <v>1220</v>
      </c>
      <c r="Q280" s="7">
        <v>1574</v>
      </c>
      <c r="R280" s="8">
        <v>9.5045185416017457</v>
      </c>
      <c r="S280" s="8">
        <v>10.139139397062612</v>
      </c>
      <c r="T280" s="83">
        <f t="shared" si="18"/>
        <v>1846.540066993043</v>
      </c>
      <c r="U280">
        <f t="shared" si="19"/>
        <v>36</v>
      </c>
    </row>
    <row r="281" spans="1:21">
      <c r="A281" s="60" t="s">
        <v>16</v>
      </c>
      <c r="B281" s="16">
        <v>3508</v>
      </c>
      <c r="C281" s="16" t="s">
        <v>138</v>
      </c>
      <c r="D281" s="17" t="s">
        <v>423</v>
      </c>
      <c r="E281" s="16" t="s">
        <v>424</v>
      </c>
      <c r="F281" s="18" t="s">
        <v>691</v>
      </c>
      <c r="G281" s="17">
        <v>3523701</v>
      </c>
      <c r="H281" s="17" t="s">
        <v>692</v>
      </c>
      <c r="I281" s="19">
        <v>154</v>
      </c>
      <c r="J281" s="20">
        <v>5412</v>
      </c>
      <c r="K281" s="20">
        <v>5914</v>
      </c>
      <c r="L281" s="86">
        <f t="shared" si="17"/>
        <v>6416</v>
      </c>
      <c r="M281" s="21">
        <v>35.142857142857146</v>
      </c>
      <c r="N281" s="22">
        <v>38.402597402597401</v>
      </c>
      <c r="O281" s="85">
        <f t="shared" si="16"/>
        <v>41.662337662337663</v>
      </c>
      <c r="P281" s="7">
        <v>537</v>
      </c>
      <c r="Q281" s="7">
        <v>746</v>
      </c>
      <c r="R281" s="8">
        <v>9.922394678492239</v>
      </c>
      <c r="S281" s="8">
        <v>12.61413594859655</v>
      </c>
      <c r="T281" s="83">
        <f t="shared" si="18"/>
        <v>809.3229624619546</v>
      </c>
      <c r="U281">
        <f t="shared" si="19"/>
        <v>13</v>
      </c>
    </row>
    <row r="282" spans="1:21">
      <c r="A282" s="60" t="s">
        <v>16</v>
      </c>
      <c r="B282" s="16">
        <v>3514</v>
      </c>
      <c r="C282" s="16" t="s">
        <v>27</v>
      </c>
      <c r="D282" s="17" t="s">
        <v>307</v>
      </c>
      <c r="E282" s="16" t="s">
        <v>308</v>
      </c>
      <c r="F282" s="18" t="s">
        <v>693</v>
      </c>
      <c r="G282" s="17">
        <v>3523800</v>
      </c>
      <c r="H282" s="17" t="s">
        <v>694</v>
      </c>
      <c r="I282" s="19">
        <v>144</v>
      </c>
      <c r="J282" s="20">
        <v>7466</v>
      </c>
      <c r="K282" s="20">
        <v>7546</v>
      </c>
      <c r="L282" s="86">
        <f t="shared" si="17"/>
        <v>7626</v>
      </c>
      <c r="M282" s="21">
        <v>51.847222222222221</v>
      </c>
      <c r="N282" s="22">
        <v>52.402777777777779</v>
      </c>
      <c r="O282" s="85">
        <f t="shared" si="16"/>
        <v>52.958333333333336</v>
      </c>
      <c r="P282" s="7">
        <v>785</v>
      </c>
      <c r="Q282" s="7">
        <v>958</v>
      </c>
      <c r="R282" s="8">
        <v>10.514331636753282</v>
      </c>
      <c r="S282" s="8">
        <v>12.695467797508615</v>
      </c>
      <c r="T282" s="83">
        <f t="shared" si="18"/>
        <v>968.15637423800695</v>
      </c>
      <c r="U282">
        <f t="shared" si="19"/>
        <v>15</v>
      </c>
    </row>
    <row r="283" spans="1:21">
      <c r="A283" s="60" t="s">
        <v>16</v>
      </c>
      <c r="B283" s="16">
        <v>3516</v>
      </c>
      <c r="C283" s="16" t="s">
        <v>49</v>
      </c>
      <c r="D283" s="17" t="s">
        <v>74</v>
      </c>
      <c r="E283" s="16" t="s">
        <v>49</v>
      </c>
      <c r="F283" s="18" t="s">
        <v>695</v>
      </c>
      <c r="G283" s="17">
        <v>3523909</v>
      </c>
      <c r="H283" s="17" t="s">
        <v>696</v>
      </c>
      <c r="I283" s="19">
        <v>642</v>
      </c>
      <c r="J283" s="20">
        <v>135366</v>
      </c>
      <c r="K283" s="20">
        <v>154147</v>
      </c>
      <c r="L283" s="86">
        <f t="shared" si="17"/>
        <v>172928</v>
      </c>
      <c r="M283" s="21">
        <v>210.85046728971963</v>
      </c>
      <c r="N283" s="22">
        <v>240.1043613707165</v>
      </c>
      <c r="O283" s="85">
        <f t="shared" si="16"/>
        <v>269.35825545171338</v>
      </c>
      <c r="P283" s="7">
        <v>11550</v>
      </c>
      <c r="Q283" s="7">
        <v>16455</v>
      </c>
      <c r="R283" s="8">
        <v>8.5324232081911262</v>
      </c>
      <c r="S283" s="8">
        <v>10.674875281387248</v>
      </c>
      <c r="T283" s="83">
        <f t="shared" si="18"/>
        <v>18459.848326597337</v>
      </c>
      <c r="U283">
        <f t="shared" si="19"/>
        <v>346</v>
      </c>
    </row>
    <row r="284" spans="1:21">
      <c r="A284" s="60" t="s">
        <v>16</v>
      </c>
      <c r="B284" s="16">
        <v>3507</v>
      </c>
      <c r="C284" s="16" t="s">
        <v>34</v>
      </c>
      <c r="D284" s="17" t="s">
        <v>297</v>
      </c>
      <c r="E284" s="16" t="s">
        <v>298</v>
      </c>
      <c r="F284" s="18" t="s">
        <v>697</v>
      </c>
      <c r="G284" s="17">
        <v>3524006</v>
      </c>
      <c r="H284" s="17" t="s">
        <v>698</v>
      </c>
      <c r="I284" s="19">
        <v>196</v>
      </c>
      <c r="J284" s="20">
        <v>26166</v>
      </c>
      <c r="K284" s="20">
        <v>44859</v>
      </c>
      <c r="L284" s="86">
        <f t="shared" si="17"/>
        <v>63552</v>
      </c>
      <c r="M284" s="21">
        <v>133.5</v>
      </c>
      <c r="N284" s="22">
        <v>228.87244897959184</v>
      </c>
      <c r="O284" s="85">
        <f t="shared" si="16"/>
        <v>324.24489795918367</v>
      </c>
      <c r="P284" s="7">
        <v>1738</v>
      </c>
      <c r="Q284" s="7">
        <v>3496</v>
      </c>
      <c r="R284" s="8">
        <v>6.6422074447756634</v>
      </c>
      <c r="S284" s="8">
        <v>7.7933079203727234</v>
      </c>
      <c r="T284" s="83">
        <f t="shared" si="18"/>
        <v>4952.803049555273</v>
      </c>
      <c r="U284">
        <f t="shared" si="19"/>
        <v>127</v>
      </c>
    </row>
    <row r="285" spans="1:21">
      <c r="A285" s="60" t="s">
        <v>16</v>
      </c>
      <c r="B285" s="16">
        <v>3508</v>
      </c>
      <c r="C285" s="16" t="s">
        <v>138</v>
      </c>
      <c r="D285" s="17" t="s">
        <v>139</v>
      </c>
      <c r="E285" s="16" t="s">
        <v>140</v>
      </c>
      <c r="F285" s="18" t="s">
        <v>699</v>
      </c>
      <c r="G285" s="17">
        <v>3524105</v>
      </c>
      <c r="H285" s="17" t="s">
        <v>700</v>
      </c>
      <c r="I285" s="19">
        <v>746</v>
      </c>
      <c r="J285" s="20">
        <v>36268</v>
      </c>
      <c r="K285" s="20">
        <v>38695</v>
      </c>
      <c r="L285" s="86">
        <f t="shared" si="17"/>
        <v>41122</v>
      </c>
      <c r="M285" s="21">
        <v>48.616621983914207</v>
      </c>
      <c r="N285" s="22">
        <v>51.869973190348524</v>
      </c>
      <c r="O285" s="85">
        <f t="shared" si="16"/>
        <v>55.123324396782841</v>
      </c>
      <c r="P285" s="7">
        <v>3951</v>
      </c>
      <c r="Q285" s="7">
        <v>5511</v>
      </c>
      <c r="R285" s="8">
        <v>10.893900959523547</v>
      </c>
      <c r="S285" s="8">
        <v>14.242150148598011</v>
      </c>
      <c r="T285" s="83">
        <f t="shared" si="18"/>
        <v>5856.6569841064738</v>
      </c>
      <c r="U285">
        <f t="shared" si="19"/>
        <v>82</v>
      </c>
    </row>
    <row r="286" spans="1:21">
      <c r="A286" s="60" t="s">
        <v>16</v>
      </c>
      <c r="B286" s="16">
        <v>3505</v>
      </c>
      <c r="C286" s="16" t="s">
        <v>59</v>
      </c>
      <c r="D286" s="17" t="s">
        <v>60</v>
      </c>
      <c r="E286" s="16" t="s">
        <v>61</v>
      </c>
      <c r="F286" s="18" t="s">
        <v>701</v>
      </c>
      <c r="G286" s="17">
        <v>3524204</v>
      </c>
      <c r="H286" s="17" t="s">
        <v>702</v>
      </c>
      <c r="I286" s="19">
        <v>248</v>
      </c>
      <c r="J286" s="20">
        <v>6424</v>
      </c>
      <c r="K286" s="20">
        <v>6592</v>
      </c>
      <c r="L286" s="86">
        <f t="shared" si="17"/>
        <v>6760</v>
      </c>
      <c r="M286" s="21">
        <v>25.903225806451612</v>
      </c>
      <c r="N286" s="22">
        <v>26.580645161290324</v>
      </c>
      <c r="O286" s="85">
        <f t="shared" si="16"/>
        <v>27.258064516129032</v>
      </c>
      <c r="P286" s="7">
        <v>700</v>
      </c>
      <c r="Q286" s="7">
        <v>884</v>
      </c>
      <c r="R286" s="8">
        <v>10.896637608966376</v>
      </c>
      <c r="S286" s="8">
        <v>13.410194174757281</v>
      </c>
      <c r="T286" s="83">
        <f t="shared" si="18"/>
        <v>906.52912621359224</v>
      </c>
      <c r="U286">
        <f t="shared" si="19"/>
        <v>14</v>
      </c>
    </row>
    <row r="287" spans="1:21">
      <c r="A287" s="60" t="s">
        <v>16</v>
      </c>
      <c r="B287" s="16">
        <v>3513</v>
      </c>
      <c r="C287" s="16" t="s">
        <v>64</v>
      </c>
      <c r="D287" s="17" t="s">
        <v>221</v>
      </c>
      <c r="E287" s="16" t="s">
        <v>222</v>
      </c>
      <c r="F287" s="18" t="s">
        <v>703</v>
      </c>
      <c r="G287" s="17">
        <v>3524303</v>
      </c>
      <c r="H287" s="17" t="s">
        <v>704</v>
      </c>
      <c r="I287" s="19">
        <v>704</v>
      </c>
      <c r="J287" s="20">
        <v>67408</v>
      </c>
      <c r="K287" s="20">
        <v>71662</v>
      </c>
      <c r="L287" s="86">
        <f t="shared" si="17"/>
        <v>75916</v>
      </c>
      <c r="M287" s="21">
        <v>95.75</v>
      </c>
      <c r="N287" s="22">
        <v>101.79261363636364</v>
      </c>
      <c r="O287" s="85">
        <f t="shared" si="16"/>
        <v>107.83522727272727</v>
      </c>
      <c r="P287" s="7">
        <v>7275</v>
      </c>
      <c r="Q287" s="7">
        <v>9835</v>
      </c>
      <c r="R287" s="8">
        <v>10.792487538571089</v>
      </c>
      <c r="S287" s="8">
        <v>13.724149479500991</v>
      </c>
      <c r="T287" s="83">
        <f t="shared" si="18"/>
        <v>10418.825318857973</v>
      </c>
      <c r="U287">
        <f t="shared" si="19"/>
        <v>152</v>
      </c>
    </row>
    <row r="288" spans="1:21">
      <c r="A288" s="60" t="s">
        <v>16</v>
      </c>
      <c r="B288" s="16">
        <v>3517</v>
      </c>
      <c r="C288" s="16" t="s">
        <v>117</v>
      </c>
      <c r="D288" s="17" t="s">
        <v>301</v>
      </c>
      <c r="E288" s="16" t="s">
        <v>302</v>
      </c>
      <c r="F288" s="18" t="s">
        <v>705</v>
      </c>
      <c r="G288" s="17">
        <v>3524402</v>
      </c>
      <c r="H288" s="17" t="s">
        <v>706</v>
      </c>
      <c r="I288" s="19">
        <v>463</v>
      </c>
      <c r="J288" s="20">
        <v>191291</v>
      </c>
      <c r="K288" s="20">
        <v>211214</v>
      </c>
      <c r="L288" s="86">
        <f t="shared" si="17"/>
        <v>231137</v>
      </c>
      <c r="M288" s="21">
        <v>413.15550755939523</v>
      </c>
      <c r="N288" s="22">
        <v>456.18574514038875</v>
      </c>
      <c r="O288" s="85">
        <f t="shared" si="16"/>
        <v>499.21598272138232</v>
      </c>
      <c r="P288" s="7">
        <v>14697</v>
      </c>
      <c r="Q288" s="7">
        <v>23273</v>
      </c>
      <c r="R288" s="8">
        <v>7.6830587952386677</v>
      </c>
      <c r="S288" s="8">
        <v>11.018682473699661</v>
      </c>
      <c r="T288" s="83">
        <f t="shared" si="18"/>
        <v>25468.252109235185</v>
      </c>
      <c r="U288">
        <f t="shared" si="19"/>
        <v>462</v>
      </c>
    </row>
    <row r="289" spans="1:21">
      <c r="A289" s="60" t="s">
        <v>16</v>
      </c>
      <c r="B289" s="23">
        <v>3515</v>
      </c>
      <c r="C289" s="23" t="s">
        <v>22</v>
      </c>
      <c r="D289" s="17" t="s">
        <v>23</v>
      </c>
      <c r="E289" s="23" t="s">
        <v>24</v>
      </c>
      <c r="F289" s="18" t="s">
        <v>707</v>
      </c>
      <c r="G289" s="17">
        <v>3524501</v>
      </c>
      <c r="H289" s="17" t="s">
        <v>708</v>
      </c>
      <c r="I289" s="19">
        <v>137</v>
      </c>
      <c r="J289" s="20">
        <v>4117</v>
      </c>
      <c r="K289" s="20">
        <v>5657</v>
      </c>
      <c r="L289" s="86">
        <f t="shared" si="17"/>
        <v>7197</v>
      </c>
      <c r="M289" s="21">
        <v>30.051094890510949</v>
      </c>
      <c r="N289" s="22">
        <v>41.291970802919707</v>
      </c>
      <c r="O289" s="85">
        <f t="shared" si="16"/>
        <v>52.532846715328468</v>
      </c>
      <c r="P289" s="7">
        <v>396</v>
      </c>
      <c r="Q289" s="7">
        <v>593</v>
      </c>
      <c r="R289" s="8">
        <v>9.6186543599708525</v>
      </c>
      <c r="S289" s="8">
        <v>10.482587944140004</v>
      </c>
      <c r="T289" s="83">
        <f t="shared" si="18"/>
        <v>754.43185433975611</v>
      </c>
      <c r="U289">
        <f t="shared" si="19"/>
        <v>14</v>
      </c>
    </row>
    <row r="290" spans="1:21">
      <c r="A290" s="60" t="s">
        <v>16</v>
      </c>
      <c r="B290" s="16">
        <v>3512</v>
      </c>
      <c r="C290" s="16" t="s">
        <v>214</v>
      </c>
      <c r="D290" s="17" t="s">
        <v>215</v>
      </c>
      <c r="E290" s="16" t="s">
        <v>216</v>
      </c>
      <c r="F290" s="18" t="s">
        <v>709</v>
      </c>
      <c r="G290" s="17">
        <v>3524600</v>
      </c>
      <c r="H290" s="17" t="s">
        <v>710</v>
      </c>
      <c r="I290" s="19">
        <v>640</v>
      </c>
      <c r="J290" s="20">
        <v>17041</v>
      </c>
      <c r="K290" s="20">
        <v>17208</v>
      </c>
      <c r="L290" s="86">
        <f t="shared" si="17"/>
        <v>17375</v>
      </c>
      <c r="M290" s="21">
        <v>26.626562499999999</v>
      </c>
      <c r="N290" s="22">
        <v>26.887499999999999</v>
      </c>
      <c r="O290" s="85">
        <f t="shared" si="16"/>
        <v>27.1484375</v>
      </c>
      <c r="P290" s="7">
        <v>1525</v>
      </c>
      <c r="Q290" s="7">
        <v>2034</v>
      </c>
      <c r="R290" s="8">
        <v>8.9490053400622021</v>
      </c>
      <c r="S290" s="8">
        <v>11.820083682008368</v>
      </c>
      <c r="T290" s="83">
        <f t="shared" si="18"/>
        <v>2053.739539748954</v>
      </c>
      <c r="U290">
        <f t="shared" si="19"/>
        <v>35</v>
      </c>
    </row>
    <row r="291" spans="1:21">
      <c r="A291" s="60" t="s">
        <v>16</v>
      </c>
      <c r="B291" s="16">
        <v>3507</v>
      </c>
      <c r="C291" s="16" t="s">
        <v>34</v>
      </c>
      <c r="D291" s="17" t="s">
        <v>88</v>
      </c>
      <c r="E291" s="16" t="s">
        <v>89</v>
      </c>
      <c r="F291" s="18" t="s">
        <v>711</v>
      </c>
      <c r="G291" s="17">
        <v>3524709</v>
      </c>
      <c r="H291" s="17" t="s">
        <v>712</v>
      </c>
      <c r="I291" s="19">
        <v>96</v>
      </c>
      <c r="J291" s="20">
        <v>29597</v>
      </c>
      <c r="K291" s="20">
        <v>44311</v>
      </c>
      <c r="L291" s="86">
        <f t="shared" si="17"/>
        <v>59025</v>
      </c>
      <c r="M291" s="21">
        <v>308.30208333333331</v>
      </c>
      <c r="N291" s="22">
        <v>461.57291666666669</v>
      </c>
      <c r="O291" s="85">
        <f t="shared" si="16"/>
        <v>614.84375</v>
      </c>
      <c r="P291" s="7">
        <v>2465</v>
      </c>
      <c r="Q291" s="7">
        <v>4714</v>
      </c>
      <c r="R291" s="8">
        <v>8.32854681217691</v>
      </c>
      <c r="S291" s="8">
        <v>10.638441921870417</v>
      </c>
      <c r="T291" s="83">
        <f t="shared" si="18"/>
        <v>6279.3403443840134</v>
      </c>
      <c r="U291">
        <f t="shared" si="19"/>
        <v>118</v>
      </c>
    </row>
    <row r="292" spans="1:21">
      <c r="A292" s="60" t="s">
        <v>16</v>
      </c>
      <c r="B292" s="23">
        <v>3515</v>
      </c>
      <c r="C292" s="23" t="s">
        <v>22</v>
      </c>
      <c r="D292" s="17" t="s">
        <v>122</v>
      </c>
      <c r="E292" s="23" t="s">
        <v>123</v>
      </c>
      <c r="F292" s="18" t="s">
        <v>713</v>
      </c>
      <c r="G292" s="17">
        <v>3524808</v>
      </c>
      <c r="H292" s="17" t="s">
        <v>714</v>
      </c>
      <c r="I292" s="19">
        <v>368</v>
      </c>
      <c r="J292" s="20">
        <v>46186</v>
      </c>
      <c r="K292" s="20">
        <v>47012</v>
      </c>
      <c r="L292" s="86">
        <f t="shared" si="17"/>
        <v>47838</v>
      </c>
      <c r="M292" s="21">
        <v>125.5054347826087</v>
      </c>
      <c r="N292" s="22">
        <v>127.75</v>
      </c>
      <c r="O292" s="85">
        <f t="shared" si="16"/>
        <v>129.99456521739131</v>
      </c>
      <c r="P292" s="7">
        <v>5220</v>
      </c>
      <c r="Q292" s="7">
        <v>7502</v>
      </c>
      <c r="R292" s="8">
        <v>11.302126185424154</v>
      </c>
      <c r="S292" s="8">
        <v>15.957627839700502</v>
      </c>
      <c r="T292" s="83">
        <f t="shared" si="18"/>
        <v>7633.8100059559265</v>
      </c>
      <c r="U292">
        <f t="shared" si="19"/>
        <v>96</v>
      </c>
    </row>
    <row r="293" spans="1:21">
      <c r="A293" s="60" t="s">
        <v>16</v>
      </c>
      <c r="B293" s="16">
        <v>3517</v>
      </c>
      <c r="C293" s="16" t="s">
        <v>117</v>
      </c>
      <c r="D293" s="17" t="s">
        <v>301</v>
      </c>
      <c r="E293" s="16" t="s">
        <v>302</v>
      </c>
      <c r="F293" s="18" t="s">
        <v>715</v>
      </c>
      <c r="G293" s="17">
        <v>3524907</v>
      </c>
      <c r="H293" s="17" t="s">
        <v>716</v>
      </c>
      <c r="I293" s="19">
        <v>198</v>
      </c>
      <c r="J293" s="20">
        <v>3992</v>
      </c>
      <c r="K293" s="20">
        <v>5349</v>
      </c>
      <c r="L293" s="86">
        <f t="shared" si="17"/>
        <v>6706</v>
      </c>
      <c r="M293" s="21">
        <v>20.161616161616163</v>
      </c>
      <c r="N293" s="22">
        <v>27.015151515151516</v>
      </c>
      <c r="O293" s="85">
        <f t="shared" si="16"/>
        <v>33.868686868686872</v>
      </c>
      <c r="P293" s="7">
        <v>404</v>
      </c>
      <c r="Q293" s="7">
        <v>633</v>
      </c>
      <c r="R293" s="8">
        <v>10.120240480961924</v>
      </c>
      <c r="S293" s="8">
        <v>11.833987661245093</v>
      </c>
      <c r="T293" s="83">
        <f t="shared" si="18"/>
        <v>793.58721256309593</v>
      </c>
      <c r="U293">
        <f t="shared" si="19"/>
        <v>13</v>
      </c>
    </row>
    <row r="294" spans="1:21">
      <c r="A294" s="60" t="s">
        <v>16</v>
      </c>
      <c r="B294" s="26">
        <v>3501</v>
      </c>
      <c r="C294" s="27" t="s">
        <v>169</v>
      </c>
      <c r="D294" s="17" t="s">
        <v>225</v>
      </c>
      <c r="E294" s="18" t="s">
        <v>226</v>
      </c>
      <c r="F294" s="18" t="s">
        <v>717</v>
      </c>
      <c r="G294" s="17">
        <v>3525003</v>
      </c>
      <c r="H294" s="17" t="s">
        <v>718</v>
      </c>
      <c r="I294" s="19">
        <v>22</v>
      </c>
      <c r="J294" s="20">
        <v>91807</v>
      </c>
      <c r="K294" s="20">
        <v>108344</v>
      </c>
      <c r="L294" s="86">
        <f t="shared" si="17"/>
        <v>124881</v>
      </c>
      <c r="M294" s="21">
        <v>4173.045454545455</v>
      </c>
      <c r="N294" s="22">
        <v>4924.727272727273</v>
      </c>
      <c r="O294" s="85">
        <f t="shared" si="16"/>
        <v>5676.409090909091</v>
      </c>
      <c r="P294" s="7">
        <v>3680</v>
      </c>
      <c r="Q294" s="7">
        <v>6842</v>
      </c>
      <c r="R294" s="8">
        <v>4.0084089448517002</v>
      </c>
      <c r="S294" s="8">
        <v>6.3150705161337957</v>
      </c>
      <c r="T294" s="83">
        <f t="shared" si="18"/>
        <v>7886.3232112530459</v>
      </c>
      <c r="U294">
        <f t="shared" si="19"/>
        <v>250</v>
      </c>
    </row>
    <row r="295" spans="1:21">
      <c r="A295" s="60" t="s">
        <v>16</v>
      </c>
      <c r="B295" s="16">
        <v>3513</v>
      </c>
      <c r="C295" s="16" t="s">
        <v>64</v>
      </c>
      <c r="D295" s="17" t="s">
        <v>419</v>
      </c>
      <c r="E295" s="16" t="s">
        <v>420</v>
      </c>
      <c r="F295" s="18" t="s">
        <v>719</v>
      </c>
      <c r="G295" s="17">
        <v>3525102</v>
      </c>
      <c r="H295" s="17" t="s">
        <v>720</v>
      </c>
      <c r="I295" s="19">
        <v>504</v>
      </c>
      <c r="J295" s="20">
        <v>30729</v>
      </c>
      <c r="K295" s="20">
        <v>37661</v>
      </c>
      <c r="L295" s="86">
        <f t="shared" si="17"/>
        <v>44593</v>
      </c>
      <c r="M295" s="21">
        <v>60.970238095238095</v>
      </c>
      <c r="N295" s="22">
        <v>74.724206349206355</v>
      </c>
      <c r="O295" s="85">
        <f t="shared" si="16"/>
        <v>88.478174603174608</v>
      </c>
      <c r="P295" s="7">
        <v>2867</v>
      </c>
      <c r="Q295" s="7">
        <v>4333</v>
      </c>
      <c r="R295" s="8">
        <v>9.3299489081974674</v>
      </c>
      <c r="S295" s="8">
        <v>11.50527070444226</v>
      </c>
      <c r="T295" s="83">
        <f t="shared" si="18"/>
        <v>5130.5453652319375</v>
      </c>
      <c r="U295">
        <f t="shared" si="19"/>
        <v>89</v>
      </c>
    </row>
    <row r="296" spans="1:21">
      <c r="A296" s="60" t="s">
        <v>16</v>
      </c>
      <c r="B296" s="16">
        <v>3507</v>
      </c>
      <c r="C296" s="16" t="s">
        <v>34</v>
      </c>
      <c r="D296" s="17" t="s">
        <v>297</v>
      </c>
      <c r="E296" s="16" t="s">
        <v>298</v>
      </c>
      <c r="F296" s="18" t="s">
        <v>721</v>
      </c>
      <c r="G296" s="17">
        <v>3525201</v>
      </c>
      <c r="H296" s="17" t="s">
        <v>722</v>
      </c>
      <c r="I296" s="19">
        <v>200</v>
      </c>
      <c r="J296" s="20">
        <v>17041</v>
      </c>
      <c r="K296" s="20">
        <v>23847</v>
      </c>
      <c r="L296" s="86">
        <f t="shared" si="17"/>
        <v>30653</v>
      </c>
      <c r="M296" s="21">
        <v>85.204999999999998</v>
      </c>
      <c r="N296" s="22">
        <v>119.235</v>
      </c>
      <c r="O296" s="85">
        <f t="shared" si="16"/>
        <v>153.26499999999999</v>
      </c>
      <c r="P296" s="7">
        <v>1380</v>
      </c>
      <c r="Q296" s="7">
        <v>2616</v>
      </c>
      <c r="R296" s="8">
        <v>8.0981163077284197</v>
      </c>
      <c r="S296" s="8">
        <v>10.969933324946535</v>
      </c>
      <c r="T296" s="83">
        <f t="shared" si="18"/>
        <v>3362.6136620958614</v>
      </c>
      <c r="U296">
        <f t="shared" si="19"/>
        <v>61</v>
      </c>
    </row>
    <row r="297" spans="1:21">
      <c r="A297" s="60" t="s">
        <v>16</v>
      </c>
      <c r="B297" s="16">
        <v>3506</v>
      </c>
      <c r="C297" s="16" t="s">
        <v>38</v>
      </c>
      <c r="D297" s="17" t="s">
        <v>206</v>
      </c>
      <c r="E297" s="16" t="s">
        <v>207</v>
      </c>
      <c r="F297" s="18" t="s">
        <v>723</v>
      </c>
      <c r="G297" s="17">
        <v>3525300</v>
      </c>
      <c r="H297" s="17" t="s">
        <v>724</v>
      </c>
      <c r="I297" s="19">
        <v>687</v>
      </c>
      <c r="J297" s="20">
        <v>112104</v>
      </c>
      <c r="K297" s="20">
        <v>131040</v>
      </c>
      <c r="L297" s="86">
        <f t="shared" si="17"/>
        <v>149976</v>
      </c>
      <c r="M297" s="21">
        <v>163.17903930131004</v>
      </c>
      <c r="N297" s="22">
        <v>190.74235807860262</v>
      </c>
      <c r="O297" s="85">
        <f t="shared" si="16"/>
        <v>218.3056768558952</v>
      </c>
      <c r="P297" s="7">
        <v>12749</v>
      </c>
      <c r="Q297" s="7">
        <v>16852</v>
      </c>
      <c r="R297" s="8">
        <v>11.372475558410049</v>
      </c>
      <c r="S297" s="8">
        <v>12.860195360195361</v>
      </c>
      <c r="T297" s="83">
        <f t="shared" si="18"/>
        <v>19287.206593406594</v>
      </c>
      <c r="U297">
        <f t="shared" si="19"/>
        <v>300</v>
      </c>
    </row>
    <row r="298" spans="1:21">
      <c r="A298" s="60" t="s">
        <v>16</v>
      </c>
      <c r="B298" s="16">
        <v>3508</v>
      </c>
      <c r="C298" s="16" t="s">
        <v>138</v>
      </c>
      <c r="D298" s="17" t="s">
        <v>423</v>
      </c>
      <c r="E298" s="16" t="s">
        <v>424</v>
      </c>
      <c r="F298" s="18" t="s">
        <v>725</v>
      </c>
      <c r="G298" s="17">
        <v>3525409</v>
      </c>
      <c r="H298" s="17" t="s">
        <v>726</v>
      </c>
      <c r="I298" s="19">
        <v>137</v>
      </c>
      <c r="J298" s="20">
        <v>3280</v>
      </c>
      <c r="K298" s="20">
        <v>3160</v>
      </c>
      <c r="L298" s="86">
        <f t="shared" si="17"/>
        <v>3160</v>
      </c>
      <c r="M298" s="21">
        <v>23.941605839416059</v>
      </c>
      <c r="N298" s="22">
        <v>23.065693430656935</v>
      </c>
      <c r="O298" s="85">
        <f t="shared" si="16"/>
        <v>23.065693430656935</v>
      </c>
      <c r="P298" s="7">
        <v>299</v>
      </c>
      <c r="Q298" s="7">
        <v>350</v>
      </c>
      <c r="R298" s="8">
        <v>9.1158536585365848</v>
      </c>
      <c r="S298" s="8">
        <v>11.075949367088608</v>
      </c>
      <c r="T298" s="83">
        <f t="shared" si="18"/>
        <v>350</v>
      </c>
      <c r="U298">
        <f t="shared" si="19"/>
        <v>6</v>
      </c>
    </row>
    <row r="299" spans="1:21">
      <c r="A299" s="60" t="s">
        <v>16</v>
      </c>
      <c r="B299" s="16">
        <v>3507</v>
      </c>
      <c r="C299" s="16" t="s">
        <v>34</v>
      </c>
      <c r="D299" s="17" t="s">
        <v>180</v>
      </c>
      <c r="E299" s="16" t="s">
        <v>181</v>
      </c>
      <c r="F299" s="18" t="s">
        <v>727</v>
      </c>
      <c r="G299" s="17">
        <v>3525508</v>
      </c>
      <c r="H299" s="17" t="s">
        <v>728</v>
      </c>
      <c r="I299" s="19">
        <v>377</v>
      </c>
      <c r="J299" s="20">
        <v>10409</v>
      </c>
      <c r="K299" s="20">
        <v>11768</v>
      </c>
      <c r="L299" s="86">
        <f t="shared" si="17"/>
        <v>13127</v>
      </c>
      <c r="M299" s="21">
        <v>27.610079575596817</v>
      </c>
      <c r="N299" s="22">
        <v>31.214854111405835</v>
      </c>
      <c r="O299" s="85">
        <f t="shared" si="16"/>
        <v>34.819628647214856</v>
      </c>
      <c r="P299" s="7">
        <v>1185</v>
      </c>
      <c r="Q299" s="7">
        <v>1707</v>
      </c>
      <c r="R299" s="8">
        <v>11.384378902872514</v>
      </c>
      <c r="S299" s="8">
        <v>14.505438477226377</v>
      </c>
      <c r="T299" s="83">
        <f t="shared" si="18"/>
        <v>1904.1289089055065</v>
      </c>
      <c r="U299">
        <f t="shared" si="19"/>
        <v>26</v>
      </c>
    </row>
    <row r="300" spans="1:21">
      <c r="A300" s="60" t="s">
        <v>16</v>
      </c>
      <c r="B300" s="16">
        <v>3511</v>
      </c>
      <c r="C300" s="16" t="s">
        <v>54</v>
      </c>
      <c r="D300" s="17" t="s">
        <v>599</v>
      </c>
      <c r="E300" s="16" t="s">
        <v>600</v>
      </c>
      <c r="F300" s="18" t="s">
        <v>729</v>
      </c>
      <c r="G300" s="17">
        <v>3525607</v>
      </c>
      <c r="H300" s="17" t="s">
        <v>730</v>
      </c>
      <c r="I300" s="19">
        <v>384</v>
      </c>
      <c r="J300" s="20">
        <v>3842</v>
      </c>
      <c r="K300" s="20">
        <v>4150</v>
      </c>
      <c r="L300" s="86">
        <f t="shared" si="17"/>
        <v>4458</v>
      </c>
      <c r="M300" s="21">
        <v>10.005208333333334</v>
      </c>
      <c r="N300" s="22">
        <v>10.807291666666666</v>
      </c>
      <c r="O300" s="85">
        <f t="shared" si="16"/>
        <v>11.609375</v>
      </c>
      <c r="P300" s="7">
        <v>375</v>
      </c>
      <c r="Q300" s="7">
        <v>452</v>
      </c>
      <c r="R300" s="8">
        <v>9.7605413846954718</v>
      </c>
      <c r="S300" s="8">
        <v>10.891566265060241</v>
      </c>
      <c r="T300" s="83">
        <f t="shared" si="18"/>
        <v>485.54602409638557</v>
      </c>
      <c r="U300">
        <f t="shared" si="19"/>
        <v>9</v>
      </c>
    </row>
    <row r="301" spans="1:21">
      <c r="A301" s="60" t="s">
        <v>16</v>
      </c>
      <c r="B301" s="23">
        <v>3515</v>
      </c>
      <c r="C301" s="23" t="s">
        <v>22</v>
      </c>
      <c r="D301" s="17" t="s">
        <v>23</v>
      </c>
      <c r="E301" s="23" t="s">
        <v>24</v>
      </c>
      <c r="F301" s="18" t="s">
        <v>731</v>
      </c>
      <c r="G301" s="17">
        <v>3525706</v>
      </c>
      <c r="H301" s="17" t="s">
        <v>732</v>
      </c>
      <c r="I301" s="19">
        <v>850</v>
      </c>
      <c r="J301" s="20">
        <v>28714</v>
      </c>
      <c r="K301" s="20">
        <v>32763</v>
      </c>
      <c r="L301" s="86">
        <f t="shared" si="17"/>
        <v>36812</v>
      </c>
      <c r="M301" s="21">
        <v>33.781176470588235</v>
      </c>
      <c r="N301" s="22">
        <v>38.544705882352943</v>
      </c>
      <c r="O301" s="85">
        <f t="shared" si="16"/>
        <v>43.308235294117644</v>
      </c>
      <c r="P301" s="7">
        <v>3024</v>
      </c>
      <c r="Q301" s="7">
        <v>4220</v>
      </c>
      <c r="R301" s="8">
        <v>10.531448074110191</v>
      </c>
      <c r="S301" s="8">
        <v>12.880383359277234</v>
      </c>
      <c r="T301" s="83">
        <f t="shared" si="18"/>
        <v>4741.5267222171351</v>
      </c>
      <c r="U301">
        <f t="shared" si="19"/>
        <v>74</v>
      </c>
    </row>
    <row r="302" spans="1:21">
      <c r="A302" s="60" t="s">
        <v>16</v>
      </c>
      <c r="B302" s="16">
        <v>3509</v>
      </c>
      <c r="C302" s="16" t="s">
        <v>17</v>
      </c>
      <c r="D302" s="17" t="s">
        <v>83</v>
      </c>
      <c r="E302" s="16" t="s">
        <v>17</v>
      </c>
      <c r="F302" s="18" t="s">
        <v>733</v>
      </c>
      <c r="G302" s="17">
        <v>3525805</v>
      </c>
      <c r="H302" s="17" t="s">
        <v>734</v>
      </c>
      <c r="I302" s="19">
        <v>129</v>
      </c>
      <c r="J302" s="20">
        <v>4166</v>
      </c>
      <c r="K302" s="20">
        <v>4430</v>
      </c>
      <c r="L302" s="86">
        <f t="shared" si="17"/>
        <v>4694</v>
      </c>
      <c r="M302" s="21">
        <v>32.29457364341085</v>
      </c>
      <c r="N302" s="22">
        <v>34.34108527131783</v>
      </c>
      <c r="O302" s="85">
        <f t="shared" si="16"/>
        <v>36.387596899224803</v>
      </c>
      <c r="P302" s="7">
        <v>489</v>
      </c>
      <c r="Q302" s="7">
        <v>612</v>
      </c>
      <c r="R302" s="8">
        <v>11.737878060489678</v>
      </c>
      <c r="S302" s="8">
        <v>13.81489841986456</v>
      </c>
      <c r="T302" s="83">
        <f t="shared" si="18"/>
        <v>648.47133182844243</v>
      </c>
      <c r="U302">
        <f t="shared" si="19"/>
        <v>9</v>
      </c>
    </row>
    <row r="303" spans="1:21">
      <c r="A303" s="60" t="s">
        <v>16</v>
      </c>
      <c r="B303" s="16">
        <v>3516</v>
      </c>
      <c r="C303" s="16" t="s">
        <v>49</v>
      </c>
      <c r="D303" s="17" t="s">
        <v>74</v>
      </c>
      <c r="E303" s="16" t="s">
        <v>49</v>
      </c>
      <c r="F303" s="18" t="s">
        <v>735</v>
      </c>
      <c r="G303" s="17">
        <v>3525854</v>
      </c>
      <c r="H303" s="17" t="s">
        <v>736</v>
      </c>
      <c r="I303" s="19">
        <v>55</v>
      </c>
      <c r="J303" s="20">
        <v>2196</v>
      </c>
      <c r="K303" s="20">
        <v>2798</v>
      </c>
      <c r="L303" s="86">
        <f t="shared" si="17"/>
        <v>3400</v>
      </c>
      <c r="M303" s="21">
        <v>39.927272727272729</v>
      </c>
      <c r="N303" s="22">
        <v>50.872727272727275</v>
      </c>
      <c r="O303" s="85">
        <f t="shared" si="16"/>
        <v>61.81818181818182</v>
      </c>
      <c r="P303" s="7">
        <v>273</v>
      </c>
      <c r="Q303" s="7">
        <v>331</v>
      </c>
      <c r="R303" s="8">
        <v>12.431693989071038</v>
      </c>
      <c r="S303" s="8">
        <v>11.82987848463188</v>
      </c>
      <c r="T303" s="83">
        <f t="shared" si="18"/>
        <v>402.21586847748392</v>
      </c>
      <c r="U303">
        <f t="shared" si="19"/>
        <v>7</v>
      </c>
    </row>
    <row r="304" spans="1:21">
      <c r="A304" s="60" t="s">
        <v>16</v>
      </c>
      <c r="B304" s="16">
        <v>3507</v>
      </c>
      <c r="C304" s="16" t="s">
        <v>34</v>
      </c>
      <c r="D304" s="17" t="s">
        <v>297</v>
      </c>
      <c r="E304" s="16" t="s">
        <v>298</v>
      </c>
      <c r="F304" s="18" t="s">
        <v>737</v>
      </c>
      <c r="G304" s="17">
        <v>3525904</v>
      </c>
      <c r="H304" s="17" t="s">
        <v>738</v>
      </c>
      <c r="I304" s="19">
        <v>450</v>
      </c>
      <c r="J304" s="20">
        <v>323397</v>
      </c>
      <c r="K304" s="20">
        <v>370126</v>
      </c>
      <c r="L304" s="86">
        <f t="shared" si="17"/>
        <v>416855</v>
      </c>
      <c r="M304" s="21">
        <v>718.66</v>
      </c>
      <c r="N304" s="22">
        <v>822.50222222222226</v>
      </c>
      <c r="O304" s="85">
        <f t="shared" si="16"/>
        <v>926.34444444444443</v>
      </c>
      <c r="P304" s="7">
        <v>34628</v>
      </c>
      <c r="Q304" s="7">
        <v>49387</v>
      </c>
      <c r="R304" s="8">
        <v>10.707582321419185</v>
      </c>
      <c r="S304" s="8">
        <v>13.343293905318729</v>
      </c>
      <c r="T304" s="83">
        <f t="shared" si="18"/>
        <v>55622.187809016388</v>
      </c>
      <c r="U304">
        <f t="shared" si="19"/>
        <v>834</v>
      </c>
    </row>
    <row r="305" spans="1:21">
      <c r="A305" s="60" t="s">
        <v>16</v>
      </c>
      <c r="B305" s="16">
        <v>3511</v>
      </c>
      <c r="C305" s="16" t="s">
        <v>54</v>
      </c>
      <c r="D305" s="17" t="s">
        <v>455</v>
      </c>
      <c r="E305" s="16" t="s">
        <v>456</v>
      </c>
      <c r="F305" s="18" t="s">
        <v>739</v>
      </c>
      <c r="G305" s="17">
        <v>3526001</v>
      </c>
      <c r="H305" s="17" t="s">
        <v>740</v>
      </c>
      <c r="I305" s="19">
        <v>626</v>
      </c>
      <c r="J305" s="20">
        <v>17005</v>
      </c>
      <c r="K305" s="20">
        <v>18726</v>
      </c>
      <c r="L305" s="86">
        <f t="shared" si="17"/>
        <v>20447</v>
      </c>
      <c r="M305" s="21">
        <v>27.164536741214057</v>
      </c>
      <c r="N305" s="22">
        <v>29.91373801916933</v>
      </c>
      <c r="O305" s="85">
        <f t="shared" si="16"/>
        <v>32.662939297124602</v>
      </c>
      <c r="P305" s="7">
        <v>2459</v>
      </c>
      <c r="Q305" s="7">
        <v>2983</v>
      </c>
      <c r="R305" s="8">
        <v>14.460452807997648</v>
      </c>
      <c r="S305" s="8">
        <v>15.929723379258785</v>
      </c>
      <c r="T305" s="83">
        <f t="shared" si="18"/>
        <v>3257.1505393570442</v>
      </c>
      <c r="U305">
        <f t="shared" si="19"/>
        <v>41</v>
      </c>
    </row>
    <row r="306" spans="1:21">
      <c r="A306" s="60" t="s">
        <v>16</v>
      </c>
      <c r="B306" s="16">
        <v>3512</v>
      </c>
      <c r="C306" s="16" t="s">
        <v>214</v>
      </c>
      <c r="D306" s="17" t="s">
        <v>215</v>
      </c>
      <c r="E306" s="16" t="s">
        <v>216</v>
      </c>
      <c r="F306" s="18" t="s">
        <v>741</v>
      </c>
      <c r="G306" s="17">
        <v>3526100</v>
      </c>
      <c r="H306" s="17" t="s">
        <v>742</v>
      </c>
      <c r="I306" s="19">
        <v>865</v>
      </c>
      <c r="J306" s="20">
        <v>20516</v>
      </c>
      <c r="K306" s="20">
        <v>19246</v>
      </c>
      <c r="L306" s="86">
        <f t="shared" si="17"/>
        <v>19246</v>
      </c>
      <c r="M306" s="21">
        <v>23.717919075144508</v>
      </c>
      <c r="N306" s="22">
        <v>22.249710982658961</v>
      </c>
      <c r="O306" s="85">
        <f t="shared" si="16"/>
        <v>22.249710982658961</v>
      </c>
      <c r="P306" s="7">
        <v>1896</v>
      </c>
      <c r="Q306" s="7">
        <v>2534</v>
      </c>
      <c r="R306" s="8">
        <v>9.2415675570286613</v>
      </c>
      <c r="S306" s="8">
        <v>13.166372233191312</v>
      </c>
      <c r="T306" s="83">
        <f t="shared" si="18"/>
        <v>2534</v>
      </c>
      <c r="U306">
        <f t="shared" si="19"/>
        <v>38</v>
      </c>
    </row>
    <row r="307" spans="1:21">
      <c r="A307" s="60" t="s">
        <v>16</v>
      </c>
      <c r="B307" s="26">
        <v>3501</v>
      </c>
      <c r="C307" s="27" t="s">
        <v>169</v>
      </c>
      <c r="D307" s="17" t="s">
        <v>415</v>
      </c>
      <c r="E307" s="18" t="s">
        <v>416</v>
      </c>
      <c r="F307" s="18" t="s">
        <v>743</v>
      </c>
      <c r="G307" s="17">
        <v>3526209</v>
      </c>
      <c r="H307" s="17" t="s">
        <v>744</v>
      </c>
      <c r="I307" s="19">
        <v>550</v>
      </c>
      <c r="J307" s="20">
        <v>26459</v>
      </c>
      <c r="K307" s="20">
        <v>28737</v>
      </c>
      <c r="L307" s="86">
        <f t="shared" si="17"/>
        <v>31015</v>
      </c>
      <c r="M307" s="21">
        <v>48.107272727272729</v>
      </c>
      <c r="N307" s="22">
        <v>52.24909090909091</v>
      </c>
      <c r="O307" s="85">
        <f t="shared" si="16"/>
        <v>56.390909090909091</v>
      </c>
      <c r="P307" s="7">
        <v>1893</v>
      </c>
      <c r="Q307" s="7">
        <v>2861</v>
      </c>
      <c r="R307" s="8">
        <v>7.1544653992970257</v>
      </c>
      <c r="S307" s="8">
        <v>9.9558061036294667</v>
      </c>
      <c r="T307" s="83">
        <f t="shared" si="18"/>
        <v>3087.793263040679</v>
      </c>
      <c r="U307">
        <f t="shared" si="19"/>
        <v>62</v>
      </c>
    </row>
    <row r="308" spans="1:21">
      <c r="A308" s="60" t="s">
        <v>16</v>
      </c>
      <c r="B308" s="16">
        <v>3517</v>
      </c>
      <c r="C308" s="16" t="s">
        <v>117</v>
      </c>
      <c r="D308" s="17" t="s">
        <v>339</v>
      </c>
      <c r="E308" s="16" t="s">
        <v>340</v>
      </c>
      <c r="F308" s="18" t="s">
        <v>745</v>
      </c>
      <c r="G308" s="17">
        <v>3526308</v>
      </c>
      <c r="H308" s="17" t="s">
        <v>746</v>
      </c>
      <c r="I308" s="19">
        <v>257</v>
      </c>
      <c r="J308" s="20">
        <v>4957</v>
      </c>
      <c r="K308" s="20">
        <v>4841</v>
      </c>
      <c r="L308" s="86">
        <f t="shared" si="17"/>
        <v>4841</v>
      </c>
      <c r="M308" s="21">
        <v>19.28793774319066</v>
      </c>
      <c r="N308" s="22">
        <v>18.836575875486382</v>
      </c>
      <c r="O308" s="85">
        <f t="shared" si="16"/>
        <v>18.836575875486382</v>
      </c>
      <c r="P308" s="7">
        <v>666</v>
      </c>
      <c r="Q308" s="7">
        <v>863</v>
      </c>
      <c r="R308" s="8">
        <v>13.435545692959451</v>
      </c>
      <c r="S308" s="8">
        <v>17.826895269572404</v>
      </c>
      <c r="T308" s="83">
        <f t="shared" si="18"/>
        <v>863.00000000000011</v>
      </c>
      <c r="U308">
        <f t="shared" si="19"/>
        <v>10</v>
      </c>
    </row>
    <row r="309" spans="1:21">
      <c r="A309" s="60" t="s">
        <v>16</v>
      </c>
      <c r="B309" s="16">
        <v>3506</v>
      </c>
      <c r="C309" s="16" t="s">
        <v>38</v>
      </c>
      <c r="D309" s="17" t="s">
        <v>111</v>
      </c>
      <c r="E309" s="16" t="s">
        <v>112</v>
      </c>
      <c r="F309" s="18" t="s">
        <v>747</v>
      </c>
      <c r="G309" s="17">
        <v>3526407</v>
      </c>
      <c r="H309" s="17" t="s">
        <v>748</v>
      </c>
      <c r="I309" s="19">
        <v>387</v>
      </c>
      <c r="J309" s="20">
        <v>22145</v>
      </c>
      <c r="K309" s="20">
        <v>25251</v>
      </c>
      <c r="L309" s="86">
        <f t="shared" si="17"/>
        <v>28357</v>
      </c>
      <c r="M309" s="21">
        <v>57.222222222222221</v>
      </c>
      <c r="N309" s="22">
        <v>65.248062015503876</v>
      </c>
      <c r="O309" s="85">
        <f t="shared" si="16"/>
        <v>73.273901808785524</v>
      </c>
      <c r="P309" s="7">
        <v>2683</v>
      </c>
      <c r="Q309" s="7">
        <v>3607</v>
      </c>
      <c r="R309" s="8">
        <v>12.115601715962971</v>
      </c>
      <c r="S309" s="8">
        <v>14.284582788800444</v>
      </c>
      <c r="T309" s="83">
        <f t="shared" si="18"/>
        <v>4050.6791414201416</v>
      </c>
      <c r="U309">
        <f t="shared" si="19"/>
        <v>57</v>
      </c>
    </row>
    <row r="310" spans="1:21">
      <c r="A310" s="60" t="s">
        <v>16</v>
      </c>
      <c r="B310" s="24">
        <v>3502</v>
      </c>
      <c r="C310" s="25" t="s">
        <v>69</v>
      </c>
      <c r="D310" s="17" t="s">
        <v>105</v>
      </c>
      <c r="E310" s="25" t="s">
        <v>106</v>
      </c>
      <c r="F310" s="18" t="s">
        <v>749</v>
      </c>
      <c r="G310" s="17">
        <v>3526506</v>
      </c>
      <c r="H310" s="17" t="s">
        <v>750</v>
      </c>
      <c r="I310" s="19">
        <v>538</v>
      </c>
      <c r="J310" s="20">
        <v>5131</v>
      </c>
      <c r="K310" s="20">
        <v>8779</v>
      </c>
      <c r="L310" s="86">
        <f t="shared" si="17"/>
        <v>12427</v>
      </c>
      <c r="M310" s="21">
        <v>9.5371747211895919</v>
      </c>
      <c r="N310" s="22">
        <v>16.317843866171003</v>
      </c>
      <c r="O310" s="85">
        <f t="shared" si="16"/>
        <v>23.098513011152416</v>
      </c>
      <c r="P310" s="7">
        <v>664</v>
      </c>
      <c r="Q310" s="7">
        <v>857</v>
      </c>
      <c r="R310" s="8">
        <v>12.940947183784838</v>
      </c>
      <c r="S310" s="8">
        <v>9.7619318829023811</v>
      </c>
      <c r="T310" s="83">
        <f t="shared" si="18"/>
        <v>1213.1152750882788</v>
      </c>
      <c r="U310">
        <f t="shared" si="19"/>
        <v>25</v>
      </c>
    </row>
    <row r="311" spans="1:21">
      <c r="A311" s="60" t="s">
        <v>16</v>
      </c>
      <c r="B311" s="16">
        <v>3517</v>
      </c>
      <c r="C311" s="16" t="s">
        <v>117</v>
      </c>
      <c r="D311" s="17" t="s">
        <v>118</v>
      </c>
      <c r="E311" s="16" t="s">
        <v>119</v>
      </c>
      <c r="F311" s="18" t="s">
        <v>751</v>
      </c>
      <c r="G311" s="17">
        <v>3526605</v>
      </c>
      <c r="H311" s="17" t="s">
        <v>752</v>
      </c>
      <c r="I311" s="19">
        <v>167</v>
      </c>
      <c r="J311" s="20">
        <v>6008</v>
      </c>
      <c r="K311" s="20">
        <v>6590</v>
      </c>
      <c r="L311" s="86">
        <f t="shared" si="17"/>
        <v>7172</v>
      </c>
      <c r="M311" s="21">
        <v>35.976047904191617</v>
      </c>
      <c r="N311" s="22">
        <v>39.461077844311376</v>
      </c>
      <c r="O311" s="85">
        <f t="shared" si="16"/>
        <v>42.946107784431135</v>
      </c>
      <c r="P311" s="7">
        <v>446</v>
      </c>
      <c r="Q311" s="7">
        <v>578</v>
      </c>
      <c r="R311" s="8">
        <v>7.4234354194407457</v>
      </c>
      <c r="S311" s="8">
        <v>8.7708649468892261</v>
      </c>
      <c r="T311" s="83">
        <f t="shared" si="18"/>
        <v>629.04643399089525</v>
      </c>
      <c r="U311">
        <f t="shared" si="19"/>
        <v>14</v>
      </c>
    </row>
    <row r="312" spans="1:21">
      <c r="A312" s="60" t="s">
        <v>16</v>
      </c>
      <c r="B312" s="16">
        <v>3510</v>
      </c>
      <c r="C312" s="16" t="s">
        <v>42</v>
      </c>
      <c r="D312" s="17" t="s">
        <v>149</v>
      </c>
      <c r="E312" s="16" t="s">
        <v>150</v>
      </c>
      <c r="F312" s="18" t="s">
        <v>753</v>
      </c>
      <c r="G312" s="17">
        <v>3526704</v>
      </c>
      <c r="H312" s="17" t="s">
        <v>754</v>
      </c>
      <c r="I312" s="19">
        <v>396</v>
      </c>
      <c r="J312" s="20">
        <v>80757</v>
      </c>
      <c r="K312" s="20">
        <v>91756</v>
      </c>
      <c r="L312" s="86">
        <f t="shared" si="17"/>
        <v>102755</v>
      </c>
      <c r="M312" s="21">
        <v>203.93181818181819</v>
      </c>
      <c r="N312" s="22">
        <v>231.7070707070707</v>
      </c>
      <c r="O312" s="85">
        <f t="shared" si="16"/>
        <v>259.48232323232321</v>
      </c>
      <c r="P312" s="7">
        <v>6906</v>
      </c>
      <c r="Q312" s="7">
        <v>10034</v>
      </c>
      <c r="R312" s="8">
        <v>8.5515806679297146</v>
      </c>
      <c r="S312" s="8">
        <v>10.935524652338811</v>
      </c>
      <c r="T312" s="83">
        <f t="shared" si="18"/>
        <v>11236.798356510746</v>
      </c>
      <c r="U312">
        <f t="shared" si="19"/>
        <v>206</v>
      </c>
    </row>
    <row r="313" spans="1:21">
      <c r="A313" s="60" t="s">
        <v>16</v>
      </c>
      <c r="B313" s="16">
        <v>3506</v>
      </c>
      <c r="C313" s="16" t="s">
        <v>38</v>
      </c>
      <c r="D313" s="17" t="s">
        <v>46</v>
      </c>
      <c r="E313" s="16" t="s">
        <v>38</v>
      </c>
      <c r="F313" s="18" t="s">
        <v>755</v>
      </c>
      <c r="G313" s="17">
        <v>3526803</v>
      </c>
      <c r="H313" s="17" t="s">
        <v>756</v>
      </c>
      <c r="I313" s="19">
        <v>808</v>
      </c>
      <c r="J313" s="20">
        <v>55042</v>
      </c>
      <c r="K313" s="20">
        <v>61428</v>
      </c>
      <c r="L313" s="86">
        <f t="shared" si="17"/>
        <v>67814</v>
      </c>
      <c r="M313" s="21">
        <v>68.121287128712865</v>
      </c>
      <c r="N313" s="22">
        <v>76.024752475247524</v>
      </c>
      <c r="O313" s="85">
        <f t="shared" si="16"/>
        <v>83.928217821782184</v>
      </c>
      <c r="P313" s="7">
        <v>4697</v>
      </c>
      <c r="Q313" s="7">
        <v>6645</v>
      </c>
      <c r="R313" s="8">
        <v>8.5334835216743574</v>
      </c>
      <c r="S313" s="8">
        <v>10.817542488767337</v>
      </c>
      <c r="T313" s="83">
        <f t="shared" si="18"/>
        <v>7335.8082633326821</v>
      </c>
      <c r="U313">
        <f t="shared" si="19"/>
        <v>136</v>
      </c>
    </row>
    <row r="314" spans="1:21">
      <c r="A314" s="60" t="s">
        <v>16</v>
      </c>
      <c r="B314" s="16">
        <v>3510</v>
      </c>
      <c r="C314" s="16" t="s">
        <v>42</v>
      </c>
      <c r="D314" s="17" t="s">
        <v>401</v>
      </c>
      <c r="E314" s="16" t="s">
        <v>402</v>
      </c>
      <c r="F314" s="18" t="s">
        <v>757</v>
      </c>
      <c r="G314" s="17">
        <v>3526902</v>
      </c>
      <c r="H314" s="17" t="s">
        <v>758</v>
      </c>
      <c r="I314" s="19">
        <v>579</v>
      </c>
      <c r="J314" s="20">
        <v>249046</v>
      </c>
      <c r="K314" s="20">
        <v>276022</v>
      </c>
      <c r="L314" s="86">
        <f t="shared" si="17"/>
        <v>302998</v>
      </c>
      <c r="M314" s="21">
        <v>430.13126079447323</v>
      </c>
      <c r="N314" s="22">
        <v>476.72193436960276</v>
      </c>
      <c r="O314" s="85">
        <f t="shared" si="16"/>
        <v>523.31260794473235</v>
      </c>
      <c r="P314" s="7">
        <v>22166</v>
      </c>
      <c r="Q314" s="7">
        <v>32141</v>
      </c>
      <c r="R314" s="8">
        <v>8.9003637882158309</v>
      </c>
      <c r="S314" s="8">
        <v>11.644361681315257</v>
      </c>
      <c r="T314" s="83">
        <f t="shared" si="18"/>
        <v>35282.183007151601</v>
      </c>
      <c r="U314">
        <f t="shared" si="19"/>
        <v>606</v>
      </c>
    </row>
    <row r="315" spans="1:21">
      <c r="A315" s="60" t="s">
        <v>16</v>
      </c>
      <c r="B315" s="16">
        <v>3507</v>
      </c>
      <c r="C315" s="16" t="s">
        <v>34</v>
      </c>
      <c r="D315" s="17" t="s">
        <v>35</v>
      </c>
      <c r="E315" s="16" t="s">
        <v>34</v>
      </c>
      <c r="F315" s="18" t="s">
        <v>759</v>
      </c>
      <c r="G315" s="17">
        <v>3527009</v>
      </c>
      <c r="H315" s="17" t="s">
        <v>760</v>
      </c>
      <c r="I315" s="19">
        <v>43</v>
      </c>
      <c r="J315" s="20">
        <v>5331</v>
      </c>
      <c r="K315" s="20">
        <v>6712</v>
      </c>
      <c r="L315" s="86">
        <f t="shared" si="17"/>
        <v>8093</v>
      </c>
      <c r="M315" s="21">
        <v>123.97674418604652</v>
      </c>
      <c r="N315" s="22">
        <v>156.09302325581396</v>
      </c>
      <c r="O315" s="85">
        <f t="shared" si="16"/>
        <v>188.2093023255814</v>
      </c>
      <c r="P315" s="7">
        <v>649</v>
      </c>
      <c r="Q315" s="7">
        <v>885</v>
      </c>
      <c r="R315" s="8">
        <v>12.174076158319265</v>
      </c>
      <c r="S315" s="8">
        <v>13.18533969010727</v>
      </c>
      <c r="T315" s="83">
        <f t="shared" si="18"/>
        <v>1067.0895411203815</v>
      </c>
      <c r="U315">
        <f t="shared" si="19"/>
        <v>16</v>
      </c>
    </row>
    <row r="316" spans="1:21">
      <c r="A316" s="60" t="s">
        <v>16</v>
      </c>
      <c r="B316" s="16">
        <v>3506</v>
      </c>
      <c r="C316" s="16" t="s">
        <v>38</v>
      </c>
      <c r="D316" s="17" t="s">
        <v>311</v>
      </c>
      <c r="E316" s="16" t="s">
        <v>312</v>
      </c>
      <c r="F316" s="18" t="s">
        <v>761</v>
      </c>
      <c r="G316" s="17">
        <v>3527108</v>
      </c>
      <c r="H316" s="17" t="s">
        <v>762</v>
      </c>
      <c r="I316" s="19">
        <v>564</v>
      </c>
      <c r="J316" s="20">
        <v>65952</v>
      </c>
      <c r="K316" s="20">
        <v>71432</v>
      </c>
      <c r="L316" s="86">
        <f t="shared" si="17"/>
        <v>76912</v>
      </c>
      <c r="M316" s="21">
        <v>116.93617021276596</v>
      </c>
      <c r="N316" s="22">
        <v>126.65248226950355</v>
      </c>
      <c r="O316" s="85">
        <f t="shared" si="16"/>
        <v>136.36879432624113</v>
      </c>
      <c r="P316" s="7">
        <v>8227</v>
      </c>
      <c r="Q316" s="7">
        <v>10203</v>
      </c>
      <c r="R316" s="8">
        <v>12.474223677826298</v>
      </c>
      <c r="S316" s="8">
        <v>14.283514391309216</v>
      </c>
      <c r="T316" s="83">
        <f t="shared" si="18"/>
        <v>10985.736588643744</v>
      </c>
      <c r="U316">
        <f t="shared" si="19"/>
        <v>154</v>
      </c>
    </row>
    <row r="317" spans="1:21">
      <c r="A317" s="60" t="s">
        <v>16</v>
      </c>
      <c r="B317" s="16">
        <v>3517</v>
      </c>
      <c r="C317" s="16" t="s">
        <v>117</v>
      </c>
      <c r="D317" s="17" t="s">
        <v>118</v>
      </c>
      <c r="E317" s="16" t="s">
        <v>119</v>
      </c>
      <c r="F317" s="18" t="s">
        <v>763</v>
      </c>
      <c r="G317" s="17">
        <v>3527207</v>
      </c>
      <c r="H317" s="17" t="s">
        <v>764</v>
      </c>
      <c r="I317" s="19">
        <v>400</v>
      </c>
      <c r="J317" s="20">
        <v>77990</v>
      </c>
      <c r="K317" s="20">
        <v>82537</v>
      </c>
      <c r="L317" s="86">
        <f t="shared" si="17"/>
        <v>87084</v>
      </c>
      <c r="M317" s="21">
        <v>194.97499999999999</v>
      </c>
      <c r="N317" s="22">
        <v>206.3425</v>
      </c>
      <c r="O317" s="85">
        <f t="shared" si="16"/>
        <v>217.71</v>
      </c>
      <c r="P317" s="7">
        <v>7326</v>
      </c>
      <c r="Q317" s="7">
        <v>10364</v>
      </c>
      <c r="R317" s="8">
        <v>9.3935119887165026</v>
      </c>
      <c r="S317" s="8">
        <v>12.556792711147727</v>
      </c>
      <c r="T317" s="83">
        <f t="shared" si="18"/>
        <v>10934.957364575886</v>
      </c>
      <c r="U317">
        <f t="shared" si="19"/>
        <v>174</v>
      </c>
    </row>
    <row r="318" spans="1:21">
      <c r="A318" s="60" t="s">
        <v>16</v>
      </c>
      <c r="B318" s="24">
        <v>3502</v>
      </c>
      <c r="C318" s="25" t="s">
        <v>69</v>
      </c>
      <c r="D318" s="17" t="s">
        <v>70</v>
      </c>
      <c r="E318" s="25" t="s">
        <v>71</v>
      </c>
      <c r="F318" s="18" t="s">
        <v>765</v>
      </c>
      <c r="G318" s="17">
        <v>3527256</v>
      </c>
      <c r="H318" s="17" t="s">
        <v>766</v>
      </c>
      <c r="I318" s="19">
        <v>113</v>
      </c>
      <c r="J318" s="20">
        <v>2007</v>
      </c>
      <c r="K318" s="20">
        <v>2128</v>
      </c>
      <c r="L318" s="86">
        <f t="shared" si="17"/>
        <v>2249</v>
      </c>
      <c r="M318" s="21">
        <v>17.761061946902654</v>
      </c>
      <c r="N318" s="22">
        <v>18.831858407079647</v>
      </c>
      <c r="O318" s="85">
        <f t="shared" si="16"/>
        <v>19.902654867256636</v>
      </c>
      <c r="P318" s="7">
        <v>237</v>
      </c>
      <c r="Q318" s="7">
        <v>355</v>
      </c>
      <c r="R318" s="8">
        <v>11.808669656203289</v>
      </c>
      <c r="S318" s="8">
        <v>16.68233082706767</v>
      </c>
      <c r="T318" s="83">
        <f t="shared" si="18"/>
        <v>375.18562030075191</v>
      </c>
      <c r="U318">
        <f t="shared" si="19"/>
        <v>4</v>
      </c>
    </row>
    <row r="319" spans="1:21">
      <c r="A319" s="60" t="s">
        <v>16</v>
      </c>
      <c r="B319" s="16">
        <v>3507</v>
      </c>
      <c r="C319" s="16" t="s">
        <v>34</v>
      </c>
      <c r="D319" s="17" t="s">
        <v>297</v>
      </c>
      <c r="E319" s="16" t="s">
        <v>298</v>
      </c>
      <c r="F319" s="18" t="s">
        <v>767</v>
      </c>
      <c r="G319" s="17">
        <v>3527306</v>
      </c>
      <c r="H319" s="17" t="s">
        <v>768</v>
      </c>
      <c r="I319" s="19">
        <v>54</v>
      </c>
      <c r="J319" s="20">
        <v>23903</v>
      </c>
      <c r="K319" s="20">
        <v>37125</v>
      </c>
      <c r="L319" s="86">
        <f t="shared" si="17"/>
        <v>50347</v>
      </c>
      <c r="M319" s="21">
        <v>442.64814814814815</v>
      </c>
      <c r="N319" s="22">
        <v>687.5</v>
      </c>
      <c r="O319" s="85">
        <f t="shared" si="16"/>
        <v>932.35185185185185</v>
      </c>
      <c r="P319" s="7">
        <v>1764</v>
      </c>
      <c r="Q319" s="7">
        <v>2847</v>
      </c>
      <c r="R319" s="8">
        <v>7.3798267999832659</v>
      </c>
      <c r="S319" s="8">
        <v>7.6686868686868683</v>
      </c>
      <c r="T319" s="83">
        <f t="shared" si="18"/>
        <v>3860.9537777777773</v>
      </c>
      <c r="U319">
        <f t="shared" si="19"/>
        <v>101</v>
      </c>
    </row>
    <row r="320" spans="1:21">
      <c r="A320" s="60" t="s">
        <v>16</v>
      </c>
      <c r="B320" s="16">
        <v>3509</v>
      </c>
      <c r="C320" s="16" t="s">
        <v>17</v>
      </c>
      <c r="D320" s="17" t="s">
        <v>18</v>
      </c>
      <c r="E320" s="16" t="s">
        <v>19</v>
      </c>
      <c r="F320" s="18" t="s">
        <v>769</v>
      </c>
      <c r="G320" s="17">
        <v>3527405</v>
      </c>
      <c r="H320" s="17" t="s">
        <v>770</v>
      </c>
      <c r="I320" s="19">
        <v>318</v>
      </c>
      <c r="J320" s="20">
        <v>18316</v>
      </c>
      <c r="K320" s="20">
        <v>19882</v>
      </c>
      <c r="L320" s="86">
        <f t="shared" si="17"/>
        <v>21448</v>
      </c>
      <c r="M320" s="21">
        <v>57.59748427672956</v>
      </c>
      <c r="N320" s="22">
        <v>62.522012578616355</v>
      </c>
      <c r="O320" s="85">
        <f t="shared" si="16"/>
        <v>67.44654088050315</v>
      </c>
      <c r="P320" s="7">
        <v>2227</v>
      </c>
      <c r="Q320" s="7">
        <v>2896</v>
      </c>
      <c r="R320" s="8">
        <v>12.158768290019655</v>
      </c>
      <c r="S320" s="8">
        <v>14.565939040337994</v>
      </c>
      <c r="T320" s="83">
        <f t="shared" si="18"/>
        <v>3124.1026053716928</v>
      </c>
      <c r="U320">
        <f t="shared" si="19"/>
        <v>43</v>
      </c>
    </row>
    <row r="321" spans="1:21">
      <c r="A321" s="60" t="s">
        <v>16</v>
      </c>
      <c r="B321" s="16">
        <v>3506</v>
      </c>
      <c r="C321" s="16" t="s">
        <v>38</v>
      </c>
      <c r="D321" s="17" t="s">
        <v>46</v>
      </c>
      <c r="E321" s="16" t="s">
        <v>38</v>
      </c>
      <c r="F321" s="18" t="s">
        <v>771</v>
      </c>
      <c r="G321" s="17">
        <v>3527504</v>
      </c>
      <c r="H321" s="17" t="s">
        <v>772</v>
      </c>
      <c r="I321" s="19">
        <v>193</v>
      </c>
      <c r="J321" s="20">
        <v>2154</v>
      </c>
      <c r="K321" s="20">
        <v>2249</v>
      </c>
      <c r="L321" s="86">
        <f t="shared" si="17"/>
        <v>2344</v>
      </c>
      <c r="M321" s="21">
        <v>11.160621761658032</v>
      </c>
      <c r="N321" s="22">
        <v>11.652849740932643</v>
      </c>
      <c r="O321" s="85">
        <f t="shared" si="16"/>
        <v>12.145077720207254</v>
      </c>
      <c r="P321" s="7">
        <v>220</v>
      </c>
      <c r="Q321" s="7">
        <v>358</v>
      </c>
      <c r="R321" s="8">
        <v>10.21355617455896</v>
      </c>
      <c r="S321" s="8">
        <v>15.918185860382392</v>
      </c>
      <c r="T321" s="83">
        <f t="shared" si="18"/>
        <v>373.12227656736326</v>
      </c>
      <c r="U321">
        <f t="shared" si="19"/>
        <v>5</v>
      </c>
    </row>
    <row r="322" spans="1:21">
      <c r="A322" s="60" t="s">
        <v>16</v>
      </c>
      <c r="B322" s="16">
        <v>3513</v>
      </c>
      <c r="C322" s="16" t="s">
        <v>64</v>
      </c>
      <c r="D322" s="17" t="s">
        <v>419</v>
      </c>
      <c r="E322" s="16" t="s">
        <v>420</v>
      </c>
      <c r="F322" s="18" t="s">
        <v>773</v>
      </c>
      <c r="G322" s="17">
        <v>3527603</v>
      </c>
      <c r="H322" s="17" t="s">
        <v>774</v>
      </c>
      <c r="I322" s="19">
        <v>611</v>
      </c>
      <c r="J322" s="20">
        <v>7160</v>
      </c>
      <c r="K322" s="20">
        <v>11286</v>
      </c>
      <c r="L322" s="86">
        <f t="shared" si="17"/>
        <v>15412</v>
      </c>
      <c r="M322" s="21">
        <v>11.718494271685762</v>
      </c>
      <c r="N322" s="22">
        <v>18.471358428805239</v>
      </c>
      <c r="O322" s="85">
        <f t="shared" si="16"/>
        <v>25.224222585924714</v>
      </c>
      <c r="P322" s="7">
        <v>447</v>
      </c>
      <c r="Q322" s="7">
        <v>860</v>
      </c>
      <c r="R322" s="8">
        <v>6.2430167597765367</v>
      </c>
      <c r="S322" s="8">
        <v>7.6200602516391989</v>
      </c>
      <c r="T322" s="83">
        <f t="shared" si="18"/>
        <v>1174.4036859826333</v>
      </c>
      <c r="U322">
        <f t="shared" si="19"/>
        <v>31</v>
      </c>
    </row>
    <row r="323" spans="1:21">
      <c r="A323" s="60" t="s">
        <v>16</v>
      </c>
      <c r="B323" s="24">
        <v>3502</v>
      </c>
      <c r="C323" s="25" t="s">
        <v>69</v>
      </c>
      <c r="D323" s="17" t="s">
        <v>70</v>
      </c>
      <c r="E323" s="25" t="s">
        <v>71</v>
      </c>
      <c r="F323" s="18" t="s">
        <v>775</v>
      </c>
      <c r="G323" s="17">
        <v>3527702</v>
      </c>
      <c r="H323" s="17" t="s">
        <v>776</v>
      </c>
      <c r="I323" s="19">
        <v>168</v>
      </c>
      <c r="J323" s="20">
        <v>4274</v>
      </c>
      <c r="K323" s="20">
        <v>5030</v>
      </c>
      <c r="L323" s="86">
        <f t="shared" si="17"/>
        <v>5786</v>
      </c>
      <c r="M323" s="21">
        <v>25.44047619047619</v>
      </c>
      <c r="N323" s="22">
        <v>29.94047619047619</v>
      </c>
      <c r="O323" s="85">
        <f t="shared" si="16"/>
        <v>34.44047619047619</v>
      </c>
      <c r="P323" s="7">
        <v>547</v>
      </c>
      <c r="Q323" s="7">
        <v>667</v>
      </c>
      <c r="R323" s="8">
        <v>12.798315395414132</v>
      </c>
      <c r="S323" s="8">
        <v>13.260437375745527</v>
      </c>
      <c r="T323" s="83">
        <f t="shared" si="18"/>
        <v>767.2489065606361</v>
      </c>
      <c r="U323">
        <f t="shared" si="19"/>
        <v>12</v>
      </c>
    </row>
    <row r="324" spans="1:21">
      <c r="A324" s="60" t="s">
        <v>16</v>
      </c>
      <c r="B324" s="16">
        <v>3509</v>
      </c>
      <c r="C324" s="16" t="s">
        <v>17</v>
      </c>
      <c r="D324" s="17" t="s">
        <v>83</v>
      </c>
      <c r="E324" s="16" t="s">
        <v>17</v>
      </c>
      <c r="F324" s="18" t="s">
        <v>777</v>
      </c>
      <c r="G324" s="17">
        <v>3527801</v>
      </c>
      <c r="H324" s="17" t="s">
        <v>778</v>
      </c>
      <c r="I324" s="19">
        <v>150</v>
      </c>
      <c r="J324" s="20">
        <v>4230</v>
      </c>
      <c r="K324" s="20">
        <v>4353</v>
      </c>
      <c r="L324" s="86">
        <f t="shared" si="17"/>
        <v>4476</v>
      </c>
      <c r="M324" s="21">
        <v>28.2</v>
      </c>
      <c r="N324" s="22">
        <v>29.02</v>
      </c>
      <c r="O324" s="85">
        <f t="shared" si="16"/>
        <v>29.84</v>
      </c>
      <c r="P324" s="7">
        <v>417</v>
      </c>
      <c r="Q324" s="7">
        <v>590</v>
      </c>
      <c r="R324" s="8">
        <v>9.8581560283687946</v>
      </c>
      <c r="S324" s="8">
        <v>13.553870893636573</v>
      </c>
      <c r="T324" s="83">
        <f t="shared" si="18"/>
        <v>606.67126119917293</v>
      </c>
      <c r="U324">
        <f t="shared" si="19"/>
        <v>9</v>
      </c>
    </row>
    <row r="325" spans="1:21">
      <c r="A325" s="60" t="s">
        <v>16</v>
      </c>
      <c r="B325" s="16">
        <v>3509</v>
      </c>
      <c r="C325" s="16" t="s">
        <v>17</v>
      </c>
      <c r="D325" s="17" t="s">
        <v>176</v>
      </c>
      <c r="E325" s="16" t="s">
        <v>177</v>
      </c>
      <c r="F325" s="18" t="s">
        <v>779</v>
      </c>
      <c r="G325" s="17">
        <v>3527900</v>
      </c>
      <c r="H325" s="17" t="s">
        <v>780</v>
      </c>
      <c r="I325" s="19">
        <v>478</v>
      </c>
      <c r="J325" s="20">
        <v>2897</v>
      </c>
      <c r="K325" s="20">
        <v>2714</v>
      </c>
      <c r="L325" s="86">
        <f t="shared" si="17"/>
        <v>2714</v>
      </c>
      <c r="M325" s="21">
        <v>6.0606694560669458</v>
      </c>
      <c r="N325" s="22">
        <v>5.6778242677824267</v>
      </c>
      <c r="O325" s="85">
        <f t="shared" si="16"/>
        <v>5.6778242677824267</v>
      </c>
      <c r="P325" s="7">
        <v>344</v>
      </c>
      <c r="Q325" s="7">
        <v>408</v>
      </c>
      <c r="R325" s="8">
        <v>11.874352778736624</v>
      </c>
      <c r="S325" s="8">
        <v>15.03316138540899</v>
      </c>
      <c r="T325" s="83">
        <f t="shared" si="18"/>
        <v>407.99999999999994</v>
      </c>
      <c r="U325">
        <f t="shared" si="19"/>
        <v>5</v>
      </c>
    </row>
    <row r="326" spans="1:21">
      <c r="A326" s="60" t="s">
        <v>16</v>
      </c>
      <c r="B326" s="16">
        <v>3506</v>
      </c>
      <c r="C326" s="16" t="s">
        <v>38</v>
      </c>
      <c r="D326" s="17" t="s">
        <v>46</v>
      </c>
      <c r="E326" s="16" t="s">
        <v>38</v>
      </c>
      <c r="F326" s="18" t="s">
        <v>781</v>
      </c>
      <c r="G326" s="17">
        <v>3528007</v>
      </c>
      <c r="H326" s="17" t="s">
        <v>782</v>
      </c>
      <c r="I326" s="19">
        <v>226</v>
      </c>
      <c r="J326" s="20">
        <v>15752</v>
      </c>
      <c r="K326" s="20">
        <v>16259</v>
      </c>
      <c r="L326" s="86">
        <f t="shared" si="17"/>
        <v>16766</v>
      </c>
      <c r="M326" s="21">
        <v>69.69911504424779</v>
      </c>
      <c r="N326" s="22">
        <v>71.942477876106196</v>
      </c>
      <c r="O326" s="85">
        <f t="shared" si="16"/>
        <v>74.185840707964601</v>
      </c>
      <c r="P326" s="7">
        <v>1384</v>
      </c>
      <c r="Q326" s="7">
        <v>1859</v>
      </c>
      <c r="R326" s="8">
        <v>8.7861858811579481</v>
      </c>
      <c r="S326" s="8">
        <v>11.433667507226767</v>
      </c>
      <c r="T326" s="83">
        <f t="shared" si="18"/>
        <v>1916.9686942616399</v>
      </c>
      <c r="U326">
        <f t="shared" si="19"/>
        <v>34</v>
      </c>
    </row>
    <row r="327" spans="1:21">
      <c r="A327" s="60" t="s">
        <v>16</v>
      </c>
      <c r="B327" s="23">
        <v>3515</v>
      </c>
      <c r="C327" s="23" t="s">
        <v>22</v>
      </c>
      <c r="D327" s="17" t="s">
        <v>77</v>
      </c>
      <c r="E327" s="23" t="s">
        <v>78</v>
      </c>
      <c r="F327" s="18" t="s">
        <v>783</v>
      </c>
      <c r="G327" s="17">
        <v>3528106</v>
      </c>
      <c r="H327" s="17" t="s">
        <v>784</v>
      </c>
      <c r="I327" s="19">
        <v>242</v>
      </c>
      <c r="J327" s="20">
        <v>7385</v>
      </c>
      <c r="K327" s="20">
        <v>7663</v>
      </c>
      <c r="L327" s="86">
        <f t="shared" si="17"/>
        <v>7941</v>
      </c>
      <c r="M327" s="21">
        <v>30.516528925619834</v>
      </c>
      <c r="N327" s="22">
        <v>31.665289256198346</v>
      </c>
      <c r="O327" s="85">
        <f t="shared" si="16"/>
        <v>32.814049586776861</v>
      </c>
      <c r="P327" s="7">
        <v>1040</v>
      </c>
      <c r="Q327" s="7">
        <v>1354</v>
      </c>
      <c r="R327" s="8">
        <v>14.082599864590385</v>
      </c>
      <c r="S327" s="8">
        <v>17.669320109617644</v>
      </c>
      <c r="T327" s="83">
        <f t="shared" si="18"/>
        <v>1403.1207099047372</v>
      </c>
      <c r="U327">
        <f t="shared" si="19"/>
        <v>16</v>
      </c>
    </row>
    <row r="328" spans="1:21">
      <c r="A328" s="60" t="s">
        <v>16</v>
      </c>
      <c r="B328" s="23">
        <v>3515</v>
      </c>
      <c r="C328" s="23" t="s">
        <v>22</v>
      </c>
      <c r="D328" s="17" t="s">
        <v>485</v>
      </c>
      <c r="E328" s="23" t="s">
        <v>486</v>
      </c>
      <c r="F328" s="18" t="s">
        <v>785</v>
      </c>
      <c r="G328" s="17">
        <v>3528205</v>
      </c>
      <c r="H328" s="17" t="s">
        <v>786</v>
      </c>
      <c r="I328" s="19">
        <v>327</v>
      </c>
      <c r="J328" s="20">
        <v>3761</v>
      </c>
      <c r="K328" s="20">
        <v>3664</v>
      </c>
      <c r="L328" s="86">
        <f t="shared" si="17"/>
        <v>3664</v>
      </c>
      <c r="M328" s="21">
        <v>11.501529051987768</v>
      </c>
      <c r="N328" s="22">
        <v>11.204892966360855</v>
      </c>
      <c r="O328" s="85">
        <f t="shared" si="16"/>
        <v>11.204892966360855</v>
      </c>
      <c r="P328" s="7">
        <v>472</v>
      </c>
      <c r="Q328" s="7">
        <v>622</v>
      </c>
      <c r="R328" s="8">
        <v>12.549853762297261</v>
      </c>
      <c r="S328" s="8">
        <v>16.975982532751093</v>
      </c>
      <c r="T328" s="83">
        <f t="shared" si="18"/>
        <v>622.00000000000011</v>
      </c>
      <c r="U328">
        <f t="shared" si="19"/>
        <v>7</v>
      </c>
    </row>
    <row r="329" spans="1:21">
      <c r="A329" s="60" t="s">
        <v>16</v>
      </c>
      <c r="B329" s="23">
        <v>3515</v>
      </c>
      <c r="C329" s="23" t="s">
        <v>22</v>
      </c>
      <c r="D329" s="17" t="s">
        <v>77</v>
      </c>
      <c r="E329" s="23" t="s">
        <v>78</v>
      </c>
      <c r="F329" s="18" t="s">
        <v>787</v>
      </c>
      <c r="G329" s="17">
        <v>3528304</v>
      </c>
      <c r="H329" s="17" t="s">
        <v>788</v>
      </c>
      <c r="I329" s="19">
        <v>310</v>
      </c>
      <c r="J329" s="20">
        <v>3421</v>
      </c>
      <c r="K329" s="20">
        <v>3200</v>
      </c>
      <c r="L329" s="86">
        <f t="shared" si="17"/>
        <v>3200</v>
      </c>
      <c r="M329" s="21">
        <v>11.035483870967742</v>
      </c>
      <c r="N329" s="22">
        <v>10.32258064516129</v>
      </c>
      <c r="O329" s="85">
        <f t="shared" si="16"/>
        <v>10.32258064516129</v>
      </c>
      <c r="P329" s="7">
        <v>432</v>
      </c>
      <c r="Q329" s="7">
        <v>583</v>
      </c>
      <c r="R329" s="8">
        <v>12.627886582870506</v>
      </c>
      <c r="S329" s="8">
        <v>18.21875</v>
      </c>
      <c r="T329" s="83">
        <f t="shared" si="18"/>
        <v>583</v>
      </c>
      <c r="U329">
        <f t="shared" si="19"/>
        <v>6</v>
      </c>
    </row>
    <row r="330" spans="1:21">
      <c r="A330" s="60" t="s">
        <v>16</v>
      </c>
      <c r="B330" s="16">
        <v>3516</v>
      </c>
      <c r="C330" s="16" t="s">
        <v>49</v>
      </c>
      <c r="D330" s="17" t="s">
        <v>74</v>
      </c>
      <c r="E330" s="16" t="s">
        <v>49</v>
      </c>
      <c r="F330" s="18" t="s">
        <v>789</v>
      </c>
      <c r="G330" s="17">
        <v>3528403</v>
      </c>
      <c r="H330" s="17" t="s">
        <v>790</v>
      </c>
      <c r="I330" s="19">
        <v>214</v>
      </c>
      <c r="J330" s="20">
        <v>39975</v>
      </c>
      <c r="K330" s="20">
        <v>43223</v>
      </c>
      <c r="L330" s="86">
        <f t="shared" si="17"/>
        <v>46471</v>
      </c>
      <c r="M330" s="21">
        <v>186.79906542056074</v>
      </c>
      <c r="N330" s="22">
        <v>201.97663551401868</v>
      </c>
      <c r="O330" s="85">
        <f t="shared" ref="O330:O393" si="20">L330/I330</f>
        <v>217.15420560747663</v>
      </c>
      <c r="P330" s="7">
        <v>2704</v>
      </c>
      <c r="Q330" s="7">
        <v>4423</v>
      </c>
      <c r="R330" s="8">
        <v>6.7642276422764231</v>
      </c>
      <c r="S330" s="8">
        <v>10.232977812738588</v>
      </c>
      <c r="T330" s="83">
        <f t="shared" si="18"/>
        <v>4755.3671193577493</v>
      </c>
      <c r="U330">
        <f t="shared" si="19"/>
        <v>93</v>
      </c>
    </row>
    <row r="331" spans="1:21">
      <c r="A331" s="60" t="s">
        <v>16</v>
      </c>
      <c r="B331" s="26">
        <v>3501</v>
      </c>
      <c r="C331" s="27" t="s">
        <v>169</v>
      </c>
      <c r="D331" s="17" t="s">
        <v>317</v>
      </c>
      <c r="E331" s="18" t="s">
        <v>318</v>
      </c>
      <c r="F331" s="18" t="s">
        <v>791</v>
      </c>
      <c r="G331" s="17">
        <v>3528502</v>
      </c>
      <c r="H331" s="17" t="s">
        <v>792</v>
      </c>
      <c r="I331" s="19">
        <v>307</v>
      </c>
      <c r="J331" s="20">
        <v>60111</v>
      </c>
      <c r="K331" s="20">
        <v>80956</v>
      </c>
      <c r="L331" s="86">
        <f t="shared" si="17"/>
        <v>101801</v>
      </c>
      <c r="M331" s="21">
        <v>195.8013029315961</v>
      </c>
      <c r="N331" s="22">
        <v>263.70032573289905</v>
      </c>
      <c r="O331" s="85">
        <f t="shared" si="20"/>
        <v>331.59934853420197</v>
      </c>
      <c r="P331" s="7">
        <v>4460</v>
      </c>
      <c r="Q331" s="7">
        <v>7909</v>
      </c>
      <c r="R331" s="8">
        <v>7.4196070602718303</v>
      </c>
      <c r="S331" s="8">
        <v>9.7695044221552454</v>
      </c>
      <c r="T331" s="83">
        <f t="shared" si="18"/>
        <v>9945.4531967982603</v>
      </c>
      <c r="U331">
        <f t="shared" si="19"/>
        <v>204</v>
      </c>
    </row>
    <row r="332" spans="1:21">
      <c r="A332" s="60" t="s">
        <v>16</v>
      </c>
      <c r="B332" s="16">
        <v>3506</v>
      </c>
      <c r="C332" s="16" t="s">
        <v>38</v>
      </c>
      <c r="D332" s="17" t="s">
        <v>39</v>
      </c>
      <c r="E332" s="16" t="s">
        <v>1451</v>
      </c>
      <c r="F332" s="18" t="s">
        <v>793</v>
      </c>
      <c r="G332" s="17">
        <v>3528601</v>
      </c>
      <c r="H332" s="17" t="s">
        <v>794</v>
      </c>
      <c r="I332" s="19">
        <v>175</v>
      </c>
      <c r="J332" s="20">
        <v>8271</v>
      </c>
      <c r="K332" s="20">
        <v>8992</v>
      </c>
      <c r="L332" s="86">
        <f t="shared" ref="L332:L395" si="21">IF(K332&gt;J332,(K332-J332)+K332,K332)</f>
        <v>9713</v>
      </c>
      <c r="M332" s="21">
        <v>47.262857142857143</v>
      </c>
      <c r="N332" s="22">
        <v>51.382857142857141</v>
      </c>
      <c r="O332" s="85">
        <f t="shared" si="20"/>
        <v>55.502857142857145</v>
      </c>
      <c r="P332" s="7">
        <v>913</v>
      </c>
      <c r="Q332" s="7">
        <v>1288</v>
      </c>
      <c r="R332" s="8">
        <v>11.038568492322574</v>
      </c>
      <c r="S332" s="8">
        <v>14.323843416370106</v>
      </c>
      <c r="T332" s="83">
        <f t="shared" ref="T332:T395" si="22">(S332/100)*L332</f>
        <v>1391.2749110320285</v>
      </c>
      <c r="U332">
        <f t="shared" ref="U332:U395" si="23">ROUND(2*L332/1000,0)</f>
        <v>19</v>
      </c>
    </row>
    <row r="333" spans="1:21">
      <c r="A333" s="60" t="s">
        <v>16</v>
      </c>
      <c r="B333" s="16">
        <v>3511</v>
      </c>
      <c r="C333" s="16" t="s">
        <v>54</v>
      </c>
      <c r="D333" s="17" t="s">
        <v>321</v>
      </c>
      <c r="E333" s="16" t="s">
        <v>322</v>
      </c>
      <c r="F333" s="18" t="s">
        <v>795</v>
      </c>
      <c r="G333" s="17">
        <v>3528700</v>
      </c>
      <c r="H333" s="17" t="s">
        <v>796</v>
      </c>
      <c r="I333" s="19">
        <v>950</v>
      </c>
      <c r="J333" s="20">
        <v>3699</v>
      </c>
      <c r="K333" s="20">
        <v>4812</v>
      </c>
      <c r="L333" s="86">
        <f t="shared" si="21"/>
        <v>5925</v>
      </c>
      <c r="M333" s="21">
        <v>3.8936842105263159</v>
      </c>
      <c r="N333" s="22">
        <v>5.0652631578947371</v>
      </c>
      <c r="O333" s="85">
        <f t="shared" si="20"/>
        <v>6.2368421052631575</v>
      </c>
      <c r="P333" s="7">
        <v>369</v>
      </c>
      <c r="Q333" s="7">
        <v>499</v>
      </c>
      <c r="R333" s="8">
        <v>9.9756690997566917</v>
      </c>
      <c r="S333" s="8">
        <v>10.369908561928511</v>
      </c>
      <c r="T333" s="83">
        <f t="shared" si="22"/>
        <v>614.41708229426433</v>
      </c>
      <c r="U333">
        <f t="shared" si="23"/>
        <v>12</v>
      </c>
    </row>
    <row r="334" spans="1:21">
      <c r="A334" s="60" t="s">
        <v>16</v>
      </c>
      <c r="B334" s="16">
        <v>3509</v>
      </c>
      <c r="C334" s="16" t="s">
        <v>17</v>
      </c>
      <c r="D334" s="17" t="s">
        <v>176</v>
      </c>
      <c r="E334" s="16" t="s">
        <v>177</v>
      </c>
      <c r="F334" s="18" t="s">
        <v>797</v>
      </c>
      <c r="G334" s="17">
        <v>3528809</v>
      </c>
      <c r="H334" s="17" t="s">
        <v>798</v>
      </c>
      <c r="I334" s="19">
        <v>659</v>
      </c>
      <c r="J334" s="20">
        <v>13004</v>
      </c>
      <c r="K334" s="20">
        <v>13332</v>
      </c>
      <c r="L334" s="86">
        <f t="shared" si="21"/>
        <v>13660</v>
      </c>
      <c r="M334" s="21">
        <v>19.732928679817906</v>
      </c>
      <c r="N334" s="22">
        <v>20.230652503793628</v>
      </c>
      <c r="O334" s="85">
        <f t="shared" si="20"/>
        <v>20.728376327769347</v>
      </c>
      <c r="P334" s="7">
        <v>1237</v>
      </c>
      <c r="Q334" s="7">
        <v>1685</v>
      </c>
      <c r="R334" s="8">
        <v>9.5124577053214399</v>
      </c>
      <c r="S334" s="8">
        <v>12.638763876387639</v>
      </c>
      <c r="T334" s="83">
        <f t="shared" si="22"/>
        <v>1726.4551455145513</v>
      </c>
      <c r="U334">
        <f t="shared" si="23"/>
        <v>27</v>
      </c>
    </row>
    <row r="335" spans="1:21">
      <c r="A335" s="60" t="s">
        <v>16</v>
      </c>
      <c r="B335" s="23">
        <v>3515</v>
      </c>
      <c r="C335" s="23" t="s">
        <v>22</v>
      </c>
      <c r="D335" s="17" t="s">
        <v>163</v>
      </c>
      <c r="E335" s="23" t="s">
        <v>164</v>
      </c>
      <c r="F335" s="18" t="s">
        <v>799</v>
      </c>
      <c r="G335" s="17">
        <v>3528858</v>
      </c>
      <c r="H335" s="17" t="s">
        <v>800</v>
      </c>
      <c r="I335" s="19">
        <v>113</v>
      </c>
      <c r="J335" s="20">
        <v>2238</v>
      </c>
      <c r="K335" s="20">
        <v>2633</v>
      </c>
      <c r="L335" s="86">
        <f t="shared" si="21"/>
        <v>3028</v>
      </c>
      <c r="M335" s="21">
        <v>19.805309734513273</v>
      </c>
      <c r="N335" s="22">
        <v>23.300884955752213</v>
      </c>
      <c r="O335" s="85">
        <f t="shared" si="20"/>
        <v>26.79646017699115</v>
      </c>
      <c r="P335" s="7">
        <v>260</v>
      </c>
      <c r="Q335" s="7">
        <v>392</v>
      </c>
      <c r="R335" s="8">
        <v>11.61751563896336</v>
      </c>
      <c r="S335" s="8">
        <v>14.887960501329282</v>
      </c>
      <c r="T335" s="83">
        <f t="shared" si="22"/>
        <v>450.80744398025064</v>
      </c>
      <c r="U335">
        <f t="shared" si="23"/>
        <v>6</v>
      </c>
    </row>
    <row r="336" spans="1:21">
      <c r="A336" s="60" t="s">
        <v>16</v>
      </c>
      <c r="B336" s="16">
        <v>3509</v>
      </c>
      <c r="C336" s="16" t="s">
        <v>17</v>
      </c>
      <c r="D336" s="17" t="s">
        <v>18</v>
      </c>
      <c r="E336" s="16" t="s">
        <v>19</v>
      </c>
      <c r="F336" s="18" t="s">
        <v>801</v>
      </c>
      <c r="G336" s="17">
        <v>3528908</v>
      </c>
      <c r="H336" s="17" t="s">
        <v>802</v>
      </c>
      <c r="I336" s="19">
        <v>190</v>
      </c>
      <c r="J336" s="20">
        <v>3854</v>
      </c>
      <c r="K336" s="20">
        <v>3916</v>
      </c>
      <c r="L336" s="86">
        <f t="shared" si="21"/>
        <v>3978</v>
      </c>
      <c r="M336" s="21">
        <v>20.284210526315789</v>
      </c>
      <c r="N336" s="22">
        <v>20.610526315789475</v>
      </c>
      <c r="O336" s="85">
        <f t="shared" si="20"/>
        <v>20.936842105263157</v>
      </c>
      <c r="P336" s="7">
        <v>559</v>
      </c>
      <c r="Q336" s="7">
        <v>598</v>
      </c>
      <c r="R336" s="8">
        <v>14.504411001556823</v>
      </c>
      <c r="S336" s="8">
        <v>15.270684371807967</v>
      </c>
      <c r="T336" s="83">
        <f t="shared" si="22"/>
        <v>607.46782431052088</v>
      </c>
      <c r="U336">
        <f t="shared" si="23"/>
        <v>8</v>
      </c>
    </row>
    <row r="337" spans="1:21">
      <c r="A337" s="60" t="s">
        <v>16</v>
      </c>
      <c r="B337" s="16">
        <v>3509</v>
      </c>
      <c r="C337" s="16" t="s">
        <v>17</v>
      </c>
      <c r="D337" s="17" t="s">
        <v>83</v>
      </c>
      <c r="E337" s="16" t="s">
        <v>17</v>
      </c>
      <c r="F337" s="18" t="s">
        <v>803</v>
      </c>
      <c r="G337" s="17">
        <v>3529005</v>
      </c>
      <c r="H337" s="17" t="s">
        <v>804</v>
      </c>
      <c r="I337" s="19">
        <v>1154</v>
      </c>
      <c r="J337" s="20">
        <v>197342</v>
      </c>
      <c r="K337" s="20">
        <v>216745</v>
      </c>
      <c r="L337" s="86">
        <f t="shared" si="21"/>
        <v>236148</v>
      </c>
      <c r="M337" s="21">
        <v>171.00693240901214</v>
      </c>
      <c r="N337" s="22">
        <v>187.82062391681109</v>
      </c>
      <c r="O337" s="85">
        <f t="shared" si="20"/>
        <v>204.63431542461007</v>
      </c>
      <c r="P337" s="7">
        <v>20666</v>
      </c>
      <c r="Q337" s="7">
        <v>29594</v>
      </c>
      <c r="R337" s="8">
        <v>10.472175208521247</v>
      </c>
      <c r="S337" s="8">
        <v>13.65383284504833</v>
      </c>
      <c r="T337" s="83">
        <f t="shared" si="22"/>
        <v>32243.253186924732</v>
      </c>
      <c r="U337">
        <f t="shared" si="23"/>
        <v>472</v>
      </c>
    </row>
    <row r="338" spans="1:21">
      <c r="A338" s="60" t="s">
        <v>16</v>
      </c>
      <c r="B338" s="23">
        <v>3515</v>
      </c>
      <c r="C338" s="23" t="s">
        <v>22</v>
      </c>
      <c r="D338" s="17" t="s">
        <v>122</v>
      </c>
      <c r="E338" s="23" t="s">
        <v>123</v>
      </c>
      <c r="F338" s="18" t="s">
        <v>805</v>
      </c>
      <c r="G338" s="17">
        <v>3529104</v>
      </c>
      <c r="H338" s="17" t="s">
        <v>806</v>
      </c>
      <c r="I338" s="19">
        <v>77</v>
      </c>
      <c r="J338" s="20">
        <v>2195</v>
      </c>
      <c r="K338" s="20">
        <v>2113</v>
      </c>
      <c r="L338" s="86">
        <f t="shared" si="21"/>
        <v>2113</v>
      </c>
      <c r="M338" s="21">
        <v>28.506493506493506</v>
      </c>
      <c r="N338" s="22">
        <v>27.441558441558442</v>
      </c>
      <c r="O338" s="85">
        <f t="shared" si="20"/>
        <v>27.441558441558442</v>
      </c>
      <c r="P338" s="7">
        <v>244</v>
      </c>
      <c r="Q338" s="7">
        <v>296</v>
      </c>
      <c r="R338" s="8">
        <v>11.116173120728929</v>
      </c>
      <c r="S338" s="8">
        <v>14.008518693800283</v>
      </c>
      <c r="T338" s="83">
        <f t="shared" si="22"/>
        <v>296</v>
      </c>
      <c r="U338">
        <f t="shared" si="23"/>
        <v>4</v>
      </c>
    </row>
    <row r="339" spans="1:21">
      <c r="A339" s="60" t="s">
        <v>16</v>
      </c>
      <c r="B339" s="16">
        <v>3511</v>
      </c>
      <c r="C339" s="16" t="s">
        <v>54</v>
      </c>
      <c r="D339" s="17" t="s">
        <v>55</v>
      </c>
      <c r="E339" s="16" t="s">
        <v>56</v>
      </c>
      <c r="F339" s="18" t="s">
        <v>807</v>
      </c>
      <c r="G339" s="17">
        <v>3529203</v>
      </c>
      <c r="H339" s="17" t="s">
        <v>808</v>
      </c>
      <c r="I339" s="19">
        <v>1219</v>
      </c>
      <c r="J339" s="20">
        <v>22346</v>
      </c>
      <c r="K339" s="20">
        <v>24219</v>
      </c>
      <c r="L339" s="86">
        <f t="shared" si="21"/>
        <v>26092</v>
      </c>
      <c r="M339" s="21">
        <v>18.331419196062345</v>
      </c>
      <c r="N339" s="22">
        <v>19.867924528301888</v>
      </c>
      <c r="O339" s="85">
        <f t="shared" si="20"/>
        <v>21.404429860541427</v>
      </c>
      <c r="P339" s="7">
        <v>2566</v>
      </c>
      <c r="Q339" s="7">
        <v>3372</v>
      </c>
      <c r="R339" s="8">
        <v>11.483039470151258</v>
      </c>
      <c r="S339" s="8">
        <v>13.922953053387836</v>
      </c>
      <c r="T339" s="83">
        <f t="shared" si="22"/>
        <v>3632.7769106899541</v>
      </c>
      <c r="U339">
        <f t="shared" si="23"/>
        <v>52</v>
      </c>
    </row>
    <row r="340" spans="1:21">
      <c r="A340" s="60" t="s">
        <v>16</v>
      </c>
      <c r="B340" s="16">
        <v>3503</v>
      </c>
      <c r="C340" s="16" t="s">
        <v>92</v>
      </c>
      <c r="D340" s="17" t="s">
        <v>351</v>
      </c>
      <c r="E340" s="16" t="s">
        <v>352</v>
      </c>
      <c r="F340" s="18" t="s">
        <v>809</v>
      </c>
      <c r="G340" s="17">
        <v>3529302</v>
      </c>
      <c r="H340" s="17" t="s">
        <v>810</v>
      </c>
      <c r="I340" s="19">
        <v>517</v>
      </c>
      <c r="J340" s="20">
        <v>71753</v>
      </c>
      <c r="K340" s="20">
        <v>76786</v>
      </c>
      <c r="L340" s="86">
        <f t="shared" si="21"/>
        <v>81819</v>
      </c>
      <c r="M340" s="21">
        <v>138.78723404255319</v>
      </c>
      <c r="N340" s="22">
        <v>148.52224371373308</v>
      </c>
      <c r="O340" s="85">
        <f t="shared" si="20"/>
        <v>158.25725338491296</v>
      </c>
      <c r="P340" s="7">
        <v>6139</v>
      </c>
      <c r="Q340" s="7">
        <v>8958</v>
      </c>
      <c r="R340" s="8">
        <v>8.5557398296935325</v>
      </c>
      <c r="S340" s="8">
        <v>11.666189149063632</v>
      </c>
      <c r="T340" s="83">
        <f t="shared" si="22"/>
        <v>9545.1592998723718</v>
      </c>
      <c r="U340">
        <f t="shared" si="23"/>
        <v>164</v>
      </c>
    </row>
    <row r="341" spans="1:21">
      <c r="A341" s="60" t="s">
        <v>16</v>
      </c>
      <c r="B341" s="26">
        <v>3501</v>
      </c>
      <c r="C341" s="18" t="s">
        <v>169</v>
      </c>
      <c r="D341" s="17" t="s">
        <v>439</v>
      </c>
      <c r="E341" s="18" t="s">
        <v>440</v>
      </c>
      <c r="F341" s="18" t="s">
        <v>811</v>
      </c>
      <c r="G341" s="17">
        <v>3529401</v>
      </c>
      <c r="H341" s="17" t="s">
        <v>812</v>
      </c>
      <c r="I341" s="19">
        <v>67</v>
      </c>
      <c r="J341" s="20">
        <v>363392</v>
      </c>
      <c r="K341" s="20">
        <v>417064</v>
      </c>
      <c r="L341" s="86">
        <f t="shared" si="21"/>
        <v>470736</v>
      </c>
      <c r="M341" s="21">
        <v>5423.7611940298511</v>
      </c>
      <c r="N341" s="22">
        <v>6224.8358208955224</v>
      </c>
      <c r="O341" s="85">
        <f t="shared" si="20"/>
        <v>7025.9104477611936</v>
      </c>
      <c r="P341" s="7">
        <v>20512</v>
      </c>
      <c r="Q341" s="7">
        <v>34508</v>
      </c>
      <c r="R341" s="8">
        <v>5.6445931666079607</v>
      </c>
      <c r="S341" s="8">
        <v>8.2740298851015677</v>
      </c>
      <c r="T341" s="83">
        <f t="shared" si="22"/>
        <v>38948.837319931714</v>
      </c>
      <c r="U341">
        <f t="shared" si="23"/>
        <v>941</v>
      </c>
    </row>
    <row r="342" spans="1:21">
      <c r="A342" s="60" t="s">
        <v>16</v>
      </c>
      <c r="B342" s="23">
        <v>3515</v>
      </c>
      <c r="C342" s="23" t="s">
        <v>22</v>
      </c>
      <c r="D342" s="17" t="s">
        <v>23</v>
      </c>
      <c r="E342" s="23" t="s">
        <v>24</v>
      </c>
      <c r="F342" s="18" t="s">
        <v>813</v>
      </c>
      <c r="G342" s="17">
        <v>3529500</v>
      </c>
      <c r="H342" s="17" t="s">
        <v>814</v>
      </c>
      <c r="I342" s="19">
        <v>192</v>
      </c>
      <c r="J342" s="20">
        <v>3759</v>
      </c>
      <c r="K342" s="20">
        <v>4640</v>
      </c>
      <c r="L342" s="86">
        <f t="shared" si="21"/>
        <v>5521</v>
      </c>
      <c r="M342" s="21">
        <v>19.578125</v>
      </c>
      <c r="N342" s="22">
        <v>24.166666666666668</v>
      </c>
      <c r="O342" s="85">
        <f t="shared" si="20"/>
        <v>28.755208333333332</v>
      </c>
      <c r="P342" s="7">
        <v>564</v>
      </c>
      <c r="Q342" s="7">
        <v>732</v>
      </c>
      <c r="R342" s="8">
        <v>15.003990422984836</v>
      </c>
      <c r="S342" s="8">
        <v>15.775862068965518</v>
      </c>
      <c r="T342" s="83">
        <f t="shared" si="22"/>
        <v>870.98534482758623</v>
      </c>
      <c r="U342">
        <f t="shared" si="23"/>
        <v>11</v>
      </c>
    </row>
    <row r="343" spans="1:21">
      <c r="A343" s="60" t="s">
        <v>16</v>
      </c>
      <c r="B343" s="23">
        <v>3515</v>
      </c>
      <c r="C343" s="23" t="s">
        <v>22</v>
      </c>
      <c r="D343" s="17" t="s">
        <v>485</v>
      </c>
      <c r="E343" s="23" t="s">
        <v>486</v>
      </c>
      <c r="F343" s="18" t="s">
        <v>815</v>
      </c>
      <c r="G343" s="17">
        <v>3529609</v>
      </c>
      <c r="H343" s="17" t="s">
        <v>816</v>
      </c>
      <c r="I343" s="19">
        <v>225</v>
      </c>
      <c r="J343" s="20">
        <v>4025</v>
      </c>
      <c r="K343" s="20">
        <v>3855</v>
      </c>
      <c r="L343" s="86">
        <f t="shared" si="21"/>
        <v>3855</v>
      </c>
      <c r="M343" s="21">
        <v>17.888888888888889</v>
      </c>
      <c r="N343" s="22">
        <v>17.133333333333333</v>
      </c>
      <c r="O343" s="85">
        <f t="shared" si="20"/>
        <v>17.133333333333333</v>
      </c>
      <c r="P343" s="7">
        <v>508</v>
      </c>
      <c r="Q343" s="7">
        <v>613</v>
      </c>
      <c r="R343" s="8">
        <v>12.621118012422361</v>
      </c>
      <c r="S343" s="8">
        <v>15.901426718547341</v>
      </c>
      <c r="T343" s="83">
        <f t="shared" si="22"/>
        <v>613</v>
      </c>
      <c r="U343">
        <f t="shared" si="23"/>
        <v>8</v>
      </c>
    </row>
    <row r="344" spans="1:21">
      <c r="A344" s="60" t="s">
        <v>16</v>
      </c>
      <c r="B344" s="23">
        <v>3515</v>
      </c>
      <c r="C344" s="23" t="s">
        <v>22</v>
      </c>
      <c r="D344" s="17" t="s">
        <v>122</v>
      </c>
      <c r="E344" s="23" t="s">
        <v>123</v>
      </c>
      <c r="F344" s="18" t="s">
        <v>817</v>
      </c>
      <c r="G344" s="17">
        <v>3529658</v>
      </c>
      <c r="H344" s="17" t="s">
        <v>818</v>
      </c>
      <c r="I344" s="19">
        <v>168</v>
      </c>
      <c r="J344" s="20">
        <v>1930</v>
      </c>
      <c r="K344" s="20">
        <v>1886</v>
      </c>
      <c r="L344" s="86">
        <f t="shared" si="21"/>
        <v>1886</v>
      </c>
      <c r="M344" s="21">
        <v>11.488095238095237</v>
      </c>
      <c r="N344" s="22">
        <v>11.226190476190476</v>
      </c>
      <c r="O344" s="85">
        <f t="shared" si="20"/>
        <v>11.226190476190476</v>
      </c>
      <c r="P344" s="7">
        <v>251</v>
      </c>
      <c r="Q344" s="7">
        <v>297</v>
      </c>
      <c r="R344" s="8">
        <v>13.005181347150259</v>
      </c>
      <c r="S344" s="8">
        <v>15.747613997879109</v>
      </c>
      <c r="T344" s="83">
        <f t="shared" si="22"/>
        <v>297</v>
      </c>
      <c r="U344">
        <f t="shared" si="23"/>
        <v>4</v>
      </c>
    </row>
    <row r="345" spans="1:21">
      <c r="A345" s="60" t="s">
        <v>16</v>
      </c>
      <c r="B345" s="16">
        <v>3508</v>
      </c>
      <c r="C345" s="16" t="s">
        <v>138</v>
      </c>
      <c r="D345" s="17" t="s">
        <v>139</v>
      </c>
      <c r="E345" s="16" t="s">
        <v>140</v>
      </c>
      <c r="F345" s="18" t="s">
        <v>819</v>
      </c>
      <c r="G345" s="17">
        <v>3529708</v>
      </c>
      <c r="H345" s="17" t="s">
        <v>820</v>
      </c>
      <c r="I345" s="19">
        <v>800</v>
      </c>
      <c r="J345" s="20">
        <v>19019</v>
      </c>
      <c r="K345" s="20">
        <v>20451</v>
      </c>
      <c r="L345" s="86">
        <f t="shared" si="21"/>
        <v>21883</v>
      </c>
      <c r="M345" s="21">
        <v>23.77375</v>
      </c>
      <c r="N345" s="22">
        <v>25.563749999999999</v>
      </c>
      <c r="O345" s="85">
        <f t="shared" si="20"/>
        <v>27.353750000000002</v>
      </c>
      <c r="P345" s="7">
        <v>1629</v>
      </c>
      <c r="Q345" s="7">
        <v>2283</v>
      </c>
      <c r="R345" s="8">
        <v>8.5651190914348803</v>
      </c>
      <c r="S345" s="8">
        <v>11.163268299838638</v>
      </c>
      <c r="T345" s="83">
        <f t="shared" si="22"/>
        <v>2442.8580020536892</v>
      </c>
      <c r="U345">
        <f t="shared" si="23"/>
        <v>44</v>
      </c>
    </row>
    <row r="346" spans="1:21">
      <c r="A346" s="60" t="s">
        <v>16</v>
      </c>
      <c r="B346" s="16">
        <v>3506</v>
      </c>
      <c r="C346" s="16" t="s">
        <v>38</v>
      </c>
      <c r="D346" s="17" t="s">
        <v>206</v>
      </c>
      <c r="E346" s="16" t="s">
        <v>207</v>
      </c>
      <c r="F346" s="18" t="s">
        <v>821</v>
      </c>
      <c r="G346" s="17">
        <v>3529807</v>
      </c>
      <c r="H346" s="17" t="s">
        <v>822</v>
      </c>
      <c r="I346" s="19">
        <v>198</v>
      </c>
      <c r="J346" s="20">
        <v>11410</v>
      </c>
      <c r="K346" s="20">
        <v>12038</v>
      </c>
      <c r="L346" s="86">
        <f t="shared" si="21"/>
        <v>12666</v>
      </c>
      <c r="M346" s="21">
        <v>57.626262626262623</v>
      </c>
      <c r="N346" s="22">
        <v>60.797979797979799</v>
      </c>
      <c r="O346" s="85">
        <f t="shared" si="20"/>
        <v>63.969696969696969</v>
      </c>
      <c r="P346" s="7">
        <v>1217</v>
      </c>
      <c r="Q346" s="7">
        <v>1489</v>
      </c>
      <c r="R346" s="8">
        <v>10.666082383873794</v>
      </c>
      <c r="S346" s="8">
        <v>12.369164313008806</v>
      </c>
      <c r="T346" s="83">
        <f t="shared" si="22"/>
        <v>1566.6783518856953</v>
      </c>
      <c r="U346">
        <f t="shared" si="23"/>
        <v>25</v>
      </c>
    </row>
    <row r="347" spans="1:21">
      <c r="A347" s="60" t="s">
        <v>16</v>
      </c>
      <c r="B347" s="16">
        <v>3512</v>
      </c>
      <c r="C347" s="16" t="s">
        <v>214</v>
      </c>
      <c r="D347" s="17" t="s">
        <v>215</v>
      </c>
      <c r="E347" s="16" t="s">
        <v>216</v>
      </c>
      <c r="F347" s="18" t="s">
        <v>823</v>
      </c>
      <c r="G347" s="17">
        <v>3529906</v>
      </c>
      <c r="H347" s="17" t="s">
        <v>824</v>
      </c>
      <c r="I347" s="19">
        <v>980</v>
      </c>
      <c r="J347" s="20">
        <v>22383</v>
      </c>
      <c r="K347" s="20">
        <v>20592</v>
      </c>
      <c r="L347" s="86">
        <f t="shared" si="21"/>
        <v>20592</v>
      </c>
      <c r="M347" s="21">
        <v>22.839795918367347</v>
      </c>
      <c r="N347" s="22">
        <v>21.012244897959185</v>
      </c>
      <c r="O347" s="85">
        <f t="shared" si="20"/>
        <v>21.012244897959185</v>
      </c>
      <c r="P347" s="7">
        <v>1761</v>
      </c>
      <c r="Q347" s="7">
        <v>2374</v>
      </c>
      <c r="R347" s="8">
        <v>7.8675780726444176</v>
      </c>
      <c r="S347" s="8">
        <v>11.528749028749029</v>
      </c>
      <c r="T347" s="83">
        <f t="shared" si="22"/>
        <v>2374</v>
      </c>
      <c r="U347">
        <f t="shared" si="23"/>
        <v>41</v>
      </c>
    </row>
    <row r="348" spans="1:21">
      <c r="A348" s="60" t="s">
        <v>16</v>
      </c>
      <c r="B348" s="23">
        <v>3515</v>
      </c>
      <c r="C348" s="23" t="s">
        <v>22</v>
      </c>
      <c r="D348" s="17" t="s">
        <v>485</v>
      </c>
      <c r="E348" s="23" t="s">
        <v>486</v>
      </c>
      <c r="F348" s="18" t="s">
        <v>825</v>
      </c>
      <c r="G348" s="17">
        <v>3530003</v>
      </c>
      <c r="H348" s="17" t="s">
        <v>826</v>
      </c>
      <c r="I348" s="19">
        <v>208</v>
      </c>
      <c r="J348" s="20">
        <v>2596</v>
      </c>
      <c r="K348" s="20">
        <v>2820</v>
      </c>
      <c r="L348" s="86">
        <f t="shared" si="21"/>
        <v>3044</v>
      </c>
      <c r="M348" s="21">
        <v>12.48076923076923</v>
      </c>
      <c r="N348" s="22">
        <v>13.557692307692308</v>
      </c>
      <c r="O348" s="85">
        <f t="shared" si="20"/>
        <v>14.634615384615385</v>
      </c>
      <c r="P348" s="7">
        <v>303</v>
      </c>
      <c r="Q348" s="7">
        <v>481</v>
      </c>
      <c r="R348" s="8">
        <v>11.671802773497689</v>
      </c>
      <c r="S348" s="8">
        <v>17.056737588652481</v>
      </c>
      <c r="T348" s="83">
        <f t="shared" si="22"/>
        <v>519.20709219858156</v>
      </c>
      <c r="U348">
        <f t="shared" si="23"/>
        <v>6</v>
      </c>
    </row>
    <row r="349" spans="1:21">
      <c r="A349" s="60" t="s">
        <v>16</v>
      </c>
      <c r="B349" s="24">
        <v>3502</v>
      </c>
      <c r="C349" s="25" t="s">
        <v>69</v>
      </c>
      <c r="D349" s="17" t="s">
        <v>105</v>
      </c>
      <c r="E349" s="25" t="s">
        <v>106</v>
      </c>
      <c r="F349" s="18" t="s">
        <v>827</v>
      </c>
      <c r="G349" s="17">
        <v>3530102</v>
      </c>
      <c r="H349" s="17" t="s">
        <v>828</v>
      </c>
      <c r="I349" s="19">
        <v>919</v>
      </c>
      <c r="J349" s="20">
        <v>25936</v>
      </c>
      <c r="K349" s="20">
        <v>27483</v>
      </c>
      <c r="L349" s="86">
        <f t="shared" si="21"/>
        <v>29030</v>
      </c>
      <c r="M349" s="21">
        <v>28.221980413492926</v>
      </c>
      <c r="N349" s="22">
        <v>29.905331882480958</v>
      </c>
      <c r="O349" s="85">
        <f t="shared" si="20"/>
        <v>31.588683351468987</v>
      </c>
      <c r="P349" s="7">
        <v>3100</v>
      </c>
      <c r="Q349" s="7">
        <v>4040</v>
      </c>
      <c r="R349" s="8">
        <v>11.952498457742134</v>
      </c>
      <c r="S349" s="8">
        <v>14.69999636138704</v>
      </c>
      <c r="T349" s="83">
        <f t="shared" si="22"/>
        <v>4267.4089437106577</v>
      </c>
      <c r="U349">
        <f t="shared" si="23"/>
        <v>58</v>
      </c>
    </row>
    <row r="350" spans="1:21">
      <c r="A350" s="60" t="s">
        <v>16</v>
      </c>
      <c r="B350" s="16">
        <v>3511</v>
      </c>
      <c r="C350" s="16" t="s">
        <v>54</v>
      </c>
      <c r="D350" s="17" t="s">
        <v>491</v>
      </c>
      <c r="E350" s="16" t="s">
        <v>492</v>
      </c>
      <c r="F350" s="18" t="s">
        <v>829</v>
      </c>
      <c r="G350" s="17">
        <v>3530201</v>
      </c>
      <c r="H350" s="17" t="s">
        <v>830</v>
      </c>
      <c r="I350" s="19">
        <v>1235</v>
      </c>
      <c r="J350" s="20">
        <v>16213</v>
      </c>
      <c r="K350" s="20">
        <v>17059</v>
      </c>
      <c r="L350" s="86">
        <f t="shared" si="21"/>
        <v>17905</v>
      </c>
      <c r="M350" s="21">
        <v>13.127935222672065</v>
      </c>
      <c r="N350" s="22">
        <v>13.812955465587045</v>
      </c>
      <c r="O350" s="85">
        <f t="shared" si="20"/>
        <v>14.497975708502024</v>
      </c>
      <c r="P350" s="7">
        <v>1954</v>
      </c>
      <c r="Q350" s="7">
        <v>2539</v>
      </c>
      <c r="R350" s="8">
        <v>12.052056991303274</v>
      </c>
      <c r="S350" s="8">
        <v>14.883639134767572</v>
      </c>
      <c r="T350" s="83">
        <f t="shared" si="22"/>
        <v>2664.9155870801337</v>
      </c>
      <c r="U350">
        <f t="shared" si="23"/>
        <v>36</v>
      </c>
    </row>
    <row r="351" spans="1:21">
      <c r="A351" s="60" t="s">
        <v>16</v>
      </c>
      <c r="B351" s="23">
        <v>3515</v>
      </c>
      <c r="C351" s="23" t="s">
        <v>22</v>
      </c>
      <c r="D351" s="17" t="s">
        <v>192</v>
      </c>
      <c r="E351" s="23" t="s">
        <v>193</v>
      </c>
      <c r="F351" s="18" t="s">
        <v>831</v>
      </c>
      <c r="G351" s="17">
        <v>3530300</v>
      </c>
      <c r="H351" s="17" t="s">
        <v>832</v>
      </c>
      <c r="I351" s="19">
        <v>245</v>
      </c>
      <c r="J351" s="20">
        <v>48327</v>
      </c>
      <c r="K351" s="20">
        <v>53792</v>
      </c>
      <c r="L351" s="86">
        <f t="shared" si="21"/>
        <v>59257</v>
      </c>
      <c r="M351" s="21">
        <v>197.25306122448978</v>
      </c>
      <c r="N351" s="22">
        <v>219.55918367346939</v>
      </c>
      <c r="O351" s="85">
        <f t="shared" si="20"/>
        <v>241.86530612244897</v>
      </c>
      <c r="P351" s="7">
        <v>5363</v>
      </c>
      <c r="Q351" s="7">
        <v>7309</v>
      </c>
      <c r="R351" s="8">
        <v>11.0973162000538</v>
      </c>
      <c r="S351" s="8">
        <v>13.587522308149911</v>
      </c>
      <c r="T351" s="83">
        <f t="shared" si="22"/>
        <v>8051.5580941403923</v>
      </c>
      <c r="U351">
        <f t="shared" si="23"/>
        <v>119</v>
      </c>
    </row>
    <row r="352" spans="1:21">
      <c r="A352" s="60" t="s">
        <v>16</v>
      </c>
      <c r="B352" s="23">
        <v>3515</v>
      </c>
      <c r="C352" s="23" t="s">
        <v>22</v>
      </c>
      <c r="D352" s="17" t="s">
        <v>192</v>
      </c>
      <c r="E352" s="23" t="s">
        <v>193</v>
      </c>
      <c r="F352" s="18" t="s">
        <v>833</v>
      </c>
      <c r="G352" s="17">
        <v>3530409</v>
      </c>
      <c r="H352" s="17" t="s">
        <v>834</v>
      </c>
      <c r="I352" s="19">
        <v>174</v>
      </c>
      <c r="J352" s="20">
        <v>3741</v>
      </c>
      <c r="K352" s="20">
        <v>4295</v>
      </c>
      <c r="L352" s="86">
        <f t="shared" si="21"/>
        <v>4849</v>
      </c>
      <c r="M352" s="21">
        <v>21.5</v>
      </c>
      <c r="N352" s="22">
        <v>24.683908045977013</v>
      </c>
      <c r="O352" s="85">
        <f t="shared" si="20"/>
        <v>27.867816091954023</v>
      </c>
      <c r="P352" s="7">
        <v>421</v>
      </c>
      <c r="Q352" s="7">
        <v>688</v>
      </c>
      <c r="R352" s="8">
        <v>11.253675487837477</v>
      </c>
      <c r="S352" s="8">
        <v>16.018626309662398</v>
      </c>
      <c r="T352" s="83">
        <f t="shared" si="22"/>
        <v>776.74318975552967</v>
      </c>
      <c r="U352">
        <f t="shared" si="23"/>
        <v>10</v>
      </c>
    </row>
    <row r="353" spans="1:21">
      <c r="A353" s="60" t="s">
        <v>16</v>
      </c>
      <c r="B353" s="16">
        <v>3514</v>
      </c>
      <c r="C353" s="16" t="s">
        <v>27</v>
      </c>
      <c r="D353" s="17" t="s">
        <v>307</v>
      </c>
      <c r="E353" s="16" t="s">
        <v>308</v>
      </c>
      <c r="F353" s="18" t="s">
        <v>835</v>
      </c>
      <c r="G353" s="17">
        <v>3530508</v>
      </c>
      <c r="H353" s="17" t="s">
        <v>836</v>
      </c>
      <c r="I353" s="19">
        <v>845</v>
      </c>
      <c r="J353" s="20">
        <v>65574</v>
      </c>
      <c r="K353" s="20">
        <v>66290</v>
      </c>
      <c r="L353" s="86">
        <f t="shared" si="21"/>
        <v>67006</v>
      </c>
      <c r="M353" s="21">
        <v>77.602366863905331</v>
      </c>
      <c r="N353" s="22">
        <v>78.449704142011839</v>
      </c>
      <c r="O353" s="85">
        <f t="shared" si="20"/>
        <v>79.297041420118347</v>
      </c>
      <c r="P353" s="7">
        <v>6818</v>
      </c>
      <c r="Q353" s="7">
        <v>9160</v>
      </c>
      <c r="R353" s="8">
        <v>10.397413609052368</v>
      </c>
      <c r="S353" s="8">
        <v>13.818072107406849</v>
      </c>
      <c r="T353" s="83">
        <f t="shared" si="22"/>
        <v>9258.9373962890331</v>
      </c>
      <c r="U353">
        <f t="shared" si="23"/>
        <v>134</v>
      </c>
    </row>
    <row r="354" spans="1:21">
      <c r="A354" s="60" t="s">
        <v>16</v>
      </c>
      <c r="B354" s="26">
        <v>3501</v>
      </c>
      <c r="C354" s="27" t="s">
        <v>169</v>
      </c>
      <c r="D354" s="17" t="s">
        <v>170</v>
      </c>
      <c r="E354" s="18" t="s">
        <v>171</v>
      </c>
      <c r="F354" s="18" t="s">
        <v>837</v>
      </c>
      <c r="G354" s="17">
        <v>3530607</v>
      </c>
      <c r="H354" s="17" t="s">
        <v>838</v>
      </c>
      <c r="I354" s="19">
        <v>721</v>
      </c>
      <c r="J354" s="20">
        <v>330241</v>
      </c>
      <c r="K354" s="20">
        <v>387779</v>
      </c>
      <c r="L354" s="86">
        <f t="shared" si="21"/>
        <v>445317</v>
      </c>
      <c r="M354" s="21">
        <v>458.03190013869624</v>
      </c>
      <c r="N354" s="22">
        <v>537.8349514563107</v>
      </c>
      <c r="O354" s="85">
        <f t="shared" si="20"/>
        <v>617.63800277392511</v>
      </c>
      <c r="P354" s="7">
        <v>25658</v>
      </c>
      <c r="Q354" s="7">
        <v>39816</v>
      </c>
      <c r="R354" s="8">
        <v>7.7694774422315822</v>
      </c>
      <c r="S354" s="8">
        <v>10.267704027293897</v>
      </c>
      <c r="T354" s="83">
        <f t="shared" si="22"/>
        <v>45723.831543224362</v>
      </c>
      <c r="U354">
        <f t="shared" si="23"/>
        <v>891</v>
      </c>
    </row>
    <row r="355" spans="1:21">
      <c r="A355" s="60" t="s">
        <v>16</v>
      </c>
      <c r="B355" s="16">
        <v>3514</v>
      </c>
      <c r="C355" s="16" t="s">
        <v>27</v>
      </c>
      <c r="D355" s="17" t="s">
        <v>665</v>
      </c>
      <c r="E355" s="16" t="s">
        <v>666</v>
      </c>
      <c r="F355" s="18" t="s">
        <v>839</v>
      </c>
      <c r="G355" s="17">
        <v>3530706</v>
      </c>
      <c r="H355" s="17" t="s">
        <v>840</v>
      </c>
      <c r="I355" s="19">
        <v>855</v>
      </c>
      <c r="J355" s="20">
        <v>124228</v>
      </c>
      <c r="K355" s="20">
        <v>137245</v>
      </c>
      <c r="L355" s="86">
        <f t="shared" si="21"/>
        <v>150262</v>
      </c>
      <c r="M355" s="21">
        <v>145.29590643274855</v>
      </c>
      <c r="N355" s="22">
        <v>160.5204678362573</v>
      </c>
      <c r="O355" s="85">
        <f t="shared" si="20"/>
        <v>175.74502923976607</v>
      </c>
      <c r="P355" s="7">
        <v>10461</v>
      </c>
      <c r="Q355" s="7">
        <v>16127</v>
      </c>
      <c r="R355" s="8">
        <v>8.4208069034356186</v>
      </c>
      <c r="S355" s="8">
        <v>11.750519144595431</v>
      </c>
      <c r="T355" s="83">
        <f t="shared" si="22"/>
        <v>17656.565077051986</v>
      </c>
      <c r="U355">
        <f t="shared" si="23"/>
        <v>301</v>
      </c>
    </row>
    <row r="356" spans="1:21">
      <c r="A356" s="60" t="s">
        <v>16</v>
      </c>
      <c r="B356" s="16">
        <v>3514</v>
      </c>
      <c r="C356" s="16" t="s">
        <v>27</v>
      </c>
      <c r="D356" s="17" t="s">
        <v>665</v>
      </c>
      <c r="E356" s="16" t="s">
        <v>666</v>
      </c>
      <c r="F356" s="18" t="s">
        <v>841</v>
      </c>
      <c r="G356" s="17">
        <v>3530805</v>
      </c>
      <c r="H356" s="17" t="s">
        <v>842</v>
      </c>
      <c r="I356" s="19">
        <v>484</v>
      </c>
      <c r="J356" s="20">
        <v>81467</v>
      </c>
      <c r="K356" s="20">
        <v>86505</v>
      </c>
      <c r="L356" s="86">
        <f t="shared" si="21"/>
        <v>91543</v>
      </c>
      <c r="M356" s="21">
        <v>168.3202479338843</v>
      </c>
      <c r="N356" s="22">
        <v>178.72933884297521</v>
      </c>
      <c r="O356" s="85">
        <f t="shared" si="20"/>
        <v>189.13842975206612</v>
      </c>
      <c r="P356" s="7">
        <v>8152</v>
      </c>
      <c r="Q356" s="7">
        <v>11326</v>
      </c>
      <c r="R356" s="8">
        <v>10.006505701695165</v>
      </c>
      <c r="S356" s="8">
        <v>13.09288480434657</v>
      </c>
      <c r="T356" s="83">
        <f t="shared" si="22"/>
        <v>11985.61953644298</v>
      </c>
      <c r="U356">
        <f t="shared" si="23"/>
        <v>183</v>
      </c>
    </row>
    <row r="357" spans="1:21">
      <c r="A357" s="60" t="s">
        <v>16</v>
      </c>
      <c r="B357" s="16">
        <v>3510</v>
      </c>
      <c r="C357" s="23" t="s">
        <v>42</v>
      </c>
      <c r="D357" s="17" t="s">
        <v>43</v>
      </c>
      <c r="E357" s="23" t="s">
        <v>42</v>
      </c>
      <c r="F357" s="18" t="s">
        <v>843</v>
      </c>
      <c r="G357" s="17">
        <v>3530904</v>
      </c>
      <c r="H357" s="17" t="s">
        <v>844</v>
      </c>
      <c r="I357" s="19">
        <v>136</v>
      </c>
      <c r="J357" s="20">
        <v>3107</v>
      </c>
      <c r="K357" s="20">
        <v>3266</v>
      </c>
      <c r="L357" s="86">
        <f t="shared" si="21"/>
        <v>3425</v>
      </c>
      <c r="M357" s="21">
        <v>22.845588235294116</v>
      </c>
      <c r="N357" s="22">
        <v>24.014705882352942</v>
      </c>
      <c r="O357" s="85">
        <f t="shared" si="20"/>
        <v>25.183823529411764</v>
      </c>
      <c r="P357" s="7">
        <v>282</v>
      </c>
      <c r="Q357" s="7">
        <v>371</v>
      </c>
      <c r="R357" s="8">
        <v>9.0762793691663983</v>
      </c>
      <c r="S357" s="8">
        <v>11.359461114513167</v>
      </c>
      <c r="T357" s="83">
        <f t="shared" si="22"/>
        <v>389.06154317207597</v>
      </c>
      <c r="U357">
        <f t="shared" si="23"/>
        <v>7</v>
      </c>
    </row>
    <row r="358" spans="1:21">
      <c r="A358" s="60" t="s">
        <v>16</v>
      </c>
      <c r="B358" s="23">
        <v>3515</v>
      </c>
      <c r="C358" s="23" t="s">
        <v>22</v>
      </c>
      <c r="D358" s="17" t="s">
        <v>77</v>
      </c>
      <c r="E358" s="23" t="s">
        <v>78</v>
      </c>
      <c r="F358" s="18" t="s">
        <v>845</v>
      </c>
      <c r="G358" s="17">
        <v>3531001</v>
      </c>
      <c r="H358" s="17" t="s">
        <v>846</v>
      </c>
      <c r="I358" s="19">
        <v>127</v>
      </c>
      <c r="J358" s="20">
        <v>2055</v>
      </c>
      <c r="K358" s="20">
        <v>2132</v>
      </c>
      <c r="L358" s="86">
        <f t="shared" si="21"/>
        <v>2209</v>
      </c>
      <c r="M358" s="21">
        <v>16.181102362204726</v>
      </c>
      <c r="N358" s="22">
        <v>16.787401574803148</v>
      </c>
      <c r="O358" s="85">
        <f t="shared" si="20"/>
        <v>17.393700787401574</v>
      </c>
      <c r="P358" s="7">
        <v>293</v>
      </c>
      <c r="Q358" s="7">
        <v>394</v>
      </c>
      <c r="R358" s="8">
        <v>14.257907542579076</v>
      </c>
      <c r="S358" s="8">
        <v>18.48030018761726</v>
      </c>
      <c r="T358" s="83">
        <f t="shared" si="22"/>
        <v>408.22983114446527</v>
      </c>
      <c r="U358">
        <f t="shared" si="23"/>
        <v>4</v>
      </c>
    </row>
    <row r="359" spans="1:21">
      <c r="A359" s="60" t="s">
        <v>16</v>
      </c>
      <c r="B359" s="16">
        <v>3504</v>
      </c>
      <c r="C359" s="16" t="s">
        <v>245</v>
      </c>
      <c r="D359" s="17" t="s">
        <v>246</v>
      </c>
      <c r="E359" s="16" t="s">
        <v>245</v>
      </c>
      <c r="F359" s="18" t="s">
        <v>847</v>
      </c>
      <c r="G359" s="17">
        <v>3531100</v>
      </c>
      <c r="H359" s="17" t="s">
        <v>848</v>
      </c>
      <c r="I359" s="19">
        <v>135</v>
      </c>
      <c r="J359" s="20">
        <v>35098</v>
      </c>
      <c r="K359" s="20">
        <v>46293</v>
      </c>
      <c r="L359" s="86">
        <f t="shared" si="21"/>
        <v>57488</v>
      </c>
      <c r="M359" s="21">
        <v>259.98518518518517</v>
      </c>
      <c r="N359" s="22">
        <v>342.9111111111111</v>
      </c>
      <c r="O359" s="85">
        <f t="shared" si="20"/>
        <v>425.83703703703702</v>
      </c>
      <c r="P359" s="7">
        <v>3493</v>
      </c>
      <c r="Q359" s="7">
        <v>6764</v>
      </c>
      <c r="R359" s="8">
        <v>9.9521340247307535</v>
      </c>
      <c r="S359" s="8">
        <v>14.61128032315901</v>
      </c>
      <c r="T359" s="83">
        <f t="shared" si="22"/>
        <v>8399.7328321776513</v>
      </c>
      <c r="U359">
        <f t="shared" si="23"/>
        <v>115</v>
      </c>
    </row>
    <row r="360" spans="1:21">
      <c r="A360" s="60" t="s">
        <v>16</v>
      </c>
      <c r="B360" s="16">
        <v>3507</v>
      </c>
      <c r="C360" s="16" t="s">
        <v>34</v>
      </c>
      <c r="D360" s="17" t="s">
        <v>35</v>
      </c>
      <c r="E360" s="16" t="s">
        <v>34</v>
      </c>
      <c r="F360" s="18" t="s">
        <v>849</v>
      </c>
      <c r="G360" s="17">
        <v>3531209</v>
      </c>
      <c r="H360" s="17" t="s">
        <v>850</v>
      </c>
      <c r="I360" s="19">
        <v>117</v>
      </c>
      <c r="J360" s="20">
        <v>6321</v>
      </c>
      <c r="K360" s="20">
        <v>7152</v>
      </c>
      <c r="L360" s="86">
        <f t="shared" si="21"/>
        <v>7983</v>
      </c>
      <c r="M360" s="21">
        <v>54.025641025641029</v>
      </c>
      <c r="N360" s="22">
        <v>61.128205128205131</v>
      </c>
      <c r="O360" s="85">
        <f t="shared" si="20"/>
        <v>68.230769230769226</v>
      </c>
      <c r="P360" s="7">
        <v>834</v>
      </c>
      <c r="Q360" s="7">
        <v>1130</v>
      </c>
      <c r="R360" s="8">
        <v>13.194114855244424</v>
      </c>
      <c r="S360" s="8">
        <v>15.799776286353467</v>
      </c>
      <c r="T360" s="83">
        <f t="shared" si="22"/>
        <v>1261.2961409395973</v>
      </c>
      <c r="U360">
        <f t="shared" si="23"/>
        <v>16</v>
      </c>
    </row>
    <row r="361" spans="1:21">
      <c r="A361" s="60" t="s">
        <v>16</v>
      </c>
      <c r="B361" s="16">
        <v>3513</v>
      </c>
      <c r="C361" s="16" t="s">
        <v>64</v>
      </c>
      <c r="D361" s="17" t="s">
        <v>221</v>
      </c>
      <c r="E361" s="16" t="s">
        <v>222</v>
      </c>
      <c r="F361" s="18" t="s">
        <v>851</v>
      </c>
      <c r="G361" s="17">
        <v>3531308</v>
      </c>
      <c r="H361" s="17" t="s">
        <v>852</v>
      </c>
      <c r="I361" s="19">
        <v>348</v>
      </c>
      <c r="J361" s="20">
        <v>43613</v>
      </c>
      <c r="K361" s="20">
        <v>46642</v>
      </c>
      <c r="L361" s="86">
        <f t="shared" si="21"/>
        <v>49671</v>
      </c>
      <c r="M361" s="21">
        <v>125.32471264367815</v>
      </c>
      <c r="N361" s="22">
        <v>134.0287356321839</v>
      </c>
      <c r="O361" s="85">
        <f t="shared" si="20"/>
        <v>142.73275862068965</v>
      </c>
      <c r="P361" s="7">
        <v>5077</v>
      </c>
      <c r="Q361" s="7">
        <v>6798</v>
      </c>
      <c r="R361" s="8">
        <v>11.641024465182399</v>
      </c>
      <c r="S361" s="8">
        <v>14.574846704686763</v>
      </c>
      <c r="T361" s="83">
        <f t="shared" si="22"/>
        <v>7239.4721066849625</v>
      </c>
      <c r="U361">
        <f t="shared" si="23"/>
        <v>99</v>
      </c>
    </row>
    <row r="362" spans="1:21">
      <c r="A362" s="60" t="s">
        <v>16</v>
      </c>
      <c r="B362" s="23">
        <v>3515</v>
      </c>
      <c r="C362" s="23" t="s">
        <v>22</v>
      </c>
      <c r="D362" s="17" t="s">
        <v>23</v>
      </c>
      <c r="E362" s="23" t="s">
        <v>24</v>
      </c>
      <c r="F362" s="18" t="s">
        <v>853</v>
      </c>
      <c r="G362" s="17">
        <v>3531407</v>
      </c>
      <c r="H362" s="17" t="s">
        <v>854</v>
      </c>
      <c r="I362" s="19">
        <v>466</v>
      </c>
      <c r="J362" s="20">
        <v>18413</v>
      </c>
      <c r="K362" s="20">
        <v>21746</v>
      </c>
      <c r="L362" s="86">
        <f t="shared" si="21"/>
        <v>25079</v>
      </c>
      <c r="M362" s="21">
        <v>39.512875536480685</v>
      </c>
      <c r="N362" s="22">
        <v>46.665236051502148</v>
      </c>
      <c r="O362" s="85">
        <f t="shared" si="20"/>
        <v>53.817596566523605</v>
      </c>
      <c r="P362" s="7">
        <v>2582</v>
      </c>
      <c r="Q362" s="7">
        <v>3334</v>
      </c>
      <c r="R362" s="8">
        <v>14.022701352305436</v>
      </c>
      <c r="S362" s="8">
        <v>15.33155522854778</v>
      </c>
      <c r="T362" s="83">
        <f t="shared" si="22"/>
        <v>3845.0007357674976</v>
      </c>
      <c r="U362">
        <f t="shared" si="23"/>
        <v>50</v>
      </c>
    </row>
    <row r="363" spans="1:21">
      <c r="A363" s="60" t="s">
        <v>16</v>
      </c>
      <c r="B363" s="16">
        <v>3505</v>
      </c>
      <c r="C363" s="16" t="s">
        <v>59</v>
      </c>
      <c r="D363" s="17" t="s">
        <v>235</v>
      </c>
      <c r="E363" s="16" t="s">
        <v>236</v>
      </c>
      <c r="F363" s="18" t="s">
        <v>855</v>
      </c>
      <c r="G363" s="17">
        <v>3531506</v>
      </c>
      <c r="H363" s="17" t="s">
        <v>856</v>
      </c>
      <c r="I363" s="19">
        <v>264</v>
      </c>
      <c r="J363" s="20">
        <v>19553</v>
      </c>
      <c r="K363" s="20">
        <v>18931</v>
      </c>
      <c r="L363" s="86">
        <f t="shared" si="21"/>
        <v>18931</v>
      </c>
      <c r="M363" s="21">
        <v>74.064393939393938</v>
      </c>
      <c r="N363" s="22">
        <v>71.708333333333329</v>
      </c>
      <c r="O363" s="85">
        <f t="shared" si="20"/>
        <v>71.708333333333329</v>
      </c>
      <c r="P363" s="7">
        <v>2041</v>
      </c>
      <c r="Q363" s="7">
        <v>2653</v>
      </c>
      <c r="R363" s="8">
        <v>10.438295913670537</v>
      </c>
      <c r="S363" s="8">
        <v>14.01405102741535</v>
      </c>
      <c r="T363" s="83">
        <f t="shared" si="22"/>
        <v>2653</v>
      </c>
      <c r="U363">
        <f t="shared" si="23"/>
        <v>38</v>
      </c>
    </row>
    <row r="364" spans="1:21">
      <c r="A364" s="60" t="s">
        <v>16</v>
      </c>
      <c r="B364" s="16">
        <v>3511</v>
      </c>
      <c r="C364" s="16" t="s">
        <v>54</v>
      </c>
      <c r="D364" s="17" t="s">
        <v>455</v>
      </c>
      <c r="E364" s="16" t="s">
        <v>456</v>
      </c>
      <c r="F364" s="18" t="s">
        <v>857</v>
      </c>
      <c r="G364" s="17">
        <v>3531605</v>
      </c>
      <c r="H364" s="17" t="s">
        <v>858</v>
      </c>
      <c r="I364" s="19">
        <v>239</v>
      </c>
      <c r="J364" s="20">
        <v>4089</v>
      </c>
      <c r="K364" s="20">
        <v>4063</v>
      </c>
      <c r="L364" s="86">
        <f t="shared" si="21"/>
        <v>4063</v>
      </c>
      <c r="M364" s="21">
        <v>17.10878661087866</v>
      </c>
      <c r="N364" s="22">
        <v>17</v>
      </c>
      <c r="O364" s="85">
        <f t="shared" si="20"/>
        <v>17</v>
      </c>
      <c r="P364" s="7">
        <v>588</v>
      </c>
      <c r="Q364" s="7">
        <v>733</v>
      </c>
      <c r="R364" s="8">
        <v>14.38004402054292</v>
      </c>
      <c r="S364" s="8">
        <v>18.040856509968005</v>
      </c>
      <c r="T364" s="83">
        <f t="shared" si="22"/>
        <v>733.00000000000011</v>
      </c>
      <c r="U364">
        <f t="shared" si="23"/>
        <v>8</v>
      </c>
    </row>
    <row r="365" spans="1:21">
      <c r="A365" s="60" t="s">
        <v>16</v>
      </c>
      <c r="B365" s="16">
        <v>3517</v>
      </c>
      <c r="C365" s="16" t="s">
        <v>117</v>
      </c>
      <c r="D365" s="17" t="s">
        <v>301</v>
      </c>
      <c r="E365" s="16" t="s">
        <v>302</v>
      </c>
      <c r="F365" s="18" t="s">
        <v>859</v>
      </c>
      <c r="G365" s="17">
        <v>3531704</v>
      </c>
      <c r="H365" s="17" t="s">
        <v>860</v>
      </c>
      <c r="I365" s="19">
        <v>338</v>
      </c>
      <c r="J365" s="20">
        <v>3615</v>
      </c>
      <c r="K365" s="20">
        <v>4120</v>
      </c>
      <c r="L365" s="86">
        <f t="shared" si="21"/>
        <v>4625</v>
      </c>
      <c r="M365" s="21">
        <v>10.695266272189349</v>
      </c>
      <c r="N365" s="22">
        <v>12.189349112426035</v>
      </c>
      <c r="O365" s="85">
        <f t="shared" si="20"/>
        <v>13.683431952662723</v>
      </c>
      <c r="P365" s="7">
        <v>386</v>
      </c>
      <c r="Q365" s="7">
        <v>612</v>
      </c>
      <c r="R365" s="8">
        <v>10.677731673582295</v>
      </c>
      <c r="S365" s="8">
        <v>14.854368932038835</v>
      </c>
      <c r="T365" s="83">
        <f t="shared" si="22"/>
        <v>687.014563106796</v>
      </c>
      <c r="U365">
        <f t="shared" si="23"/>
        <v>9</v>
      </c>
    </row>
    <row r="366" spans="1:21">
      <c r="A366" s="60" t="s">
        <v>16</v>
      </c>
      <c r="B366" s="16">
        <v>3507</v>
      </c>
      <c r="C366" s="16" t="s">
        <v>34</v>
      </c>
      <c r="D366" s="17" t="s">
        <v>35</v>
      </c>
      <c r="E366" s="16" t="s">
        <v>34</v>
      </c>
      <c r="F366" s="18" t="s">
        <v>861</v>
      </c>
      <c r="G366" s="17">
        <v>3531803</v>
      </c>
      <c r="H366" s="17" t="s">
        <v>862</v>
      </c>
      <c r="I366" s="19">
        <v>236</v>
      </c>
      <c r="J366" s="20">
        <v>37340</v>
      </c>
      <c r="K366" s="20">
        <v>48949</v>
      </c>
      <c r="L366" s="86">
        <f t="shared" si="21"/>
        <v>60558</v>
      </c>
      <c r="M366" s="21">
        <v>158.22033898305085</v>
      </c>
      <c r="N366" s="22">
        <v>207.41101694915255</v>
      </c>
      <c r="O366" s="85">
        <f t="shared" si="20"/>
        <v>256.60169491525426</v>
      </c>
      <c r="P366" s="7">
        <v>2553</v>
      </c>
      <c r="Q366" s="7">
        <v>4490</v>
      </c>
      <c r="R366" s="8">
        <v>6.8371719335832886</v>
      </c>
      <c r="S366" s="8">
        <v>9.172812519152588</v>
      </c>
      <c r="T366" s="83">
        <f t="shared" si="22"/>
        <v>5554.8718053484245</v>
      </c>
      <c r="U366">
        <f t="shared" si="23"/>
        <v>121</v>
      </c>
    </row>
    <row r="367" spans="1:21">
      <c r="A367" s="60" t="s">
        <v>16</v>
      </c>
      <c r="B367" s="16">
        <v>3508</v>
      </c>
      <c r="C367" s="16" t="s">
        <v>138</v>
      </c>
      <c r="D367" s="17" t="s">
        <v>635</v>
      </c>
      <c r="E367" s="16" t="s">
        <v>636</v>
      </c>
      <c r="F367" s="18" t="s">
        <v>863</v>
      </c>
      <c r="G367" s="17">
        <v>3531902</v>
      </c>
      <c r="H367" s="17" t="s">
        <v>864</v>
      </c>
      <c r="I367" s="19">
        <v>1372</v>
      </c>
      <c r="J367" s="20">
        <v>25428</v>
      </c>
      <c r="K367" s="20">
        <v>29116</v>
      </c>
      <c r="L367" s="86">
        <f t="shared" si="21"/>
        <v>32804</v>
      </c>
      <c r="M367" s="21">
        <v>18.533527696793001</v>
      </c>
      <c r="N367" s="22">
        <v>21.221574344023324</v>
      </c>
      <c r="O367" s="85">
        <f t="shared" si="20"/>
        <v>23.909620991253643</v>
      </c>
      <c r="P367" s="7">
        <v>1891</v>
      </c>
      <c r="Q367" s="7">
        <v>2706</v>
      </c>
      <c r="R367" s="8">
        <v>7.4366839704263015</v>
      </c>
      <c r="S367" s="8">
        <v>9.2938590465723312</v>
      </c>
      <c r="T367" s="83">
        <f t="shared" si="22"/>
        <v>3048.7575216375876</v>
      </c>
      <c r="U367">
        <f t="shared" si="23"/>
        <v>66</v>
      </c>
    </row>
    <row r="368" spans="1:21">
      <c r="A368" s="60" t="s">
        <v>16</v>
      </c>
      <c r="B368" s="16">
        <v>3507</v>
      </c>
      <c r="C368" s="16" t="s">
        <v>34</v>
      </c>
      <c r="D368" s="17" t="s">
        <v>297</v>
      </c>
      <c r="E368" s="16" t="s">
        <v>298</v>
      </c>
      <c r="F368" s="18" t="s">
        <v>865</v>
      </c>
      <c r="G368" s="17">
        <v>3532009</v>
      </c>
      <c r="H368" s="17" t="s">
        <v>866</v>
      </c>
      <c r="I368" s="19">
        <v>143</v>
      </c>
      <c r="J368" s="20">
        <v>9911</v>
      </c>
      <c r="K368" s="20">
        <v>11769</v>
      </c>
      <c r="L368" s="86">
        <f t="shared" si="21"/>
        <v>13627</v>
      </c>
      <c r="M368" s="21">
        <v>69.307692307692307</v>
      </c>
      <c r="N368" s="22">
        <v>82.300699300699307</v>
      </c>
      <c r="O368" s="85">
        <f t="shared" si="20"/>
        <v>95.293706293706293</v>
      </c>
      <c r="P368" s="7">
        <v>817</v>
      </c>
      <c r="Q368" s="7">
        <v>1381</v>
      </c>
      <c r="R368" s="8">
        <v>8.2433659570174562</v>
      </c>
      <c r="S368" s="8">
        <v>11.734217010791061</v>
      </c>
      <c r="T368" s="83">
        <f t="shared" si="22"/>
        <v>1599.0217520604981</v>
      </c>
      <c r="U368">
        <f t="shared" si="23"/>
        <v>27</v>
      </c>
    </row>
    <row r="369" spans="1:21">
      <c r="A369" s="60" t="s">
        <v>16</v>
      </c>
      <c r="B369" s="16">
        <v>3503</v>
      </c>
      <c r="C369" s="16" t="s">
        <v>92</v>
      </c>
      <c r="D369" s="17" t="s">
        <v>93</v>
      </c>
      <c r="E369" s="16" t="s">
        <v>94</v>
      </c>
      <c r="F369" s="18" t="s">
        <v>867</v>
      </c>
      <c r="G369" s="17">
        <v>3532058</v>
      </c>
      <c r="H369" s="17" t="s">
        <v>868</v>
      </c>
      <c r="I369" s="19">
        <v>232</v>
      </c>
      <c r="J369" s="20">
        <v>3871</v>
      </c>
      <c r="K369" s="20">
        <v>4290</v>
      </c>
      <c r="L369" s="86">
        <f t="shared" si="21"/>
        <v>4709</v>
      </c>
      <c r="M369" s="21">
        <v>16.685344827586206</v>
      </c>
      <c r="N369" s="22">
        <v>18.491379310344829</v>
      </c>
      <c r="O369" s="85">
        <f t="shared" si="20"/>
        <v>20.297413793103448</v>
      </c>
      <c r="P369" s="7">
        <v>313</v>
      </c>
      <c r="Q369" s="7">
        <v>468</v>
      </c>
      <c r="R369" s="8">
        <v>8.0857659519503997</v>
      </c>
      <c r="S369" s="8">
        <v>10.909090909090908</v>
      </c>
      <c r="T369" s="83">
        <f t="shared" si="22"/>
        <v>513.70909090909083</v>
      </c>
      <c r="U369">
        <f t="shared" si="23"/>
        <v>9</v>
      </c>
    </row>
    <row r="370" spans="1:21">
      <c r="A370" s="60" t="s">
        <v>16</v>
      </c>
      <c r="B370" s="24">
        <v>3502</v>
      </c>
      <c r="C370" s="25" t="s">
        <v>69</v>
      </c>
      <c r="D370" s="17" t="s">
        <v>105</v>
      </c>
      <c r="E370" s="25" t="s">
        <v>106</v>
      </c>
      <c r="F370" s="18" t="s">
        <v>869</v>
      </c>
      <c r="G370" s="17">
        <v>3532108</v>
      </c>
      <c r="H370" s="17" t="s">
        <v>870</v>
      </c>
      <c r="I370" s="19">
        <v>249</v>
      </c>
      <c r="J370" s="20">
        <v>3971</v>
      </c>
      <c r="K370" s="20">
        <v>4186</v>
      </c>
      <c r="L370" s="86">
        <f t="shared" si="21"/>
        <v>4401</v>
      </c>
      <c r="M370" s="21">
        <v>15.947791164658634</v>
      </c>
      <c r="N370" s="22">
        <v>16.811244979919678</v>
      </c>
      <c r="O370" s="85">
        <f t="shared" si="20"/>
        <v>17.674698795180724</v>
      </c>
      <c r="P370" s="7">
        <v>606</v>
      </c>
      <c r="Q370" s="7">
        <v>802</v>
      </c>
      <c r="R370" s="8">
        <v>15.260639637370939</v>
      </c>
      <c r="S370" s="8">
        <v>19.15910176779742</v>
      </c>
      <c r="T370" s="83">
        <f t="shared" si="22"/>
        <v>843.19206880076445</v>
      </c>
      <c r="U370">
        <f t="shared" si="23"/>
        <v>9</v>
      </c>
    </row>
    <row r="371" spans="1:21">
      <c r="A371" s="60" t="s">
        <v>16</v>
      </c>
      <c r="B371" s="16">
        <v>3511</v>
      </c>
      <c r="C371" s="16" t="s">
        <v>54</v>
      </c>
      <c r="D371" s="17" t="s">
        <v>599</v>
      </c>
      <c r="E371" s="16" t="s">
        <v>600</v>
      </c>
      <c r="F371" s="18" t="s">
        <v>871</v>
      </c>
      <c r="G371" s="17">
        <v>3532157</v>
      </c>
      <c r="H371" s="17" t="s">
        <v>872</v>
      </c>
      <c r="I371" s="19">
        <v>388</v>
      </c>
      <c r="J371" s="20">
        <v>2269</v>
      </c>
      <c r="K371" s="20">
        <v>2707</v>
      </c>
      <c r="L371" s="86">
        <f t="shared" si="21"/>
        <v>3145</v>
      </c>
      <c r="M371" s="21">
        <v>5.8479381443298966</v>
      </c>
      <c r="N371" s="22">
        <v>6.9768041237113403</v>
      </c>
      <c r="O371" s="85">
        <f t="shared" si="20"/>
        <v>8.105670103092784</v>
      </c>
      <c r="P371" s="7">
        <v>193</v>
      </c>
      <c r="Q371" s="7">
        <v>278</v>
      </c>
      <c r="R371" s="8">
        <v>8.5059497576024672</v>
      </c>
      <c r="S371" s="8">
        <v>10.269671222755818</v>
      </c>
      <c r="T371" s="83">
        <f t="shared" si="22"/>
        <v>322.98115995567048</v>
      </c>
      <c r="U371">
        <f t="shared" si="23"/>
        <v>6</v>
      </c>
    </row>
    <row r="372" spans="1:21">
      <c r="A372" s="60" t="s">
        <v>16</v>
      </c>
      <c r="B372" s="16">
        <v>3511</v>
      </c>
      <c r="C372" s="16" t="s">
        <v>54</v>
      </c>
      <c r="D372" s="17" t="s">
        <v>55</v>
      </c>
      <c r="E372" s="16" t="s">
        <v>56</v>
      </c>
      <c r="F372" s="18" t="s">
        <v>873</v>
      </c>
      <c r="G372" s="17">
        <v>3532207</v>
      </c>
      <c r="H372" s="17" t="s">
        <v>874</v>
      </c>
      <c r="I372" s="19">
        <v>436</v>
      </c>
      <c r="J372" s="20">
        <v>3743</v>
      </c>
      <c r="K372" s="20">
        <v>4288</v>
      </c>
      <c r="L372" s="86">
        <f t="shared" si="21"/>
        <v>4833</v>
      </c>
      <c r="M372" s="21">
        <v>8.5848623853211006</v>
      </c>
      <c r="N372" s="22">
        <v>9.8348623853211006</v>
      </c>
      <c r="O372" s="85">
        <f t="shared" si="20"/>
        <v>11.084862385321101</v>
      </c>
      <c r="P372" s="7">
        <v>371</v>
      </c>
      <c r="Q372" s="7">
        <v>469</v>
      </c>
      <c r="R372" s="8">
        <v>9.9118354261287731</v>
      </c>
      <c r="S372" s="8">
        <v>10.9375</v>
      </c>
      <c r="T372" s="83">
        <f t="shared" si="22"/>
        <v>528.609375</v>
      </c>
      <c r="U372">
        <f t="shared" si="23"/>
        <v>10</v>
      </c>
    </row>
    <row r="373" spans="1:21">
      <c r="A373" s="60" t="s">
        <v>16</v>
      </c>
      <c r="B373" s="16">
        <v>3517</v>
      </c>
      <c r="C373" s="16" t="s">
        <v>117</v>
      </c>
      <c r="D373" s="17" t="s">
        <v>339</v>
      </c>
      <c r="E373" s="16" t="s">
        <v>340</v>
      </c>
      <c r="F373" s="18" t="s">
        <v>875</v>
      </c>
      <c r="G373" s="17">
        <v>3532306</v>
      </c>
      <c r="H373" s="17" t="s">
        <v>876</v>
      </c>
      <c r="I373" s="19">
        <v>848</v>
      </c>
      <c r="J373" s="20">
        <v>6952</v>
      </c>
      <c r="K373" s="20">
        <v>6678</v>
      </c>
      <c r="L373" s="86">
        <f t="shared" si="21"/>
        <v>6678</v>
      </c>
      <c r="M373" s="21">
        <v>8.1981132075471699</v>
      </c>
      <c r="N373" s="22">
        <v>7.875</v>
      </c>
      <c r="O373" s="85">
        <f t="shared" si="20"/>
        <v>7.875</v>
      </c>
      <c r="P373" s="7">
        <v>930</v>
      </c>
      <c r="Q373" s="7">
        <v>1146</v>
      </c>
      <c r="R373" s="8">
        <v>13.377445339470656</v>
      </c>
      <c r="S373" s="8">
        <v>17.160826594788858</v>
      </c>
      <c r="T373" s="83">
        <f t="shared" si="22"/>
        <v>1146</v>
      </c>
      <c r="U373">
        <f t="shared" si="23"/>
        <v>13</v>
      </c>
    </row>
    <row r="374" spans="1:21">
      <c r="A374" s="60" t="s">
        <v>16</v>
      </c>
      <c r="B374" s="16">
        <v>3507</v>
      </c>
      <c r="C374" s="16" t="s">
        <v>34</v>
      </c>
      <c r="D374" s="17" t="s">
        <v>180</v>
      </c>
      <c r="E374" s="16" t="s">
        <v>181</v>
      </c>
      <c r="F374" s="18" t="s">
        <v>877</v>
      </c>
      <c r="G374" s="17">
        <v>3532405</v>
      </c>
      <c r="H374" s="17" t="s">
        <v>878</v>
      </c>
      <c r="I374" s="19">
        <v>322</v>
      </c>
      <c r="J374" s="20">
        <v>14410</v>
      </c>
      <c r="K374" s="20">
        <v>16414</v>
      </c>
      <c r="L374" s="86">
        <f t="shared" si="21"/>
        <v>18418</v>
      </c>
      <c r="M374" s="21">
        <v>44.751552795031053</v>
      </c>
      <c r="N374" s="22">
        <v>50.975155279503106</v>
      </c>
      <c r="O374" s="85">
        <f t="shared" si="20"/>
        <v>57.198757763975152</v>
      </c>
      <c r="P374" s="7">
        <v>1635</v>
      </c>
      <c r="Q374" s="7">
        <v>2317</v>
      </c>
      <c r="R374" s="8">
        <v>11.346287300485773</v>
      </c>
      <c r="S374" s="8">
        <v>14.115998537833557</v>
      </c>
      <c r="T374" s="83">
        <f t="shared" si="22"/>
        <v>2599.8846106981846</v>
      </c>
      <c r="U374">
        <f t="shared" si="23"/>
        <v>37</v>
      </c>
    </row>
    <row r="375" spans="1:21">
      <c r="A375" s="60" t="s">
        <v>16</v>
      </c>
      <c r="B375" s="23">
        <v>3515</v>
      </c>
      <c r="C375" s="23" t="s">
        <v>22</v>
      </c>
      <c r="D375" s="17" t="s">
        <v>192</v>
      </c>
      <c r="E375" s="23" t="s">
        <v>193</v>
      </c>
      <c r="F375" s="18" t="s">
        <v>879</v>
      </c>
      <c r="G375" s="17">
        <v>3532504</v>
      </c>
      <c r="H375" s="17" t="s">
        <v>880</v>
      </c>
      <c r="I375" s="19">
        <v>217</v>
      </c>
      <c r="J375" s="20">
        <v>8907</v>
      </c>
      <c r="K375" s="20">
        <v>8772</v>
      </c>
      <c r="L375" s="86">
        <f t="shared" si="21"/>
        <v>8772</v>
      </c>
      <c r="M375" s="21">
        <v>41.046082949308754</v>
      </c>
      <c r="N375" s="22">
        <v>40.423963133640555</v>
      </c>
      <c r="O375" s="85">
        <f t="shared" si="20"/>
        <v>40.423963133640555</v>
      </c>
      <c r="P375" s="7">
        <v>1301</v>
      </c>
      <c r="Q375" s="7">
        <v>1622</v>
      </c>
      <c r="R375" s="8">
        <v>14.60648927809588</v>
      </c>
      <c r="S375" s="8">
        <v>18.490652074783402</v>
      </c>
      <c r="T375" s="83">
        <f t="shared" si="22"/>
        <v>1622</v>
      </c>
      <c r="U375">
        <f t="shared" si="23"/>
        <v>18</v>
      </c>
    </row>
    <row r="376" spans="1:21">
      <c r="A376" s="60" t="s">
        <v>16</v>
      </c>
      <c r="B376" s="23">
        <v>3515</v>
      </c>
      <c r="C376" s="23" t="s">
        <v>22</v>
      </c>
      <c r="D376" s="17" t="s">
        <v>77</v>
      </c>
      <c r="E376" s="23" t="s">
        <v>78</v>
      </c>
      <c r="F376" s="18" t="s">
        <v>881</v>
      </c>
      <c r="G376" s="17">
        <v>3532603</v>
      </c>
      <c r="H376" s="17" t="s">
        <v>882</v>
      </c>
      <c r="I376" s="19">
        <v>443</v>
      </c>
      <c r="J376" s="20">
        <v>10194</v>
      </c>
      <c r="K376" s="20">
        <v>10725</v>
      </c>
      <c r="L376" s="86">
        <f t="shared" si="21"/>
        <v>11256</v>
      </c>
      <c r="M376" s="21">
        <v>23.011286681715575</v>
      </c>
      <c r="N376" s="22">
        <v>24.209932279909708</v>
      </c>
      <c r="O376" s="85">
        <f t="shared" si="20"/>
        <v>25.408577878103838</v>
      </c>
      <c r="P376" s="7">
        <v>1468</v>
      </c>
      <c r="Q376" s="7">
        <v>1977</v>
      </c>
      <c r="R376" s="8">
        <v>14.400627820286443</v>
      </c>
      <c r="S376" s="8">
        <v>18.433566433566433</v>
      </c>
      <c r="T376" s="83">
        <f t="shared" si="22"/>
        <v>2074.8822377622378</v>
      </c>
      <c r="U376">
        <f t="shared" si="23"/>
        <v>23</v>
      </c>
    </row>
    <row r="377" spans="1:21">
      <c r="A377" s="60" t="s">
        <v>16</v>
      </c>
      <c r="B377" s="23">
        <v>3515</v>
      </c>
      <c r="C377" s="23" t="s">
        <v>22</v>
      </c>
      <c r="D377" s="17" t="s">
        <v>23</v>
      </c>
      <c r="E377" s="23" t="s">
        <v>24</v>
      </c>
      <c r="F377" s="18" t="s">
        <v>883</v>
      </c>
      <c r="G377" s="17">
        <v>3532702</v>
      </c>
      <c r="H377" s="17" t="s">
        <v>884</v>
      </c>
      <c r="I377" s="19">
        <v>142</v>
      </c>
      <c r="J377" s="20">
        <v>3267</v>
      </c>
      <c r="K377" s="20">
        <v>4274</v>
      </c>
      <c r="L377" s="86">
        <f t="shared" si="21"/>
        <v>5281</v>
      </c>
      <c r="M377" s="21">
        <v>23.007042253521128</v>
      </c>
      <c r="N377" s="22">
        <v>30.098591549295776</v>
      </c>
      <c r="O377" s="85">
        <f t="shared" si="20"/>
        <v>37.190140845070424</v>
      </c>
      <c r="P377" s="7">
        <v>367</v>
      </c>
      <c r="Q377" s="7">
        <v>507</v>
      </c>
      <c r="R377" s="8">
        <v>11.233547597183961</v>
      </c>
      <c r="S377" s="8">
        <v>11.862423958820777</v>
      </c>
      <c r="T377" s="83">
        <f t="shared" si="22"/>
        <v>626.45460926532519</v>
      </c>
      <c r="U377">
        <f t="shared" si="23"/>
        <v>11</v>
      </c>
    </row>
    <row r="378" spans="1:21">
      <c r="A378" s="60" t="s">
        <v>16</v>
      </c>
      <c r="B378" s="23">
        <v>3515</v>
      </c>
      <c r="C378" s="23" t="s">
        <v>22</v>
      </c>
      <c r="D378" s="17" t="s">
        <v>192</v>
      </c>
      <c r="E378" s="23" t="s">
        <v>193</v>
      </c>
      <c r="F378" s="18" t="s">
        <v>885</v>
      </c>
      <c r="G378" s="17">
        <v>3532801</v>
      </c>
      <c r="H378" s="17" t="s">
        <v>886</v>
      </c>
      <c r="I378" s="19">
        <v>228</v>
      </c>
      <c r="J378" s="20">
        <v>4768</v>
      </c>
      <c r="K378" s="20">
        <v>5891</v>
      </c>
      <c r="L378" s="86">
        <f t="shared" si="21"/>
        <v>7014</v>
      </c>
      <c r="M378" s="21">
        <v>20.912280701754387</v>
      </c>
      <c r="N378" s="22">
        <v>25.837719298245613</v>
      </c>
      <c r="O378" s="85">
        <f t="shared" si="20"/>
        <v>30.763157894736842</v>
      </c>
      <c r="P378" s="7">
        <v>723</v>
      </c>
      <c r="Q378" s="7">
        <v>963</v>
      </c>
      <c r="R378" s="8">
        <v>15.163590604026846</v>
      </c>
      <c r="S378" s="8">
        <v>16.346969954167374</v>
      </c>
      <c r="T378" s="83">
        <f t="shared" si="22"/>
        <v>1146.5764725852996</v>
      </c>
      <c r="U378">
        <f t="shared" si="23"/>
        <v>14</v>
      </c>
    </row>
    <row r="379" spans="1:21">
      <c r="A379" s="60" t="s">
        <v>16</v>
      </c>
      <c r="B379" s="16">
        <v>3516</v>
      </c>
      <c r="C379" s="16" t="s">
        <v>49</v>
      </c>
      <c r="D379" s="17" t="s">
        <v>126</v>
      </c>
      <c r="E379" s="16" t="s">
        <v>127</v>
      </c>
      <c r="F379" s="18" t="s">
        <v>887</v>
      </c>
      <c r="G379" s="17">
        <v>3532827</v>
      </c>
      <c r="H379" s="17" t="s">
        <v>888</v>
      </c>
      <c r="I379" s="19">
        <v>357</v>
      </c>
      <c r="J379" s="20">
        <v>7295</v>
      </c>
      <c r="K379" s="20">
        <v>8515</v>
      </c>
      <c r="L379" s="86">
        <f t="shared" si="21"/>
        <v>9735</v>
      </c>
      <c r="M379" s="21">
        <v>20.434173669467786</v>
      </c>
      <c r="N379" s="22">
        <v>23.851540616246499</v>
      </c>
      <c r="O379" s="85">
        <f t="shared" si="20"/>
        <v>27.268907563025209</v>
      </c>
      <c r="P379" s="7">
        <v>456</v>
      </c>
      <c r="Q379" s="7">
        <v>664</v>
      </c>
      <c r="R379" s="8">
        <v>6.2508567511994517</v>
      </c>
      <c r="S379" s="8">
        <v>7.798003523194363</v>
      </c>
      <c r="T379" s="83">
        <f t="shared" si="22"/>
        <v>759.13564298297126</v>
      </c>
      <c r="U379">
        <f t="shared" si="23"/>
        <v>19</v>
      </c>
    </row>
    <row r="380" spans="1:21">
      <c r="A380" s="60" t="s">
        <v>16</v>
      </c>
      <c r="B380" s="23">
        <v>3515</v>
      </c>
      <c r="C380" s="23" t="s">
        <v>22</v>
      </c>
      <c r="D380" s="17" t="s">
        <v>889</v>
      </c>
      <c r="E380" s="23" t="s">
        <v>890</v>
      </c>
      <c r="F380" s="18" t="s">
        <v>891</v>
      </c>
      <c r="G380" s="17">
        <v>3532843</v>
      </c>
      <c r="H380" s="17" t="s">
        <v>892</v>
      </c>
      <c r="I380" s="19">
        <v>124</v>
      </c>
      <c r="J380" s="20">
        <v>2483</v>
      </c>
      <c r="K380" s="20">
        <v>2114</v>
      </c>
      <c r="L380" s="86">
        <f t="shared" si="21"/>
        <v>2114</v>
      </c>
      <c r="M380" s="21">
        <v>20.024193548387096</v>
      </c>
      <c r="N380" s="22">
        <v>17.048387096774192</v>
      </c>
      <c r="O380" s="85">
        <f t="shared" si="20"/>
        <v>17.048387096774192</v>
      </c>
      <c r="P380" s="7">
        <v>396</v>
      </c>
      <c r="Q380" s="7">
        <v>446</v>
      </c>
      <c r="R380" s="8">
        <v>15.948449456302859</v>
      </c>
      <c r="S380" s="8">
        <v>21.09744560075686</v>
      </c>
      <c r="T380" s="83">
        <f t="shared" si="22"/>
        <v>446</v>
      </c>
      <c r="U380">
        <f t="shared" si="23"/>
        <v>4</v>
      </c>
    </row>
    <row r="381" spans="1:21">
      <c r="A381" s="60" t="s">
        <v>16</v>
      </c>
      <c r="B381" s="24">
        <v>3502</v>
      </c>
      <c r="C381" s="25" t="s">
        <v>69</v>
      </c>
      <c r="D381" s="17" t="s">
        <v>132</v>
      </c>
      <c r="E381" s="25" t="s">
        <v>133</v>
      </c>
      <c r="F381" s="18" t="s">
        <v>893</v>
      </c>
      <c r="G381" s="17">
        <v>3532868</v>
      </c>
      <c r="H381" s="17" t="s">
        <v>894</v>
      </c>
      <c r="I381" s="19">
        <v>192</v>
      </c>
      <c r="J381" s="20">
        <v>991</v>
      </c>
      <c r="K381" s="20">
        <v>1125</v>
      </c>
      <c r="L381" s="86">
        <f t="shared" si="21"/>
        <v>1259</v>
      </c>
      <c r="M381" s="21">
        <v>5.161458333333333</v>
      </c>
      <c r="N381" s="22">
        <v>5.859375</v>
      </c>
      <c r="O381" s="85">
        <f t="shared" si="20"/>
        <v>6.557291666666667</v>
      </c>
      <c r="P381" s="7">
        <v>115</v>
      </c>
      <c r="Q381" s="7">
        <v>168</v>
      </c>
      <c r="R381" s="8">
        <v>11.60443995963673</v>
      </c>
      <c r="S381" s="8">
        <v>14.933333333333334</v>
      </c>
      <c r="T381" s="83">
        <f t="shared" si="22"/>
        <v>188.01066666666668</v>
      </c>
      <c r="U381">
        <f t="shared" si="23"/>
        <v>3</v>
      </c>
    </row>
    <row r="382" spans="1:21">
      <c r="A382" s="60" t="s">
        <v>16</v>
      </c>
      <c r="B382" s="16">
        <v>3503</v>
      </c>
      <c r="C382" s="16" t="s">
        <v>92</v>
      </c>
      <c r="D382" s="17" t="s">
        <v>271</v>
      </c>
      <c r="E382" s="16" t="s">
        <v>272</v>
      </c>
      <c r="F382" s="18" t="s">
        <v>895</v>
      </c>
      <c r="G382" s="17">
        <v>3532900</v>
      </c>
      <c r="H382" s="17" t="s">
        <v>896</v>
      </c>
      <c r="I382" s="19">
        <v>159</v>
      </c>
      <c r="J382" s="20">
        <v>7307</v>
      </c>
      <c r="K382" s="20">
        <v>9300</v>
      </c>
      <c r="L382" s="86">
        <f t="shared" si="21"/>
        <v>11293</v>
      </c>
      <c r="M382" s="21">
        <v>45.955974842767297</v>
      </c>
      <c r="N382" s="22">
        <v>58.490566037735846</v>
      </c>
      <c r="O382" s="85">
        <f t="shared" si="20"/>
        <v>71.025157232704402</v>
      </c>
      <c r="P382" s="7">
        <v>670</v>
      </c>
      <c r="Q382" s="7">
        <v>998</v>
      </c>
      <c r="R382" s="8">
        <v>9.1692897221842067</v>
      </c>
      <c r="S382" s="8">
        <v>10.731182795698924</v>
      </c>
      <c r="T382" s="83">
        <f t="shared" si="22"/>
        <v>1211.8724731182795</v>
      </c>
      <c r="U382">
        <f t="shared" si="23"/>
        <v>23</v>
      </c>
    </row>
    <row r="383" spans="1:21">
      <c r="A383" s="60" t="s">
        <v>16</v>
      </c>
      <c r="B383" s="23">
        <v>3515</v>
      </c>
      <c r="C383" s="23" t="s">
        <v>22</v>
      </c>
      <c r="D383" s="17" t="s">
        <v>192</v>
      </c>
      <c r="E383" s="23" t="s">
        <v>193</v>
      </c>
      <c r="F383" s="18" t="s">
        <v>897</v>
      </c>
      <c r="G383" s="17">
        <v>3533007</v>
      </c>
      <c r="H383" s="17" t="s">
        <v>898</v>
      </c>
      <c r="I383" s="19">
        <v>536</v>
      </c>
      <c r="J383" s="20">
        <v>17020</v>
      </c>
      <c r="K383" s="20">
        <v>19180</v>
      </c>
      <c r="L383" s="86">
        <f t="shared" si="21"/>
        <v>21340</v>
      </c>
      <c r="M383" s="21">
        <v>31.753731343283583</v>
      </c>
      <c r="N383" s="22">
        <v>35.78358208955224</v>
      </c>
      <c r="O383" s="85">
        <f t="shared" si="20"/>
        <v>39.813432835820898</v>
      </c>
      <c r="P383" s="7">
        <v>1963</v>
      </c>
      <c r="Q383" s="7">
        <v>2637</v>
      </c>
      <c r="R383" s="8">
        <v>11.533490011750882</v>
      </c>
      <c r="S383" s="8">
        <v>13.748696558915537</v>
      </c>
      <c r="T383" s="83">
        <f t="shared" si="22"/>
        <v>2933.9718456725759</v>
      </c>
      <c r="U383">
        <f t="shared" si="23"/>
        <v>43</v>
      </c>
    </row>
    <row r="384" spans="1:21">
      <c r="A384" s="60" t="s">
        <v>16</v>
      </c>
      <c r="B384" s="16">
        <v>3511</v>
      </c>
      <c r="C384" s="16" t="s">
        <v>54</v>
      </c>
      <c r="D384" s="17" t="s">
        <v>455</v>
      </c>
      <c r="E384" s="16" t="s">
        <v>456</v>
      </c>
      <c r="F384" s="18" t="s">
        <v>899</v>
      </c>
      <c r="G384" s="17">
        <v>3533106</v>
      </c>
      <c r="H384" s="17" t="s">
        <v>900</v>
      </c>
      <c r="I384" s="19">
        <v>47</v>
      </c>
      <c r="J384" s="20">
        <v>2087</v>
      </c>
      <c r="K384" s="20">
        <v>2177</v>
      </c>
      <c r="L384" s="86">
        <f t="shared" si="21"/>
        <v>2267</v>
      </c>
      <c r="M384" s="21">
        <v>44.404255319148938</v>
      </c>
      <c r="N384" s="22">
        <v>46.319148936170215</v>
      </c>
      <c r="O384" s="85">
        <f t="shared" si="20"/>
        <v>48.234042553191486</v>
      </c>
      <c r="P384" s="7">
        <v>346</v>
      </c>
      <c r="Q384" s="7">
        <v>402</v>
      </c>
      <c r="R384" s="8">
        <v>16.57882127455678</v>
      </c>
      <c r="S384" s="8">
        <v>18.465778594395957</v>
      </c>
      <c r="T384" s="83">
        <f t="shared" si="22"/>
        <v>418.61920073495634</v>
      </c>
      <c r="U384">
        <f t="shared" si="23"/>
        <v>5</v>
      </c>
    </row>
    <row r="385" spans="1:21">
      <c r="A385" s="60" t="s">
        <v>16</v>
      </c>
      <c r="B385" s="24">
        <v>3502</v>
      </c>
      <c r="C385" s="25" t="s">
        <v>69</v>
      </c>
      <c r="D385" s="17" t="s">
        <v>105</v>
      </c>
      <c r="E385" s="25" t="s">
        <v>106</v>
      </c>
      <c r="F385" s="18" t="s">
        <v>901</v>
      </c>
      <c r="G385" s="17">
        <v>3533205</v>
      </c>
      <c r="H385" s="17" t="s">
        <v>902</v>
      </c>
      <c r="I385" s="19">
        <v>270</v>
      </c>
      <c r="J385" s="20">
        <v>2063</v>
      </c>
      <c r="K385" s="20">
        <v>3068</v>
      </c>
      <c r="L385" s="86">
        <f t="shared" si="21"/>
        <v>4073</v>
      </c>
      <c r="M385" s="21">
        <v>7.6407407407407408</v>
      </c>
      <c r="N385" s="22">
        <v>11.362962962962962</v>
      </c>
      <c r="O385" s="85">
        <f t="shared" si="20"/>
        <v>15.085185185185185</v>
      </c>
      <c r="P385" s="7">
        <v>263</v>
      </c>
      <c r="Q385" s="7">
        <v>333</v>
      </c>
      <c r="R385" s="8">
        <v>12.748424624333495</v>
      </c>
      <c r="S385" s="8">
        <v>10.853976531942633</v>
      </c>
      <c r="T385" s="83">
        <f t="shared" si="22"/>
        <v>442.08246414602343</v>
      </c>
      <c r="U385">
        <f t="shared" si="23"/>
        <v>8</v>
      </c>
    </row>
    <row r="386" spans="1:21">
      <c r="A386" s="60" t="s">
        <v>16</v>
      </c>
      <c r="B386" s="23">
        <v>3515</v>
      </c>
      <c r="C386" s="23" t="s">
        <v>22</v>
      </c>
      <c r="D386" s="17" t="s">
        <v>163</v>
      </c>
      <c r="E386" s="23" t="s">
        <v>164</v>
      </c>
      <c r="F386" s="18" t="s">
        <v>903</v>
      </c>
      <c r="G386" s="17">
        <v>3533254</v>
      </c>
      <c r="H386" s="17" t="s">
        <v>904</v>
      </c>
      <c r="I386" s="19">
        <v>121</v>
      </c>
      <c r="J386" s="20">
        <v>3225</v>
      </c>
      <c r="K386" s="20">
        <v>4592</v>
      </c>
      <c r="L386" s="86">
        <f t="shared" si="21"/>
        <v>5959</v>
      </c>
      <c r="M386" s="21">
        <v>26.652892561983471</v>
      </c>
      <c r="N386" s="22">
        <v>37.950413223140494</v>
      </c>
      <c r="O386" s="85">
        <f t="shared" si="20"/>
        <v>49.247933884297524</v>
      </c>
      <c r="P386" s="7">
        <v>383</v>
      </c>
      <c r="Q386" s="7">
        <v>491</v>
      </c>
      <c r="R386" s="8">
        <v>11.875968992248062</v>
      </c>
      <c r="S386" s="8">
        <v>10.692508710801393</v>
      </c>
      <c r="T386" s="83">
        <f t="shared" si="22"/>
        <v>637.16659407665497</v>
      </c>
      <c r="U386">
        <f t="shared" si="23"/>
        <v>12</v>
      </c>
    </row>
    <row r="387" spans="1:21">
      <c r="A387" s="60" t="s">
        <v>16</v>
      </c>
      <c r="B387" s="24">
        <v>3502</v>
      </c>
      <c r="C387" s="25" t="s">
        <v>69</v>
      </c>
      <c r="D387" s="17" t="s">
        <v>132</v>
      </c>
      <c r="E387" s="25" t="s">
        <v>133</v>
      </c>
      <c r="F387" s="18" t="s">
        <v>905</v>
      </c>
      <c r="G387" s="17">
        <v>3533304</v>
      </c>
      <c r="H387" s="17" t="s">
        <v>906</v>
      </c>
      <c r="I387" s="19">
        <v>71</v>
      </c>
      <c r="J387" s="20">
        <v>2749</v>
      </c>
      <c r="K387" s="20">
        <v>3441</v>
      </c>
      <c r="L387" s="86">
        <f t="shared" si="21"/>
        <v>4133</v>
      </c>
      <c r="M387" s="21">
        <v>38.718309859154928</v>
      </c>
      <c r="N387" s="22">
        <v>48.464788732394368</v>
      </c>
      <c r="O387" s="85">
        <f t="shared" si="20"/>
        <v>58.2112676056338</v>
      </c>
      <c r="P387" s="7">
        <v>302</v>
      </c>
      <c r="Q387" s="7">
        <v>435</v>
      </c>
      <c r="R387" s="8">
        <v>10.985813022917425</v>
      </c>
      <c r="S387" s="8">
        <v>12.641673931996513</v>
      </c>
      <c r="T387" s="83">
        <f t="shared" si="22"/>
        <v>522.48038360941587</v>
      </c>
      <c r="U387">
        <f t="shared" si="23"/>
        <v>8</v>
      </c>
    </row>
    <row r="388" spans="1:21">
      <c r="A388" s="60" t="s">
        <v>16</v>
      </c>
      <c r="B388" s="16">
        <v>3507</v>
      </c>
      <c r="C388" s="16" t="s">
        <v>34</v>
      </c>
      <c r="D388" s="17" t="s">
        <v>88</v>
      </c>
      <c r="E388" s="16" t="s">
        <v>89</v>
      </c>
      <c r="F388" s="18" t="s">
        <v>907</v>
      </c>
      <c r="G388" s="17">
        <v>3533403</v>
      </c>
      <c r="H388" s="17" t="s">
        <v>908</v>
      </c>
      <c r="I388" s="19">
        <v>62</v>
      </c>
      <c r="J388" s="20">
        <v>42071</v>
      </c>
      <c r="K388" s="20">
        <v>51242</v>
      </c>
      <c r="L388" s="86">
        <f t="shared" si="21"/>
        <v>60413</v>
      </c>
      <c r="M388" s="21">
        <v>678.56451612903231</v>
      </c>
      <c r="N388" s="22">
        <v>826.48387096774195</v>
      </c>
      <c r="O388" s="85">
        <f t="shared" si="20"/>
        <v>974.40322580645159</v>
      </c>
      <c r="P388" s="7">
        <v>3509</v>
      </c>
      <c r="Q388" s="7">
        <v>5572</v>
      </c>
      <c r="R388" s="8">
        <v>8.3406622138765414</v>
      </c>
      <c r="S388" s="8">
        <v>10.87389251005035</v>
      </c>
      <c r="T388" s="83">
        <f t="shared" si="22"/>
        <v>6569.244682096718</v>
      </c>
      <c r="U388">
        <f t="shared" si="23"/>
        <v>121</v>
      </c>
    </row>
    <row r="389" spans="1:21">
      <c r="A389" s="60" t="s">
        <v>16</v>
      </c>
      <c r="B389" s="23">
        <v>3515</v>
      </c>
      <c r="C389" s="23" t="s">
        <v>22</v>
      </c>
      <c r="D389" s="17" t="s">
        <v>163</v>
      </c>
      <c r="E389" s="23" t="s">
        <v>164</v>
      </c>
      <c r="F389" s="18" t="s">
        <v>909</v>
      </c>
      <c r="G389" s="17">
        <v>3533502</v>
      </c>
      <c r="H389" s="17" t="s">
        <v>910</v>
      </c>
      <c r="I389" s="19">
        <v>931</v>
      </c>
      <c r="J389" s="20">
        <v>32432</v>
      </c>
      <c r="K389" s="20">
        <v>36593</v>
      </c>
      <c r="L389" s="86">
        <f t="shared" si="21"/>
        <v>40754</v>
      </c>
      <c r="M389" s="21">
        <v>34.835660580021482</v>
      </c>
      <c r="N389" s="22">
        <v>39.305048335123523</v>
      </c>
      <c r="O389" s="85">
        <f t="shared" si="20"/>
        <v>43.774436090225564</v>
      </c>
      <c r="P389" s="7">
        <v>3998</v>
      </c>
      <c r="Q389" s="7">
        <v>5232</v>
      </c>
      <c r="R389" s="8">
        <v>12.327331031080414</v>
      </c>
      <c r="S389" s="8">
        <v>14.297816522285682</v>
      </c>
      <c r="T389" s="83">
        <f t="shared" si="22"/>
        <v>5826.9321454923074</v>
      </c>
      <c r="U389">
        <f t="shared" si="23"/>
        <v>82</v>
      </c>
    </row>
    <row r="390" spans="1:21">
      <c r="A390" s="60" t="s">
        <v>16</v>
      </c>
      <c r="B390" s="16">
        <v>3508</v>
      </c>
      <c r="C390" s="16" t="s">
        <v>138</v>
      </c>
      <c r="D390" s="17" t="s">
        <v>635</v>
      </c>
      <c r="E390" s="16" t="s">
        <v>636</v>
      </c>
      <c r="F390" s="18" t="s">
        <v>911</v>
      </c>
      <c r="G390" s="17">
        <v>3533601</v>
      </c>
      <c r="H390" s="17" t="s">
        <v>912</v>
      </c>
      <c r="I390" s="19">
        <v>335</v>
      </c>
      <c r="J390" s="20">
        <v>6309</v>
      </c>
      <c r="K390" s="20">
        <v>6817</v>
      </c>
      <c r="L390" s="86">
        <f t="shared" si="21"/>
        <v>7325</v>
      </c>
      <c r="M390" s="21">
        <v>18.832835820895522</v>
      </c>
      <c r="N390" s="22">
        <v>20.349253731343282</v>
      </c>
      <c r="O390" s="85">
        <f t="shared" si="20"/>
        <v>21.865671641791046</v>
      </c>
      <c r="P390" s="7">
        <v>722</v>
      </c>
      <c r="Q390" s="7">
        <v>903</v>
      </c>
      <c r="R390" s="8">
        <v>11.443968933269932</v>
      </c>
      <c r="S390" s="8">
        <v>13.246296024644272</v>
      </c>
      <c r="T390" s="83">
        <f t="shared" si="22"/>
        <v>970.29118380519287</v>
      </c>
      <c r="U390">
        <f t="shared" si="23"/>
        <v>15</v>
      </c>
    </row>
    <row r="391" spans="1:21">
      <c r="A391" s="60" t="s">
        <v>16</v>
      </c>
      <c r="B391" s="16">
        <v>3509</v>
      </c>
      <c r="C391" s="16" t="s">
        <v>17</v>
      </c>
      <c r="D391" s="17" t="s">
        <v>83</v>
      </c>
      <c r="E391" s="16" t="s">
        <v>17</v>
      </c>
      <c r="F391" s="18" t="s">
        <v>913</v>
      </c>
      <c r="G391" s="17">
        <v>3533700</v>
      </c>
      <c r="H391" s="17" t="s">
        <v>914</v>
      </c>
      <c r="I391" s="19">
        <v>299</v>
      </c>
      <c r="J391" s="20">
        <v>4164</v>
      </c>
      <c r="K391" s="20">
        <v>4163</v>
      </c>
      <c r="L391" s="86">
        <f t="shared" si="21"/>
        <v>4163</v>
      </c>
      <c r="M391" s="21">
        <v>13.926421404682275</v>
      </c>
      <c r="N391" s="22">
        <v>13.923076923076923</v>
      </c>
      <c r="O391" s="85">
        <f t="shared" si="20"/>
        <v>13.923076923076923</v>
      </c>
      <c r="P391" s="7">
        <v>473</v>
      </c>
      <c r="Q391" s="7">
        <v>607</v>
      </c>
      <c r="R391" s="8">
        <v>11.359269932756964</v>
      </c>
      <c r="S391" s="8">
        <v>14.580831131395628</v>
      </c>
      <c r="T391" s="83">
        <f t="shared" si="22"/>
        <v>607</v>
      </c>
      <c r="U391">
        <f t="shared" si="23"/>
        <v>8</v>
      </c>
    </row>
    <row r="392" spans="1:21">
      <c r="A392" s="60" t="s">
        <v>16</v>
      </c>
      <c r="B392" s="16">
        <v>3509</v>
      </c>
      <c r="C392" s="16" t="s">
        <v>17</v>
      </c>
      <c r="D392" s="17" t="s">
        <v>241</v>
      </c>
      <c r="E392" s="16" t="s">
        <v>242</v>
      </c>
      <c r="F392" s="18" t="s">
        <v>915</v>
      </c>
      <c r="G392" s="17">
        <v>3533809</v>
      </c>
      <c r="H392" s="17" t="s">
        <v>916</v>
      </c>
      <c r="I392" s="19">
        <v>201</v>
      </c>
      <c r="J392" s="20">
        <v>2994</v>
      </c>
      <c r="K392" s="20">
        <v>2673</v>
      </c>
      <c r="L392" s="86">
        <f t="shared" si="21"/>
        <v>2673</v>
      </c>
      <c r="M392" s="21">
        <v>14.895522388059701</v>
      </c>
      <c r="N392" s="22">
        <v>13.298507462686567</v>
      </c>
      <c r="O392" s="85">
        <f t="shared" si="20"/>
        <v>13.298507462686567</v>
      </c>
      <c r="P392" s="7">
        <v>394</v>
      </c>
      <c r="Q392" s="7">
        <v>477</v>
      </c>
      <c r="R392" s="8">
        <v>13.159652638610554</v>
      </c>
      <c r="S392" s="8">
        <v>17.845117845117844</v>
      </c>
      <c r="T392" s="83">
        <f t="shared" si="22"/>
        <v>477</v>
      </c>
      <c r="U392">
        <f t="shared" si="23"/>
        <v>5</v>
      </c>
    </row>
    <row r="393" spans="1:21">
      <c r="A393" s="60" t="s">
        <v>16</v>
      </c>
      <c r="B393" s="16">
        <v>3505</v>
      </c>
      <c r="C393" s="16" t="s">
        <v>59</v>
      </c>
      <c r="D393" s="17" t="s">
        <v>60</v>
      </c>
      <c r="E393" s="16" t="s">
        <v>61</v>
      </c>
      <c r="F393" s="18" t="s">
        <v>917</v>
      </c>
      <c r="G393" s="17">
        <v>3533908</v>
      </c>
      <c r="H393" s="17" t="s">
        <v>918</v>
      </c>
      <c r="I393" s="19">
        <v>812</v>
      </c>
      <c r="J393" s="20">
        <v>46013</v>
      </c>
      <c r="K393" s="20">
        <v>50024</v>
      </c>
      <c r="L393" s="86">
        <f t="shared" si="21"/>
        <v>54035</v>
      </c>
      <c r="M393" s="21">
        <v>56.666256157635466</v>
      </c>
      <c r="N393" s="22">
        <v>61.60591133004926</v>
      </c>
      <c r="O393" s="85">
        <f t="shared" si="20"/>
        <v>66.54556650246306</v>
      </c>
      <c r="P393" s="7">
        <v>5456</v>
      </c>
      <c r="Q393" s="7">
        <v>7379</v>
      </c>
      <c r="R393" s="8">
        <v>11.857518527372699</v>
      </c>
      <c r="S393" s="8">
        <v>14.750919558611866</v>
      </c>
      <c r="T393" s="83">
        <f t="shared" si="22"/>
        <v>7970.6593834959222</v>
      </c>
      <c r="U393">
        <f t="shared" si="23"/>
        <v>108</v>
      </c>
    </row>
    <row r="394" spans="1:21">
      <c r="A394" s="60" t="s">
        <v>16</v>
      </c>
      <c r="B394" s="23">
        <v>3515</v>
      </c>
      <c r="C394" s="23" t="s">
        <v>22</v>
      </c>
      <c r="D394" s="17" t="s">
        <v>192</v>
      </c>
      <c r="E394" s="23" t="s">
        <v>193</v>
      </c>
      <c r="F394" s="18" t="s">
        <v>919</v>
      </c>
      <c r="G394" s="17">
        <v>3534005</v>
      </c>
      <c r="H394" s="17" t="s">
        <v>920</v>
      </c>
      <c r="I394" s="19">
        <v>242</v>
      </c>
      <c r="J394" s="20">
        <v>3413</v>
      </c>
      <c r="K394" s="20">
        <v>3884</v>
      </c>
      <c r="L394" s="86">
        <f t="shared" si="21"/>
        <v>4355</v>
      </c>
      <c r="M394" s="21">
        <v>14.103305785123966</v>
      </c>
      <c r="N394" s="22">
        <v>16.049586776859503</v>
      </c>
      <c r="O394" s="85">
        <f t="shared" ref="O394:O457" si="24">L394/I394</f>
        <v>17.995867768595041</v>
      </c>
      <c r="P394" s="7">
        <v>322</v>
      </c>
      <c r="Q394" s="7">
        <v>486</v>
      </c>
      <c r="R394" s="8">
        <v>9.4345150893641954</v>
      </c>
      <c r="S394" s="8">
        <v>12.51287332646756</v>
      </c>
      <c r="T394" s="83">
        <f t="shared" si="22"/>
        <v>544.93563336766226</v>
      </c>
      <c r="U394">
        <f t="shared" si="23"/>
        <v>9</v>
      </c>
    </row>
    <row r="395" spans="1:21">
      <c r="A395" s="60" t="s">
        <v>16</v>
      </c>
      <c r="B395" s="16">
        <v>3509</v>
      </c>
      <c r="C395" s="16" t="s">
        <v>17</v>
      </c>
      <c r="D395" s="17" t="s">
        <v>83</v>
      </c>
      <c r="E395" s="16" t="s">
        <v>17</v>
      </c>
      <c r="F395" s="18" t="s">
        <v>921</v>
      </c>
      <c r="G395" s="17">
        <v>3534104</v>
      </c>
      <c r="H395" s="17" t="s">
        <v>922</v>
      </c>
      <c r="I395" s="19">
        <v>231</v>
      </c>
      <c r="J395" s="20">
        <v>5884</v>
      </c>
      <c r="K395" s="20">
        <v>6097</v>
      </c>
      <c r="L395" s="86">
        <f t="shared" si="21"/>
        <v>6310</v>
      </c>
      <c r="M395" s="21">
        <v>25.471861471861473</v>
      </c>
      <c r="N395" s="22">
        <v>26.393939393939394</v>
      </c>
      <c r="O395" s="85">
        <f t="shared" si="24"/>
        <v>27.316017316017316</v>
      </c>
      <c r="P395" s="7">
        <v>785</v>
      </c>
      <c r="Q395" s="7">
        <v>934</v>
      </c>
      <c r="R395" s="8">
        <v>13.341264445955133</v>
      </c>
      <c r="S395" s="8">
        <v>15.319009348860096</v>
      </c>
      <c r="T395" s="83">
        <f t="shared" si="22"/>
        <v>966.62948991307212</v>
      </c>
      <c r="U395">
        <f t="shared" si="23"/>
        <v>13</v>
      </c>
    </row>
    <row r="396" spans="1:21">
      <c r="A396" s="60" t="s">
        <v>16</v>
      </c>
      <c r="B396" s="23">
        <v>3515</v>
      </c>
      <c r="C396" s="23" t="s">
        <v>22</v>
      </c>
      <c r="D396" s="17" t="s">
        <v>192</v>
      </c>
      <c r="E396" s="23" t="s">
        <v>193</v>
      </c>
      <c r="F396" s="18" t="s">
        <v>923</v>
      </c>
      <c r="G396" s="17">
        <v>3534203</v>
      </c>
      <c r="H396" s="17" t="s">
        <v>924</v>
      </c>
      <c r="I396" s="19">
        <v>252</v>
      </c>
      <c r="J396" s="20">
        <v>4161</v>
      </c>
      <c r="K396" s="20">
        <v>5675</v>
      </c>
      <c r="L396" s="86">
        <f t="shared" ref="L396:L459" si="25">IF(K396&gt;J396,(K396-J396)+K396,K396)</f>
        <v>7189</v>
      </c>
      <c r="M396" s="21">
        <v>16.511904761904763</v>
      </c>
      <c r="N396" s="22">
        <v>22.519841269841269</v>
      </c>
      <c r="O396" s="85">
        <f t="shared" si="24"/>
        <v>28.527777777777779</v>
      </c>
      <c r="P396" s="7">
        <v>331</v>
      </c>
      <c r="Q396" s="7">
        <v>488</v>
      </c>
      <c r="R396" s="8">
        <v>7.9548185532323963</v>
      </c>
      <c r="S396" s="8">
        <v>8.5991189427312769</v>
      </c>
      <c r="T396" s="83">
        <f t="shared" ref="T396:T459" si="26">(S396/100)*L396</f>
        <v>618.19066079295146</v>
      </c>
      <c r="U396">
        <f t="shared" ref="U396:U459" si="27">ROUND(2*L396/1000,0)</f>
        <v>14</v>
      </c>
    </row>
    <row r="397" spans="1:21">
      <c r="A397" s="60" t="s">
        <v>16</v>
      </c>
      <c r="B397" s="16">
        <v>3508</v>
      </c>
      <c r="C397" s="16" t="s">
        <v>138</v>
      </c>
      <c r="D397" s="17" t="s">
        <v>635</v>
      </c>
      <c r="E397" s="16" t="s">
        <v>636</v>
      </c>
      <c r="F397" s="18" t="s">
        <v>925</v>
      </c>
      <c r="G397" s="17">
        <v>3534302</v>
      </c>
      <c r="H397" s="17" t="s">
        <v>926</v>
      </c>
      <c r="I397" s="19">
        <v>302</v>
      </c>
      <c r="J397" s="20">
        <v>36004</v>
      </c>
      <c r="K397" s="20">
        <v>39781</v>
      </c>
      <c r="L397" s="86">
        <f t="shared" si="25"/>
        <v>43558</v>
      </c>
      <c r="M397" s="21">
        <v>119.21854304635761</v>
      </c>
      <c r="N397" s="22">
        <v>131.7251655629139</v>
      </c>
      <c r="O397" s="85">
        <f t="shared" si="24"/>
        <v>144.23178807947019</v>
      </c>
      <c r="P397" s="7">
        <v>3249</v>
      </c>
      <c r="Q397" s="7">
        <v>4667</v>
      </c>
      <c r="R397" s="8">
        <v>9.0239973336295964</v>
      </c>
      <c r="S397" s="8">
        <v>11.731731228475905</v>
      </c>
      <c r="T397" s="83">
        <f t="shared" si="26"/>
        <v>5110.1074884995342</v>
      </c>
      <c r="U397">
        <f t="shared" si="27"/>
        <v>87</v>
      </c>
    </row>
    <row r="398" spans="1:21">
      <c r="A398" s="60" t="s">
        <v>16</v>
      </c>
      <c r="B398" s="26">
        <v>3501</v>
      </c>
      <c r="C398" s="27" t="s">
        <v>169</v>
      </c>
      <c r="D398" s="17" t="s">
        <v>225</v>
      </c>
      <c r="E398" s="18" t="s">
        <v>226</v>
      </c>
      <c r="F398" s="18" t="s">
        <v>927</v>
      </c>
      <c r="G398" s="17">
        <v>3534401</v>
      </c>
      <c r="H398" s="17" t="s">
        <v>928</v>
      </c>
      <c r="I398" s="19">
        <v>68</v>
      </c>
      <c r="J398" s="20">
        <v>652593</v>
      </c>
      <c r="K398" s="20">
        <v>666740</v>
      </c>
      <c r="L398" s="86">
        <f t="shared" si="25"/>
        <v>680887</v>
      </c>
      <c r="M398" s="21">
        <v>9596.9558823529405</v>
      </c>
      <c r="N398" s="22">
        <v>9805</v>
      </c>
      <c r="O398" s="85">
        <f t="shared" si="24"/>
        <v>10013.044117647059</v>
      </c>
      <c r="P398" s="7">
        <v>44949</v>
      </c>
      <c r="Q398" s="7">
        <v>65116</v>
      </c>
      <c r="R398" s="8">
        <v>6.8877539293250161</v>
      </c>
      <c r="S398" s="8">
        <v>9.7663257041725409</v>
      </c>
      <c r="T398" s="83">
        <f t="shared" si="26"/>
        <v>66497.642097369288</v>
      </c>
      <c r="U398">
        <f t="shared" si="27"/>
        <v>1362</v>
      </c>
    </row>
    <row r="399" spans="1:21">
      <c r="A399" s="60" t="s">
        <v>16</v>
      </c>
      <c r="B399" s="16">
        <v>3509</v>
      </c>
      <c r="C399" s="16" t="s">
        <v>17</v>
      </c>
      <c r="D399" s="17" t="s">
        <v>83</v>
      </c>
      <c r="E399" s="16" t="s">
        <v>17</v>
      </c>
      <c r="F399" s="18" t="s">
        <v>929</v>
      </c>
      <c r="G399" s="17">
        <v>3534500</v>
      </c>
      <c r="H399" s="17" t="s">
        <v>930</v>
      </c>
      <c r="I399" s="19">
        <v>222</v>
      </c>
      <c r="J399" s="20">
        <v>2552</v>
      </c>
      <c r="K399" s="20">
        <v>2537</v>
      </c>
      <c r="L399" s="86">
        <f t="shared" si="25"/>
        <v>2537</v>
      </c>
      <c r="M399" s="21">
        <v>11.495495495495495</v>
      </c>
      <c r="N399" s="22">
        <v>11.427927927927929</v>
      </c>
      <c r="O399" s="85">
        <f t="shared" si="24"/>
        <v>11.427927927927929</v>
      </c>
      <c r="P399" s="7">
        <v>355</v>
      </c>
      <c r="Q399" s="7">
        <v>517</v>
      </c>
      <c r="R399" s="8">
        <v>13.910658307210031</v>
      </c>
      <c r="S399" s="8">
        <v>20.378399684666931</v>
      </c>
      <c r="T399" s="83">
        <f t="shared" si="26"/>
        <v>517</v>
      </c>
      <c r="U399">
        <f t="shared" si="27"/>
        <v>5</v>
      </c>
    </row>
    <row r="400" spans="1:21">
      <c r="A400" s="60" t="s">
        <v>16</v>
      </c>
      <c r="B400" s="16">
        <v>3509</v>
      </c>
      <c r="C400" s="16" t="s">
        <v>17</v>
      </c>
      <c r="D400" s="17" t="s">
        <v>18</v>
      </c>
      <c r="E400" s="16" t="s">
        <v>19</v>
      </c>
      <c r="F400" s="18" t="s">
        <v>931</v>
      </c>
      <c r="G400" s="17">
        <v>3534609</v>
      </c>
      <c r="H400" s="17" t="s">
        <v>932</v>
      </c>
      <c r="I400" s="19">
        <v>241</v>
      </c>
      <c r="J400" s="20">
        <v>29648</v>
      </c>
      <c r="K400" s="20">
        <v>30917</v>
      </c>
      <c r="L400" s="86">
        <f t="shared" si="25"/>
        <v>32186</v>
      </c>
      <c r="M400" s="21">
        <v>123.02074688796681</v>
      </c>
      <c r="N400" s="22">
        <v>128.2863070539419</v>
      </c>
      <c r="O400" s="85">
        <f t="shared" si="24"/>
        <v>133.551867219917</v>
      </c>
      <c r="P400" s="7">
        <v>4063</v>
      </c>
      <c r="Q400" s="7">
        <v>5287</v>
      </c>
      <c r="R400" s="8">
        <v>13.704128440366972</v>
      </c>
      <c r="S400" s="8">
        <v>17.100624252029629</v>
      </c>
      <c r="T400" s="83">
        <f t="shared" si="26"/>
        <v>5504.0069217582559</v>
      </c>
      <c r="U400">
        <f t="shared" si="27"/>
        <v>64</v>
      </c>
    </row>
    <row r="401" spans="1:21">
      <c r="A401" s="60" t="s">
        <v>16</v>
      </c>
      <c r="B401" s="16">
        <v>3509</v>
      </c>
      <c r="C401" s="16" t="s">
        <v>17</v>
      </c>
      <c r="D401" s="17" t="s">
        <v>241</v>
      </c>
      <c r="E401" s="16" t="s">
        <v>242</v>
      </c>
      <c r="F401" s="18" t="s">
        <v>933</v>
      </c>
      <c r="G401" s="17">
        <v>3534708</v>
      </c>
      <c r="H401" s="17" t="s">
        <v>934</v>
      </c>
      <c r="I401" s="19">
        <v>282</v>
      </c>
      <c r="J401" s="20">
        <v>93868</v>
      </c>
      <c r="K401" s="20">
        <v>103035</v>
      </c>
      <c r="L401" s="86">
        <f t="shared" si="25"/>
        <v>112202</v>
      </c>
      <c r="M401" s="21">
        <v>332.86524822695037</v>
      </c>
      <c r="N401" s="22">
        <v>365.37234042553189</v>
      </c>
      <c r="O401" s="85">
        <f t="shared" si="24"/>
        <v>397.87943262411346</v>
      </c>
      <c r="P401" s="7">
        <v>9276</v>
      </c>
      <c r="Q401" s="7">
        <v>13631</v>
      </c>
      <c r="R401" s="8">
        <v>9.8819619039502271</v>
      </c>
      <c r="S401" s="8">
        <v>13.229485126413355</v>
      </c>
      <c r="T401" s="83">
        <f t="shared" si="26"/>
        <v>14843.746901538312</v>
      </c>
      <c r="U401">
        <f t="shared" si="27"/>
        <v>224</v>
      </c>
    </row>
    <row r="402" spans="1:21">
      <c r="A402" s="60" t="s">
        <v>16</v>
      </c>
      <c r="B402" s="23">
        <v>3515</v>
      </c>
      <c r="C402" s="23" t="s">
        <v>22</v>
      </c>
      <c r="D402" s="17" t="s">
        <v>485</v>
      </c>
      <c r="E402" s="23" t="s">
        <v>486</v>
      </c>
      <c r="F402" s="18" t="s">
        <v>935</v>
      </c>
      <c r="G402" s="17">
        <v>3534757</v>
      </c>
      <c r="H402" s="17" t="s">
        <v>936</v>
      </c>
      <c r="I402" s="19">
        <v>284</v>
      </c>
      <c r="J402" s="20">
        <v>6290</v>
      </c>
      <c r="K402" s="20">
        <v>8405</v>
      </c>
      <c r="L402" s="86">
        <f t="shared" si="25"/>
        <v>10520</v>
      </c>
      <c r="M402" s="21">
        <v>22.14788732394366</v>
      </c>
      <c r="N402" s="22">
        <v>29.595070422535212</v>
      </c>
      <c r="O402" s="85">
        <f t="shared" si="24"/>
        <v>37.04225352112676</v>
      </c>
      <c r="P402" s="7">
        <v>739</v>
      </c>
      <c r="Q402" s="7">
        <v>1136</v>
      </c>
      <c r="R402" s="8">
        <v>11.748807631160572</v>
      </c>
      <c r="S402" s="8">
        <v>13.515764425936942</v>
      </c>
      <c r="T402" s="83">
        <f t="shared" si="26"/>
        <v>1421.8584176085662</v>
      </c>
      <c r="U402">
        <f t="shared" si="27"/>
        <v>21</v>
      </c>
    </row>
    <row r="403" spans="1:21">
      <c r="A403" s="60" t="s">
        <v>16</v>
      </c>
      <c r="B403" s="16">
        <v>3511</v>
      </c>
      <c r="C403" s="16" t="s">
        <v>54</v>
      </c>
      <c r="D403" s="17" t="s">
        <v>455</v>
      </c>
      <c r="E403" s="16" t="s">
        <v>456</v>
      </c>
      <c r="F403" s="18" t="s">
        <v>937</v>
      </c>
      <c r="G403" s="17">
        <v>3534807</v>
      </c>
      <c r="H403" s="17" t="s">
        <v>938</v>
      </c>
      <c r="I403" s="19">
        <v>297</v>
      </c>
      <c r="J403" s="20">
        <v>7148</v>
      </c>
      <c r="K403" s="20">
        <v>7800</v>
      </c>
      <c r="L403" s="86">
        <f t="shared" si="25"/>
        <v>8452</v>
      </c>
      <c r="M403" s="21">
        <v>24.067340067340066</v>
      </c>
      <c r="N403" s="22">
        <v>26.262626262626263</v>
      </c>
      <c r="O403" s="85">
        <f t="shared" si="24"/>
        <v>28.457912457912457</v>
      </c>
      <c r="P403" s="7">
        <v>833</v>
      </c>
      <c r="Q403" s="7">
        <v>1082</v>
      </c>
      <c r="R403" s="8">
        <v>11.653609401231114</v>
      </c>
      <c r="S403" s="8">
        <v>13.871794871794872</v>
      </c>
      <c r="T403" s="83">
        <f t="shared" si="26"/>
        <v>1172.4441025641026</v>
      </c>
      <c r="U403">
        <f t="shared" si="27"/>
        <v>17</v>
      </c>
    </row>
    <row r="404" spans="1:21">
      <c r="A404" s="60" t="s">
        <v>16</v>
      </c>
      <c r="B404" s="16">
        <v>3509</v>
      </c>
      <c r="C404" s="16" t="s">
        <v>17</v>
      </c>
      <c r="D404" s="17" t="s">
        <v>18</v>
      </c>
      <c r="E404" s="16" t="s">
        <v>19</v>
      </c>
      <c r="F404" s="18" t="s">
        <v>939</v>
      </c>
      <c r="G404" s="17">
        <v>3534906</v>
      </c>
      <c r="H404" s="17" t="s">
        <v>940</v>
      </c>
      <c r="I404" s="19">
        <v>343</v>
      </c>
      <c r="J404" s="20">
        <v>12518</v>
      </c>
      <c r="K404" s="20">
        <v>13226</v>
      </c>
      <c r="L404" s="86">
        <f t="shared" si="25"/>
        <v>13934</v>
      </c>
      <c r="M404" s="21">
        <v>36.495626822157433</v>
      </c>
      <c r="N404" s="22">
        <v>38.559766763848394</v>
      </c>
      <c r="O404" s="85">
        <f t="shared" si="24"/>
        <v>40.623906705539362</v>
      </c>
      <c r="P404" s="7">
        <v>1763</v>
      </c>
      <c r="Q404" s="7">
        <v>2053</v>
      </c>
      <c r="R404" s="8">
        <v>14.083719444000639</v>
      </c>
      <c r="S404" s="8">
        <v>15.522455768939967</v>
      </c>
      <c r="T404" s="83">
        <f t="shared" si="26"/>
        <v>2162.8989868440949</v>
      </c>
      <c r="U404">
        <f t="shared" si="27"/>
        <v>28</v>
      </c>
    </row>
    <row r="405" spans="1:21">
      <c r="A405" s="60" t="s">
        <v>16</v>
      </c>
      <c r="B405" s="23">
        <v>3515</v>
      </c>
      <c r="C405" s="23" t="s">
        <v>22</v>
      </c>
      <c r="D405" s="17" t="s">
        <v>192</v>
      </c>
      <c r="E405" s="23" t="s">
        <v>193</v>
      </c>
      <c r="F405" s="18" t="s">
        <v>941</v>
      </c>
      <c r="G405" s="17">
        <v>3535002</v>
      </c>
      <c r="H405" s="17" t="s">
        <v>942</v>
      </c>
      <c r="I405" s="19">
        <v>701</v>
      </c>
      <c r="J405" s="20">
        <v>9100</v>
      </c>
      <c r="K405" s="20">
        <v>11051</v>
      </c>
      <c r="L405" s="86">
        <f t="shared" si="25"/>
        <v>13002</v>
      </c>
      <c r="M405" s="21">
        <v>12.981455064194009</v>
      </c>
      <c r="N405" s="22">
        <v>15.764621968616263</v>
      </c>
      <c r="O405" s="85">
        <f t="shared" si="24"/>
        <v>18.547788873038517</v>
      </c>
      <c r="P405" s="7">
        <v>1383</v>
      </c>
      <c r="Q405" s="7">
        <v>1806</v>
      </c>
      <c r="R405" s="8">
        <v>15.197802197802197</v>
      </c>
      <c r="S405" s="8">
        <v>16.342412451361866</v>
      </c>
      <c r="T405" s="83">
        <f t="shared" si="26"/>
        <v>2124.8404669260699</v>
      </c>
      <c r="U405">
        <f t="shared" si="27"/>
        <v>26</v>
      </c>
    </row>
    <row r="406" spans="1:21">
      <c r="A406" s="60" t="s">
        <v>16</v>
      </c>
      <c r="B406" s="23">
        <v>3515</v>
      </c>
      <c r="C406" s="23" t="s">
        <v>22</v>
      </c>
      <c r="D406" s="17" t="s">
        <v>163</v>
      </c>
      <c r="E406" s="23" t="s">
        <v>164</v>
      </c>
      <c r="F406" s="18" t="s">
        <v>943</v>
      </c>
      <c r="G406" s="17">
        <v>3535101</v>
      </c>
      <c r="H406" s="17" t="s">
        <v>944</v>
      </c>
      <c r="I406" s="19">
        <v>82</v>
      </c>
      <c r="J406" s="20">
        <v>8437</v>
      </c>
      <c r="K406" s="20">
        <v>10934</v>
      </c>
      <c r="L406" s="86">
        <f t="shared" si="25"/>
        <v>13431</v>
      </c>
      <c r="M406" s="21">
        <v>102.89024390243902</v>
      </c>
      <c r="N406" s="22">
        <v>133.34146341463415</v>
      </c>
      <c r="O406" s="85">
        <f t="shared" si="24"/>
        <v>163.79268292682926</v>
      </c>
      <c r="P406" s="7">
        <v>602</v>
      </c>
      <c r="Q406" s="7">
        <v>792</v>
      </c>
      <c r="R406" s="8">
        <v>7.1352376437122196</v>
      </c>
      <c r="S406" s="8">
        <v>7.2434607645875255</v>
      </c>
      <c r="T406" s="83">
        <f t="shared" si="26"/>
        <v>972.86921529175049</v>
      </c>
      <c r="U406">
        <f t="shared" si="27"/>
        <v>27</v>
      </c>
    </row>
    <row r="407" spans="1:21">
      <c r="A407" s="60" t="s">
        <v>16</v>
      </c>
      <c r="B407" s="23">
        <v>3515</v>
      </c>
      <c r="C407" s="23" t="s">
        <v>22</v>
      </c>
      <c r="D407" s="17" t="s">
        <v>122</v>
      </c>
      <c r="E407" s="23" t="s">
        <v>123</v>
      </c>
      <c r="F407" s="18" t="s">
        <v>945</v>
      </c>
      <c r="G407" s="17">
        <v>3535200</v>
      </c>
      <c r="H407" s="17" t="s">
        <v>946</v>
      </c>
      <c r="I407" s="19">
        <v>304</v>
      </c>
      <c r="J407" s="20">
        <v>10322</v>
      </c>
      <c r="K407" s="20">
        <v>9584</v>
      </c>
      <c r="L407" s="86">
        <f t="shared" si="25"/>
        <v>9584</v>
      </c>
      <c r="M407" s="21">
        <v>33.953947368421055</v>
      </c>
      <c r="N407" s="22">
        <v>31.526315789473685</v>
      </c>
      <c r="O407" s="85">
        <f t="shared" si="24"/>
        <v>31.526315789473685</v>
      </c>
      <c r="P407" s="7">
        <v>1443</v>
      </c>
      <c r="Q407" s="7">
        <v>1807</v>
      </c>
      <c r="R407" s="8">
        <v>13.97984886649874</v>
      </c>
      <c r="S407" s="8">
        <v>18.854340567612688</v>
      </c>
      <c r="T407" s="83">
        <f t="shared" si="26"/>
        <v>1807</v>
      </c>
      <c r="U407">
        <f t="shared" si="27"/>
        <v>19</v>
      </c>
    </row>
    <row r="408" spans="1:21">
      <c r="A408" s="60" t="s">
        <v>16</v>
      </c>
      <c r="B408" s="16">
        <v>3509</v>
      </c>
      <c r="C408" s="16" t="s">
        <v>17</v>
      </c>
      <c r="D408" s="17" t="s">
        <v>176</v>
      </c>
      <c r="E408" s="16" t="s">
        <v>177</v>
      </c>
      <c r="F408" s="18" t="s">
        <v>947</v>
      </c>
      <c r="G408" s="17">
        <v>3535309</v>
      </c>
      <c r="H408" s="17" t="s">
        <v>948</v>
      </c>
      <c r="I408" s="19">
        <v>544</v>
      </c>
      <c r="J408" s="20">
        <v>20701</v>
      </c>
      <c r="K408" s="20">
        <v>21186</v>
      </c>
      <c r="L408" s="86">
        <f t="shared" si="25"/>
        <v>21671</v>
      </c>
      <c r="M408" s="21">
        <v>38.053308823529413</v>
      </c>
      <c r="N408" s="22">
        <v>38.944852941176471</v>
      </c>
      <c r="O408" s="85">
        <f t="shared" si="24"/>
        <v>39.836397058823529</v>
      </c>
      <c r="P408" s="7">
        <v>2683</v>
      </c>
      <c r="Q408" s="7">
        <v>3539</v>
      </c>
      <c r="R408" s="8">
        <v>12.960726534950002</v>
      </c>
      <c r="S408" s="8">
        <v>16.704427452091004</v>
      </c>
      <c r="T408" s="83">
        <f t="shared" si="26"/>
        <v>3620.0164731426412</v>
      </c>
      <c r="U408">
        <f t="shared" si="27"/>
        <v>43</v>
      </c>
    </row>
    <row r="409" spans="1:21">
      <c r="A409" s="60" t="s">
        <v>16</v>
      </c>
      <c r="B409" s="16">
        <v>3511</v>
      </c>
      <c r="C409" s="16" t="s">
        <v>54</v>
      </c>
      <c r="D409" s="17" t="s">
        <v>455</v>
      </c>
      <c r="E409" s="16" t="s">
        <v>456</v>
      </c>
      <c r="F409" s="18" t="s">
        <v>949</v>
      </c>
      <c r="G409" s="17">
        <v>3535408</v>
      </c>
      <c r="H409" s="17" t="s">
        <v>950</v>
      </c>
      <c r="I409" s="19">
        <v>339</v>
      </c>
      <c r="J409" s="20">
        <v>13649</v>
      </c>
      <c r="K409" s="20">
        <v>14583</v>
      </c>
      <c r="L409" s="86">
        <f t="shared" si="25"/>
        <v>15517</v>
      </c>
      <c r="M409" s="21">
        <v>40.262536873156343</v>
      </c>
      <c r="N409" s="22">
        <v>43.017699115044245</v>
      </c>
      <c r="O409" s="85">
        <f t="shared" si="24"/>
        <v>45.772861356932154</v>
      </c>
      <c r="P409" s="7">
        <v>1235</v>
      </c>
      <c r="Q409" s="7">
        <v>1732</v>
      </c>
      <c r="R409" s="8">
        <v>9.0482819254157807</v>
      </c>
      <c r="S409" s="8">
        <v>11.876842899266268</v>
      </c>
      <c r="T409" s="83">
        <f t="shared" si="26"/>
        <v>1842.9297126791469</v>
      </c>
      <c r="U409">
        <f t="shared" si="27"/>
        <v>31</v>
      </c>
    </row>
    <row r="410" spans="1:21">
      <c r="A410" s="60" t="s">
        <v>16</v>
      </c>
      <c r="B410" s="16">
        <v>3509</v>
      </c>
      <c r="C410" s="16" t="s">
        <v>17</v>
      </c>
      <c r="D410" s="17" t="s">
        <v>176</v>
      </c>
      <c r="E410" s="16" t="s">
        <v>177</v>
      </c>
      <c r="F410" s="18" t="s">
        <v>951</v>
      </c>
      <c r="G410" s="17">
        <v>3535507</v>
      </c>
      <c r="H410" s="17" t="s">
        <v>952</v>
      </c>
      <c r="I410" s="19">
        <v>921</v>
      </c>
      <c r="J410" s="20">
        <v>39618</v>
      </c>
      <c r="K410" s="20">
        <v>42278</v>
      </c>
      <c r="L410" s="86">
        <f t="shared" si="25"/>
        <v>44938</v>
      </c>
      <c r="M410" s="21">
        <v>43.016286644951137</v>
      </c>
      <c r="N410" s="22">
        <v>45.904451682953315</v>
      </c>
      <c r="O410" s="85">
        <f t="shared" si="24"/>
        <v>48.792616720955486</v>
      </c>
      <c r="P410" s="7">
        <v>4054</v>
      </c>
      <c r="Q410" s="7">
        <v>5429</v>
      </c>
      <c r="R410" s="8">
        <v>10.232722499873795</v>
      </c>
      <c r="S410" s="8">
        <v>12.841194001608402</v>
      </c>
      <c r="T410" s="83">
        <f t="shared" si="26"/>
        <v>5770.5757604427836</v>
      </c>
      <c r="U410">
        <f t="shared" si="27"/>
        <v>90</v>
      </c>
    </row>
    <row r="411" spans="1:21">
      <c r="A411" s="60" t="s">
        <v>16</v>
      </c>
      <c r="B411" s="16">
        <v>3517</v>
      </c>
      <c r="C411" s="16" t="s">
        <v>117</v>
      </c>
      <c r="D411" s="17" t="s">
        <v>301</v>
      </c>
      <c r="E411" s="16" t="s">
        <v>302</v>
      </c>
      <c r="F411" s="18" t="s">
        <v>953</v>
      </c>
      <c r="G411" s="17">
        <v>3535606</v>
      </c>
      <c r="H411" s="17" t="s">
        <v>954</v>
      </c>
      <c r="I411" s="19">
        <v>735</v>
      </c>
      <c r="J411" s="20">
        <v>17009</v>
      </c>
      <c r="K411" s="20">
        <v>17388</v>
      </c>
      <c r="L411" s="86">
        <f t="shared" si="25"/>
        <v>17767</v>
      </c>
      <c r="M411" s="21">
        <v>23.141496598639456</v>
      </c>
      <c r="N411" s="22">
        <v>23.657142857142858</v>
      </c>
      <c r="O411" s="85">
        <f t="shared" si="24"/>
        <v>24.172789115646257</v>
      </c>
      <c r="P411" s="7">
        <v>1615</v>
      </c>
      <c r="Q411" s="7">
        <v>2253</v>
      </c>
      <c r="R411" s="8">
        <v>9.4949732494561694</v>
      </c>
      <c r="S411" s="8">
        <v>12.957211870255348</v>
      </c>
      <c r="T411" s="83">
        <f t="shared" si="26"/>
        <v>2302.1078329882675</v>
      </c>
      <c r="U411">
        <f t="shared" si="27"/>
        <v>36</v>
      </c>
    </row>
    <row r="412" spans="1:21">
      <c r="A412" s="60" t="s">
        <v>16</v>
      </c>
      <c r="B412" s="23">
        <v>3515</v>
      </c>
      <c r="C412" s="23" t="s">
        <v>22</v>
      </c>
      <c r="D412" s="17" t="s">
        <v>163</v>
      </c>
      <c r="E412" s="23" t="s">
        <v>164</v>
      </c>
      <c r="F412" s="18" t="s">
        <v>955</v>
      </c>
      <c r="G412" s="17">
        <v>3535705</v>
      </c>
      <c r="H412" s="17" t="s">
        <v>956</v>
      </c>
      <c r="I412" s="19">
        <v>176</v>
      </c>
      <c r="J412" s="20">
        <v>5429</v>
      </c>
      <c r="K412" s="20">
        <v>5898</v>
      </c>
      <c r="L412" s="86">
        <f t="shared" si="25"/>
        <v>6367</v>
      </c>
      <c r="M412" s="21">
        <v>30.84659090909091</v>
      </c>
      <c r="N412" s="22">
        <v>33.511363636363633</v>
      </c>
      <c r="O412" s="85">
        <f t="shared" si="24"/>
        <v>36.176136363636367</v>
      </c>
      <c r="P412" s="7">
        <v>606</v>
      </c>
      <c r="Q412" s="7">
        <v>841</v>
      </c>
      <c r="R412" s="8">
        <v>11.162276662368761</v>
      </c>
      <c r="S412" s="8">
        <v>14.259070871481859</v>
      </c>
      <c r="T412" s="83">
        <f t="shared" si="26"/>
        <v>907.87504238724989</v>
      </c>
      <c r="U412">
        <f t="shared" si="27"/>
        <v>13</v>
      </c>
    </row>
    <row r="413" spans="1:21">
      <c r="A413" s="60" t="s">
        <v>16</v>
      </c>
      <c r="B413" s="16">
        <v>3506</v>
      </c>
      <c r="C413" s="16" t="s">
        <v>38</v>
      </c>
      <c r="D413" s="17" t="s">
        <v>39</v>
      </c>
      <c r="E413" s="16" t="s">
        <v>1451</v>
      </c>
      <c r="F413" s="18" t="s">
        <v>957</v>
      </c>
      <c r="G413" s="17">
        <v>3535804</v>
      </c>
      <c r="H413" s="17" t="s">
        <v>958</v>
      </c>
      <c r="I413" s="19">
        <v>885</v>
      </c>
      <c r="J413" s="20">
        <v>15510</v>
      </c>
      <c r="K413" s="20">
        <v>17808</v>
      </c>
      <c r="L413" s="86">
        <f t="shared" si="25"/>
        <v>20106</v>
      </c>
      <c r="M413" s="21">
        <v>17.525423728813561</v>
      </c>
      <c r="N413" s="22">
        <v>20.122033898305084</v>
      </c>
      <c r="O413" s="85">
        <f t="shared" si="24"/>
        <v>22.71864406779661</v>
      </c>
      <c r="P413" s="7">
        <v>1295</v>
      </c>
      <c r="Q413" s="7">
        <v>1781</v>
      </c>
      <c r="R413" s="8">
        <v>8.3494519664732429</v>
      </c>
      <c r="S413" s="8">
        <v>10.001123090745732</v>
      </c>
      <c r="T413" s="83">
        <f t="shared" si="26"/>
        <v>2010.825808625337</v>
      </c>
      <c r="U413">
        <f t="shared" si="27"/>
        <v>40</v>
      </c>
    </row>
    <row r="414" spans="1:21">
      <c r="A414" s="60" t="s">
        <v>16</v>
      </c>
      <c r="B414" s="23">
        <v>3515</v>
      </c>
      <c r="C414" s="23" t="s">
        <v>22</v>
      </c>
      <c r="D414" s="17" t="s">
        <v>122</v>
      </c>
      <c r="E414" s="23" t="s">
        <v>123</v>
      </c>
      <c r="F414" s="18" t="s">
        <v>959</v>
      </c>
      <c r="G414" s="17">
        <v>3535903</v>
      </c>
      <c r="H414" s="17" t="s">
        <v>960</v>
      </c>
      <c r="I414" s="19">
        <v>129</v>
      </c>
      <c r="J414" s="20">
        <v>3632</v>
      </c>
      <c r="K414" s="20">
        <v>3815</v>
      </c>
      <c r="L414" s="86">
        <f t="shared" si="25"/>
        <v>3998</v>
      </c>
      <c r="M414" s="21">
        <v>28.155038759689923</v>
      </c>
      <c r="N414" s="22">
        <v>29.573643410852714</v>
      </c>
      <c r="O414" s="85">
        <f t="shared" si="24"/>
        <v>30.992248062015506</v>
      </c>
      <c r="P414" s="7">
        <v>462</v>
      </c>
      <c r="Q414" s="7">
        <v>609</v>
      </c>
      <c r="R414" s="8">
        <v>12.720264317180616</v>
      </c>
      <c r="S414" s="8">
        <v>15.963302752293577</v>
      </c>
      <c r="T414" s="83">
        <f t="shared" si="26"/>
        <v>638.21284403669722</v>
      </c>
      <c r="U414">
        <f t="shared" si="27"/>
        <v>8</v>
      </c>
    </row>
    <row r="415" spans="1:21">
      <c r="A415" s="60" t="s">
        <v>16</v>
      </c>
      <c r="B415" s="16">
        <v>3509</v>
      </c>
      <c r="C415" s="16" t="s">
        <v>17</v>
      </c>
      <c r="D415" s="17" t="s">
        <v>153</v>
      </c>
      <c r="E415" s="16" t="s">
        <v>154</v>
      </c>
      <c r="F415" s="18" t="s">
        <v>961</v>
      </c>
      <c r="G415" s="17">
        <v>3536000</v>
      </c>
      <c r="H415" s="17" t="s">
        <v>962</v>
      </c>
      <c r="I415" s="19">
        <v>381</v>
      </c>
      <c r="J415" s="20">
        <v>11104</v>
      </c>
      <c r="K415" s="20">
        <v>10844</v>
      </c>
      <c r="L415" s="86">
        <f t="shared" si="25"/>
        <v>10844</v>
      </c>
      <c r="M415" s="21">
        <v>29.144356955380577</v>
      </c>
      <c r="N415" s="22">
        <v>28.461942257217849</v>
      </c>
      <c r="O415" s="85">
        <f t="shared" si="24"/>
        <v>28.461942257217849</v>
      </c>
      <c r="P415" s="7">
        <v>1536</v>
      </c>
      <c r="Q415" s="7">
        <v>1880</v>
      </c>
      <c r="R415" s="8">
        <v>13.832853025936599</v>
      </c>
      <c r="S415" s="8">
        <v>17.336776097381041</v>
      </c>
      <c r="T415" s="83">
        <f t="shared" si="26"/>
        <v>1880</v>
      </c>
      <c r="U415">
        <f t="shared" si="27"/>
        <v>22</v>
      </c>
    </row>
    <row r="416" spans="1:21">
      <c r="A416" s="60" t="s">
        <v>16</v>
      </c>
      <c r="B416" s="16">
        <v>3506</v>
      </c>
      <c r="C416" s="16" t="s">
        <v>38</v>
      </c>
      <c r="D416" s="17" t="s">
        <v>111</v>
      </c>
      <c r="E416" s="16" t="s">
        <v>112</v>
      </c>
      <c r="F416" s="18" t="s">
        <v>963</v>
      </c>
      <c r="G416" s="17">
        <v>3536109</v>
      </c>
      <c r="H416" s="17" t="s">
        <v>964</v>
      </c>
      <c r="I416" s="19">
        <v>216</v>
      </c>
      <c r="J416" s="20">
        <v>4732</v>
      </c>
      <c r="K416" s="20">
        <v>5582</v>
      </c>
      <c r="L416" s="86">
        <f t="shared" si="25"/>
        <v>6432</v>
      </c>
      <c r="M416" s="21">
        <v>21.907407407407408</v>
      </c>
      <c r="N416" s="22">
        <v>25.842592592592592</v>
      </c>
      <c r="O416" s="85">
        <f t="shared" si="24"/>
        <v>29.777777777777779</v>
      </c>
      <c r="P416" s="7">
        <v>424</v>
      </c>
      <c r="Q416" s="7">
        <v>680</v>
      </c>
      <c r="R416" s="8">
        <v>8.9602704987320365</v>
      </c>
      <c r="S416" s="8">
        <v>12.182013615191687</v>
      </c>
      <c r="T416" s="83">
        <f t="shared" si="26"/>
        <v>783.54711572912936</v>
      </c>
      <c r="U416">
        <f t="shared" si="27"/>
        <v>13</v>
      </c>
    </row>
    <row r="417" spans="1:21">
      <c r="A417" s="60" t="s">
        <v>16</v>
      </c>
      <c r="B417" s="16">
        <v>3512</v>
      </c>
      <c r="C417" s="16" t="s">
        <v>214</v>
      </c>
      <c r="D417" s="17" t="s">
        <v>215</v>
      </c>
      <c r="E417" s="16" t="s">
        <v>216</v>
      </c>
      <c r="F417" s="18" t="s">
        <v>965</v>
      </c>
      <c r="G417" s="17">
        <v>3536208</v>
      </c>
      <c r="H417" s="17" t="s">
        <v>966</v>
      </c>
      <c r="I417" s="19">
        <v>370</v>
      </c>
      <c r="J417" s="20">
        <v>17649</v>
      </c>
      <c r="K417" s="20">
        <v>18446</v>
      </c>
      <c r="L417" s="86">
        <f t="shared" si="25"/>
        <v>19243</v>
      </c>
      <c r="M417" s="21">
        <v>47.7</v>
      </c>
      <c r="N417" s="22">
        <v>49.854054054054053</v>
      </c>
      <c r="O417" s="85">
        <f t="shared" si="24"/>
        <v>52.008108108108111</v>
      </c>
      <c r="P417" s="7">
        <v>1686</v>
      </c>
      <c r="Q417" s="7">
        <v>2331</v>
      </c>
      <c r="R417" s="8">
        <v>9.552949175590685</v>
      </c>
      <c r="S417" s="8">
        <v>12.636886045755178</v>
      </c>
      <c r="T417" s="83">
        <f t="shared" si="26"/>
        <v>2431.7159817846687</v>
      </c>
      <c r="U417">
        <f t="shared" si="27"/>
        <v>38</v>
      </c>
    </row>
    <row r="418" spans="1:21">
      <c r="A418" s="60" t="s">
        <v>16</v>
      </c>
      <c r="B418" s="23">
        <v>3515</v>
      </c>
      <c r="C418" s="23" t="s">
        <v>22</v>
      </c>
      <c r="D418" s="17" t="s">
        <v>77</v>
      </c>
      <c r="E418" s="23" t="s">
        <v>78</v>
      </c>
      <c r="F418" s="18" t="s">
        <v>967</v>
      </c>
      <c r="G418" s="17">
        <v>3536257</v>
      </c>
      <c r="H418" s="17" t="s">
        <v>968</v>
      </c>
      <c r="I418" s="19">
        <v>84</v>
      </c>
      <c r="J418" s="20">
        <v>1948</v>
      </c>
      <c r="K418" s="20">
        <v>2032</v>
      </c>
      <c r="L418" s="86">
        <f t="shared" si="25"/>
        <v>2116</v>
      </c>
      <c r="M418" s="21">
        <v>23.19047619047619</v>
      </c>
      <c r="N418" s="22">
        <v>24.19047619047619</v>
      </c>
      <c r="O418" s="85">
        <f t="shared" si="24"/>
        <v>25.19047619047619</v>
      </c>
      <c r="P418" s="7">
        <v>243</v>
      </c>
      <c r="Q418" s="7">
        <v>349</v>
      </c>
      <c r="R418" s="8">
        <v>12.474332648870636</v>
      </c>
      <c r="S418" s="8">
        <v>17.1751968503937</v>
      </c>
      <c r="T418" s="83">
        <f t="shared" si="26"/>
        <v>363.42716535433073</v>
      </c>
      <c r="U418">
        <f t="shared" si="27"/>
        <v>4</v>
      </c>
    </row>
    <row r="419" spans="1:21">
      <c r="A419" s="60" t="s">
        <v>16</v>
      </c>
      <c r="B419" s="16">
        <v>3508</v>
      </c>
      <c r="C419" s="16" t="s">
        <v>138</v>
      </c>
      <c r="D419" s="17" t="s">
        <v>423</v>
      </c>
      <c r="E419" s="16" t="s">
        <v>424</v>
      </c>
      <c r="F419" s="18" t="s">
        <v>969</v>
      </c>
      <c r="G419" s="17">
        <v>3536307</v>
      </c>
      <c r="H419" s="17" t="s">
        <v>970</v>
      </c>
      <c r="I419" s="19">
        <v>635</v>
      </c>
      <c r="J419" s="20">
        <v>11416</v>
      </c>
      <c r="K419" s="20">
        <v>13000</v>
      </c>
      <c r="L419" s="86">
        <f t="shared" si="25"/>
        <v>14584</v>
      </c>
      <c r="M419" s="21">
        <v>17.977952755905513</v>
      </c>
      <c r="N419" s="22">
        <v>20.472440944881889</v>
      </c>
      <c r="O419" s="85">
        <f t="shared" si="24"/>
        <v>22.966929133858269</v>
      </c>
      <c r="P419" s="7">
        <v>1101</v>
      </c>
      <c r="Q419" s="7">
        <v>1531</v>
      </c>
      <c r="R419" s="8">
        <v>9.644358794674142</v>
      </c>
      <c r="S419" s="8">
        <v>11.776923076923078</v>
      </c>
      <c r="T419" s="83">
        <f t="shared" si="26"/>
        <v>1717.5464615384617</v>
      </c>
      <c r="U419">
        <f t="shared" si="27"/>
        <v>29</v>
      </c>
    </row>
    <row r="420" spans="1:21">
      <c r="A420" s="60" t="s">
        <v>16</v>
      </c>
      <c r="B420" s="16">
        <v>3511</v>
      </c>
      <c r="C420" s="16" t="s">
        <v>54</v>
      </c>
      <c r="D420" s="17" t="s">
        <v>455</v>
      </c>
      <c r="E420" s="16" t="s">
        <v>456</v>
      </c>
      <c r="F420" s="18" t="s">
        <v>971</v>
      </c>
      <c r="G420" s="17">
        <v>3536406</v>
      </c>
      <c r="H420" s="17" t="s">
        <v>972</v>
      </c>
      <c r="I420" s="19">
        <v>380</v>
      </c>
      <c r="J420" s="20">
        <v>5302</v>
      </c>
      <c r="K420" s="20">
        <v>6339</v>
      </c>
      <c r="L420" s="86">
        <f t="shared" si="25"/>
        <v>7376</v>
      </c>
      <c r="M420" s="21">
        <v>13.952631578947368</v>
      </c>
      <c r="N420" s="22">
        <v>16.681578947368422</v>
      </c>
      <c r="O420" s="85">
        <f t="shared" si="24"/>
        <v>19.410526315789475</v>
      </c>
      <c r="P420" s="7">
        <v>486</v>
      </c>
      <c r="Q420" s="7">
        <v>702</v>
      </c>
      <c r="R420" s="8">
        <v>9.1663523198792909</v>
      </c>
      <c r="S420" s="8">
        <v>11.074301940369143</v>
      </c>
      <c r="T420" s="83">
        <f t="shared" si="26"/>
        <v>816.84051112162797</v>
      </c>
      <c r="U420">
        <f t="shared" si="27"/>
        <v>15</v>
      </c>
    </row>
    <row r="421" spans="1:21">
      <c r="A421" s="60" t="s">
        <v>16</v>
      </c>
      <c r="B421" s="16">
        <v>3507</v>
      </c>
      <c r="C421" s="16" t="s">
        <v>34</v>
      </c>
      <c r="D421" s="17" t="s">
        <v>88</v>
      </c>
      <c r="E421" s="16" t="s">
        <v>89</v>
      </c>
      <c r="F421" s="18" t="s">
        <v>973</v>
      </c>
      <c r="G421" s="17">
        <v>3536505</v>
      </c>
      <c r="H421" s="17" t="s">
        <v>974</v>
      </c>
      <c r="I421" s="19">
        <v>145</v>
      </c>
      <c r="J421" s="20">
        <v>51326</v>
      </c>
      <c r="K421" s="20">
        <v>82146</v>
      </c>
      <c r="L421" s="86">
        <f t="shared" si="25"/>
        <v>112966</v>
      </c>
      <c r="M421" s="21">
        <v>353.97241379310344</v>
      </c>
      <c r="N421" s="22">
        <v>566.52413793103449</v>
      </c>
      <c r="O421" s="85">
        <f t="shared" si="24"/>
        <v>779.07586206896553</v>
      </c>
      <c r="P421" s="7">
        <v>3421</v>
      </c>
      <c r="Q421" s="7">
        <v>6882</v>
      </c>
      <c r="R421" s="8">
        <v>6.6652378911273038</v>
      </c>
      <c r="S421" s="8">
        <v>8.3777664158936531</v>
      </c>
      <c r="T421" s="83">
        <f t="shared" si="26"/>
        <v>9464.027609378425</v>
      </c>
      <c r="U421">
        <f t="shared" si="27"/>
        <v>226</v>
      </c>
    </row>
    <row r="422" spans="1:21">
      <c r="A422" s="60" t="s">
        <v>16</v>
      </c>
      <c r="B422" s="16">
        <v>3506</v>
      </c>
      <c r="C422" s="16" t="s">
        <v>38</v>
      </c>
      <c r="D422" s="17" t="s">
        <v>46</v>
      </c>
      <c r="E422" s="16" t="s">
        <v>38</v>
      </c>
      <c r="F422" s="18" t="s">
        <v>975</v>
      </c>
      <c r="G422" s="17">
        <v>3536570</v>
      </c>
      <c r="H422" s="17" t="s">
        <v>976</v>
      </c>
      <c r="I422" s="19">
        <v>253</v>
      </c>
      <c r="J422" s="20">
        <v>1779</v>
      </c>
      <c r="K422" s="20">
        <v>1779</v>
      </c>
      <c r="L422" s="86">
        <f t="shared" si="25"/>
        <v>1779</v>
      </c>
      <c r="M422" s="21">
        <v>7.0316205533596836</v>
      </c>
      <c r="N422" s="22">
        <v>7.0316205533596836</v>
      </c>
      <c r="O422" s="85">
        <f t="shared" si="24"/>
        <v>7.0316205533596836</v>
      </c>
      <c r="P422" s="7">
        <v>183</v>
      </c>
      <c r="Q422" s="7">
        <v>252</v>
      </c>
      <c r="R422" s="8">
        <v>10.286677908937605</v>
      </c>
      <c r="S422" s="8">
        <v>14.165261382799326</v>
      </c>
      <c r="T422" s="83">
        <f t="shared" si="26"/>
        <v>252.00000000000003</v>
      </c>
      <c r="U422">
        <f t="shared" si="27"/>
        <v>4</v>
      </c>
    </row>
    <row r="423" spans="1:21">
      <c r="A423" s="60" t="s">
        <v>16</v>
      </c>
      <c r="B423" s="23">
        <v>3515</v>
      </c>
      <c r="C423" s="23" t="s">
        <v>22</v>
      </c>
      <c r="D423" s="17" t="s">
        <v>192</v>
      </c>
      <c r="E423" s="23" t="s">
        <v>193</v>
      </c>
      <c r="F423" s="18" t="s">
        <v>977</v>
      </c>
      <c r="G423" s="17">
        <v>3536604</v>
      </c>
      <c r="H423" s="17" t="s">
        <v>978</v>
      </c>
      <c r="I423" s="19">
        <v>796</v>
      </c>
      <c r="J423" s="20">
        <v>8472</v>
      </c>
      <c r="K423" s="20">
        <v>8589</v>
      </c>
      <c r="L423" s="86">
        <f t="shared" si="25"/>
        <v>8706</v>
      </c>
      <c r="M423" s="21">
        <v>10.643216080402009</v>
      </c>
      <c r="N423" s="22">
        <v>10.790201005025125</v>
      </c>
      <c r="O423" s="85">
        <f t="shared" si="24"/>
        <v>10.937185929648241</v>
      </c>
      <c r="P423" s="7">
        <v>938</v>
      </c>
      <c r="Q423" s="7">
        <v>1183</v>
      </c>
      <c r="R423" s="8">
        <v>11.071765816808309</v>
      </c>
      <c r="S423" s="8">
        <v>13.773431132844335</v>
      </c>
      <c r="T423" s="83">
        <f t="shared" si="26"/>
        <v>1199.1149144254277</v>
      </c>
      <c r="U423">
        <f t="shared" si="27"/>
        <v>17</v>
      </c>
    </row>
    <row r="424" spans="1:21">
      <c r="A424" s="60" t="s">
        <v>16</v>
      </c>
      <c r="B424" s="16">
        <v>3506</v>
      </c>
      <c r="C424" s="16" t="s">
        <v>38</v>
      </c>
      <c r="D424" s="17" t="s">
        <v>46</v>
      </c>
      <c r="E424" s="16" t="s">
        <v>38</v>
      </c>
      <c r="F424" s="18" t="s">
        <v>979</v>
      </c>
      <c r="G424" s="17">
        <v>3536703</v>
      </c>
      <c r="H424" s="17" t="s">
        <v>980</v>
      </c>
      <c r="I424" s="19">
        <v>765</v>
      </c>
      <c r="J424" s="20">
        <v>36614</v>
      </c>
      <c r="K424" s="20">
        <v>41497</v>
      </c>
      <c r="L424" s="86">
        <f t="shared" si="25"/>
        <v>46380</v>
      </c>
      <c r="M424" s="21">
        <v>47.861437908496733</v>
      </c>
      <c r="N424" s="22">
        <v>54.244444444444447</v>
      </c>
      <c r="O424" s="85">
        <f t="shared" si="24"/>
        <v>60.627450980392155</v>
      </c>
      <c r="P424" s="7">
        <v>3602</v>
      </c>
      <c r="Q424" s="7">
        <v>4773</v>
      </c>
      <c r="R424" s="8">
        <v>9.8377669743813847</v>
      </c>
      <c r="S424" s="8">
        <v>11.502036291780129</v>
      </c>
      <c r="T424" s="83">
        <f t="shared" si="26"/>
        <v>5334.644432127624</v>
      </c>
      <c r="U424">
        <f t="shared" si="27"/>
        <v>93</v>
      </c>
    </row>
    <row r="425" spans="1:21">
      <c r="A425" s="60" t="s">
        <v>16</v>
      </c>
      <c r="B425" s="16">
        <v>3507</v>
      </c>
      <c r="C425" s="16" t="s">
        <v>34</v>
      </c>
      <c r="D425" s="17" t="s">
        <v>180</v>
      </c>
      <c r="E425" s="16" t="s">
        <v>181</v>
      </c>
      <c r="F425" s="18" t="s">
        <v>981</v>
      </c>
      <c r="G425" s="17">
        <v>3536802</v>
      </c>
      <c r="H425" s="17" t="s">
        <v>982</v>
      </c>
      <c r="I425" s="19">
        <v>148</v>
      </c>
      <c r="J425" s="20">
        <v>5609</v>
      </c>
      <c r="K425" s="20">
        <v>5780</v>
      </c>
      <c r="L425" s="86">
        <f t="shared" si="25"/>
        <v>5951</v>
      </c>
      <c r="M425" s="21">
        <v>37.898648648648646</v>
      </c>
      <c r="N425" s="22">
        <v>39.054054054054056</v>
      </c>
      <c r="O425" s="85">
        <f t="shared" si="24"/>
        <v>40.20945945945946</v>
      </c>
      <c r="P425" s="7">
        <v>670</v>
      </c>
      <c r="Q425" s="7">
        <v>857</v>
      </c>
      <c r="R425" s="8">
        <v>11.945088251025139</v>
      </c>
      <c r="S425" s="8">
        <v>14.826989619377162</v>
      </c>
      <c r="T425" s="83">
        <f t="shared" si="26"/>
        <v>882.35415224913493</v>
      </c>
      <c r="U425">
        <f t="shared" si="27"/>
        <v>12</v>
      </c>
    </row>
    <row r="426" spans="1:21">
      <c r="A426" s="60" t="s">
        <v>16</v>
      </c>
      <c r="B426" s="23">
        <v>3515</v>
      </c>
      <c r="C426" s="23" t="s">
        <v>22</v>
      </c>
      <c r="D426" s="17" t="s">
        <v>485</v>
      </c>
      <c r="E426" s="23" t="s">
        <v>486</v>
      </c>
      <c r="F426" s="18" t="s">
        <v>983</v>
      </c>
      <c r="G426" s="17">
        <v>3536901</v>
      </c>
      <c r="H426" s="17" t="s">
        <v>984</v>
      </c>
      <c r="I426" s="19">
        <v>259</v>
      </c>
      <c r="J426" s="20">
        <v>2734</v>
      </c>
      <c r="K426" s="20">
        <v>2558</v>
      </c>
      <c r="L426" s="86">
        <f t="shared" si="25"/>
        <v>2558</v>
      </c>
      <c r="M426" s="21">
        <v>10.555984555984557</v>
      </c>
      <c r="N426" s="22">
        <v>9.8764478764478767</v>
      </c>
      <c r="O426" s="85">
        <f t="shared" si="24"/>
        <v>9.8764478764478767</v>
      </c>
      <c r="P426" s="7">
        <v>396</v>
      </c>
      <c r="Q426" s="7">
        <v>458</v>
      </c>
      <c r="R426" s="8">
        <v>14.484272128749085</v>
      </c>
      <c r="S426" s="8">
        <v>17.904612978889759</v>
      </c>
      <c r="T426" s="83">
        <f t="shared" si="26"/>
        <v>458</v>
      </c>
      <c r="U426">
        <f t="shared" si="27"/>
        <v>5</v>
      </c>
    </row>
    <row r="427" spans="1:21">
      <c r="A427" s="60" t="s">
        <v>16</v>
      </c>
      <c r="B427" s="16">
        <v>3508</v>
      </c>
      <c r="C427" s="16" t="s">
        <v>138</v>
      </c>
      <c r="D427" s="17" t="s">
        <v>423</v>
      </c>
      <c r="E427" s="16" t="s">
        <v>424</v>
      </c>
      <c r="F427" s="18" t="s">
        <v>985</v>
      </c>
      <c r="G427" s="17">
        <v>3537008</v>
      </c>
      <c r="H427" s="17" t="s">
        <v>986</v>
      </c>
      <c r="I427" s="19">
        <v>744</v>
      </c>
      <c r="J427" s="20">
        <v>14994</v>
      </c>
      <c r="K427" s="20">
        <v>15700</v>
      </c>
      <c r="L427" s="86">
        <f t="shared" si="25"/>
        <v>16406</v>
      </c>
      <c r="M427" s="21">
        <v>20.153225806451612</v>
      </c>
      <c r="N427" s="22">
        <v>21.102150537634408</v>
      </c>
      <c r="O427" s="85">
        <f t="shared" si="24"/>
        <v>22.051075268817204</v>
      </c>
      <c r="P427" s="7">
        <v>1367</v>
      </c>
      <c r="Q427" s="7">
        <v>1879</v>
      </c>
      <c r="R427" s="8">
        <v>9.1169801253834866</v>
      </c>
      <c r="S427" s="8">
        <v>11.968152866242038</v>
      </c>
      <c r="T427" s="83">
        <f t="shared" si="26"/>
        <v>1963.4951592356688</v>
      </c>
      <c r="U427">
        <f t="shared" si="27"/>
        <v>33</v>
      </c>
    </row>
    <row r="428" spans="1:21">
      <c r="A428" s="60" t="s">
        <v>16</v>
      </c>
      <c r="B428" s="16">
        <v>3507</v>
      </c>
      <c r="C428" s="16" t="s">
        <v>34</v>
      </c>
      <c r="D428" s="17" t="s">
        <v>35</v>
      </c>
      <c r="E428" s="16" t="s">
        <v>34</v>
      </c>
      <c r="F428" s="18" t="s">
        <v>987</v>
      </c>
      <c r="G428" s="17">
        <v>3537107</v>
      </c>
      <c r="H428" s="17" t="s">
        <v>988</v>
      </c>
      <c r="I428" s="19">
        <v>116</v>
      </c>
      <c r="J428" s="20">
        <v>35219</v>
      </c>
      <c r="K428" s="20">
        <v>41558</v>
      </c>
      <c r="L428" s="86">
        <f t="shared" si="25"/>
        <v>47897</v>
      </c>
      <c r="M428" s="21">
        <v>303.61206896551727</v>
      </c>
      <c r="N428" s="22">
        <v>358.25862068965517</v>
      </c>
      <c r="O428" s="85">
        <f t="shared" si="24"/>
        <v>412.90517241379308</v>
      </c>
      <c r="P428" s="7">
        <v>3454</v>
      </c>
      <c r="Q428" s="7">
        <v>4858</v>
      </c>
      <c r="R428" s="8">
        <v>9.807206337488287</v>
      </c>
      <c r="S428" s="8">
        <v>11.689686702921218</v>
      </c>
      <c r="T428" s="83">
        <f t="shared" si="26"/>
        <v>5599.0092400981757</v>
      </c>
      <c r="U428">
        <f t="shared" si="27"/>
        <v>96</v>
      </c>
    </row>
    <row r="429" spans="1:21">
      <c r="A429" s="60" t="s">
        <v>16</v>
      </c>
      <c r="B429" s="16">
        <v>3509</v>
      </c>
      <c r="C429" s="16" t="s">
        <v>17</v>
      </c>
      <c r="D429" s="17" t="s">
        <v>176</v>
      </c>
      <c r="E429" s="16" t="s">
        <v>177</v>
      </c>
      <c r="F429" s="18" t="s">
        <v>989</v>
      </c>
      <c r="G429" s="17">
        <v>3537156</v>
      </c>
      <c r="H429" s="17" t="s">
        <v>990</v>
      </c>
      <c r="I429" s="19">
        <v>117</v>
      </c>
      <c r="J429" s="20">
        <v>2861</v>
      </c>
      <c r="K429" s="20">
        <v>2940</v>
      </c>
      <c r="L429" s="86">
        <f t="shared" si="25"/>
        <v>3019</v>
      </c>
      <c r="M429" s="21">
        <v>24.452991452991451</v>
      </c>
      <c r="N429" s="22">
        <v>25.128205128205128</v>
      </c>
      <c r="O429" s="85">
        <f t="shared" si="24"/>
        <v>25.803418803418804</v>
      </c>
      <c r="P429" s="7">
        <v>298</v>
      </c>
      <c r="Q429" s="7">
        <v>409</v>
      </c>
      <c r="R429" s="8">
        <v>10.415938483047885</v>
      </c>
      <c r="S429" s="8">
        <v>13.911564625850341</v>
      </c>
      <c r="T429" s="83">
        <f t="shared" si="26"/>
        <v>419.99013605442173</v>
      </c>
      <c r="U429">
        <f t="shared" si="27"/>
        <v>6</v>
      </c>
    </row>
    <row r="430" spans="1:21">
      <c r="A430" s="60" t="s">
        <v>16</v>
      </c>
      <c r="B430" s="16">
        <v>3512</v>
      </c>
      <c r="C430" s="16" t="s">
        <v>214</v>
      </c>
      <c r="D430" s="17" t="s">
        <v>215</v>
      </c>
      <c r="E430" s="16" t="s">
        <v>216</v>
      </c>
      <c r="F430" s="18" t="s">
        <v>991</v>
      </c>
      <c r="G430" s="17">
        <v>3537206</v>
      </c>
      <c r="H430" s="17" t="s">
        <v>992</v>
      </c>
      <c r="I430" s="19">
        <v>631</v>
      </c>
      <c r="J430" s="20">
        <v>9187</v>
      </c>
      <c r="K430" s="20">
        <v>10204</v>
      </c>
      <c r="L430" s="86">
        <f t="shared" si="25"/>
        <v>11221</v>
      </c>
      <c r="M430" s="21">
        <v>14.559429477020602</v>
      </c>
      <c r="N430" s="22">
        <v>16.171156893819333</v>
      </c>
      <c r="O430" s="85">
        <f t="shared" si="24"/>
        <v>17.782884310618066</v>
      </c>
      <c r="P430" s="7">
        <v>939</v>
      </c>
      <c r="Q430" s="7">
        <v>1390</v>
      </c>
      <c r="R430" s="8">
        <v>10.220964406226189</v>
      </c>
      <c r="S430" s="8">
        <v>13.622108976871814</v>
      </c>
      <c r="T430" s="83">
        <f t="shared" si="26"/>
        <v>1528.5368482947863</v>
      </c>
      <c r="U430">
        <f t="shared" si="27"/>
        <v>22</v>
      </c>
    </row>
    <row r="431" spans="1:21">
      <c r="A431" s="60" t="s">
        <v>16</v>
      </c>
      <c r="B431" s="24">
        <v>3502</v>
      </c>
      <c r="C431" s="25" t="s">
        <v>69</v>
      </c>
      <c r="D431" s="17" t="s">
        <v>70</v>
      </c>
      <c r="E431" s="25" t="s">
        <v>71</v>
      </c>
      <c r="F431" s="18" t="s">
        <v>993</v>
      </c>
      <c r="G431" s="17">
        <v>3537305</v>
      </c>
      <c r="H431" s="17" t="s">
        <v>994</v>
      </c>
      <c r="I431" s="19">
        <v>702</v>
      </c>
      <c r="J431" s="20">
        <v>54635</v>
      </c>
      <c r="K431" s="20">
        <v>58510</v>
      </c>
      <c r="L431" s="86">
        <f t="shared" si="25"/>
        <v>62385</v>
      </c>
      <c r="M431" s="21">
        <v>77.827635327635321</v>
      </c>
      <c r="N431" s="22">
        <v>83.347578347578349</v>
      </c>
      <c r="O431" s="85">
        <f t="shared" si="24"/>
        <v>88.867521367521363</v>
      </c>
      <c r="P431" s="7">
        <v>6442</v>
      </c>
      <c r="Q431" s="7">
        <v>8825</v>
      </c>
      <c r="R431" s="8">
        <v>11.790976480278211</v>
      </c>
      <c r="S431" s="8">
        <v>15.082891813365237</v>
      </c>
      <c r="T431" s="83">
        <f t="shared" si="26"/>
        <v>9409.4620577679034</v>
      </c>
      <c r="U431">
        <f t="shared" si="27"/>
        <v>125</v>
      </c>
    </row>
    <row r="432" spans="1:21">
      <c r="A432" s="60" t="s">
        <v>16</v>
      </c>
      <c r="B432" s="24">
        <v>3502</v>
      </c>
      <c r="C432" s="25" t="s">
        <v>69</v>
      </c>
      <c r="D432" s="17" t="s">
        <v>105</v>
      </c>
      <c r="E432" s="25" t="s">
        <v>106</v>
      </c>
      <c r="F432" s="18" t="s">
        <v>995</v>
      </c>
      <c r="G432" s="17">
        <v>3537404</v>
      </c>
      <c r="H432" s="17" t="s">
        <v>996</v>
      </c>
      <c r="I432" s="19">
        <v>1004</v>
      </c>
      <c r="J432" s="20">
        <v>25028</v>
      </c>
      <c r="K432" s="20">
        <v>24962</v>
      </c>
      <c r="L432" s="86">
        <f t="shared" si="25"/>
        <v>24962</v>
      </c>
      <c r="M432" s="21">
        <v>24.92828685258964</v>
      </c>
      <c r="N432" s="22">
        <v>24.862549800796813</v>
      </c>
      <c r="O432" s="85">
        <f t="shared" si="24"/>
        <v>24.862549800796813</v>
      </c>
      <c r="P432" s="7">
        <v>2791</v>
      </c>
      <c r="Q432" s="7">
        <v>3695</v>
      </c>
      <c r="R432" s="8">
        <v>11.151510308454531</v>
      </c>
      <c r="S432" s="8">
        <v>14.802499799695537</v>
      </c>
      <c r="T432" s="83">
        <f t="shared" si="26"/>
        <v>3695</v>
      </c>
      <c r="U432">
        <f t="shared" si="27"/>
        <v>50</v>
      </c>
    </row>
    <row r="433" spans="1:21">
      <c r="A433" s="60" t="s">
        <v>16</v>
      </c>
      <c r="B433" s="16">
        <v>3506</v>
      </c>
      <c r="C433" s="16" t="s">
        <v>38</v>
      </c>
      <c r="D433" s="17" t="s">
        <v>111</v>
      </c>
      <c r="E433" s="16" t="s">
        <v>112</v>
      </c>
      <c r="F433" s="18" t="s">
        <v>997</v>
      </c>
      <c r="G433" s="17">
        <v>3537503</v>
      </c>
      <c r="H433" s="17" t="s">
        <v>998</v>
      </c>
      <c r="I433" s="19">
        <v>236</v>
      </c>
      <c r="J433" s="20">
        <v>6226</v>
      </c>
      <c r="K433" s="20">
        <v>7454</v>
      </c>
      <c r="L433" s="86">
        <f t="shared" si="25"/>
        <v>8682</v>
      </c>
      <c r="M433" s="21">
        <v>26.381355932203391</v>
      </c>
      <c r="N433" s="22">
        <v>31.584745762711865</v>
      </c>
      <c r="O433" s="85">
        <f t="shared" si="24"/>
        <v>36.788135593220339</v>
      </c>
      <c r="P433" s="7">
        <v>835</v>
      </c>
      <c r="Q433" s="7">
        <v>1014</v>
      </c>
      <c r="R433" s="8">
        <v>13.411500160616768</v>
      </c>
      <c r="S433" s="8">
        <v>13.603434397638852</v>
      </c>
      <c r="T433" s="83">
        <f t="shared" si="26"/>
        <v>1181.0501744030053</v>
      </c>
      <c r="U433">
        <f t="shared" si="27"/>
        <v>17</v>
      </c>
    </row>
    <row r="434" spans="1:21">
      <c r="A434" s="60" t="s">
        <v>16</v>
      </c>
      <c r="B434" s="16">
        <v>3504</v>
      </c>
      <c r="C434" s="16" t="s">
        <v>245</v>
      </c>
      <c r="D434" s="17" t="s">
        <v>246</v>
      </c>
      <c r="E434" s="16" t="s">
        <v>245</v>
      </c>
      <c r="F434" s="18" t="s">
        <v>999</v>
      </c>
      <c r="G434" s="17">
        <v>3537602</v>
      </c>
      <c r="H434" s="17" t="s">
        <v>1000</v>
      </c>
      <c r="I434" s="19">
        <v>328</v>
      </c>
      <c r="J434" s="20">
        <v>51451</v>
      </c>
      <c r="K434" s="20">
        <v>59773</v>
      </c>
      <c r="L434" s="86">
        <f t="shared" si="25"/>
        <v>68095</v>
      </c>
      <c r="M434" s="21">
        <v>156.86280487804879</v>
      </c>
      <c r="N434" s="22">
        <v>182.23475609756099</v>
      </c>
      <c r="O434" s="85">
        <f t="shared" si="24"/>
        <v>207.60670731707316</v>
      </c>
      <c r="P434" s="7">
        <v>5557</v>
      </c>
      <c r="Q434" s="7">
        <v>8942</v>
      </c>
      <c r="R434" s="8">
        <v>10.80056753027152</v>
      </c>
      <c r="S434" s="8">
        <v>14.959931741756311</v>
      </c>
      <c r="T434" s="83">
        <f t="shared" si="26"/>
        <v>10186.965519548959</v>
      </c>
      <c r="U434">
        <f t="shared" si="27"/>
        <v>136</v>
      </c>
    </row>
    <row r="435" spans="1:21">
      <c r="A435" s="60" t="s">
        <v>16</v>
      </c>
      <c r="B435" s="24">
        <v>3502</v>
      </c>
      <c r="C435" s="25" t="s">
        <v>69</v>
      </c>
      <c r="D435" s="17" t="s">
        <v>70</v>
      </c>
      <c r="E435" s="25" t="s">
        <v>71</v>
      </c>
      <c r="F435" s="18" t="s">
        <v>1001</v>
      </c>
      <c r="G435" s="17">
        <v>3537701</v>
      </c>
      <c r="H435" s="17" t="s">
        <v>1002</v>
      </c>
      <c r="I435" s="19">
        <v>224</v>
      </c>
      <c r="J435" s="20">
        <v>4625</v>
      </c>
      <c r="K435" s="20">
        <v>5287</v>
      </c>
      <c r="L435" s="86">
        <f t="shared" si="25"/>
        <v>5949</v>
      </c>
      <c r="M435" s="21">
        <v>20.647321428571427</v>
      </c>
      <c r="N435" s="22">
        <v>23.602678571428573</v>
      </c>
      <c r="O435" s="85">
        <f t="shared" si="24"/>
        <v>26.558035714285715</v>
      </c>
      <c r="P435" s="7">
        <v>563</v>
      </c>
      <c r="Q435" s="7">
        <v>801</v>
      </c>
      <c r="R435" s="8">
        <v>12.172972972972973</v>
      </c>
      <c r="S435" s="8">
        <v>15.150368829203707</v>
      </c>
      <c r="T435" s="83">
        <f t="shared" si="26"/>
        <v>901.2954416493285</v>
      </c>
      <c r="U435">
        <f t="shared" si="27"/>
        <v>12</v>
      </c>
    </row>
    <row r="436" spans="1:21">
      <c r="A436" s="60" t="s">
        <v>16</v>
      </c>
      <c r="B436" s="16">
        <v>3516</v>
      </c>
      <c r="C436" s="16" t="s">
        <v>49</v>
      </c>
      <c r="D436" s="17" t="s">
        <v>74</v>
      </c>
      <c r="E436" s="16" t="s">
        <v>49</v>
      </c>
      <c r="F436" s="18" t="s">
        <v>1003</v>
      </c>
      <c r="G436" s="17">
        <v>3537800</v>
      </c>
      <c r="H436" s="17" t="s">
        <v>1004</v>
      </c>
      <c r="I436" s="19">
        <v>729</v>
      </c>
      <c r="J436" s="20">
        <v>50131</v>
      </c>
      <c r="K436" s="20">
        <v>52143</v>
      </c>
      <c r="L436" s="86">
        <f t="shared" si="25"/>
        <v>54155</v>
      </c>
      <c r="M436" s="21">
        <v>68.766803840877913</v>
      </c>
      <c r="N436" s="22">
        <v>71.526748971193413</v>
      </c>
      <c r="O436" s="85">
        <f t="shared" si="24"/>
        <v>74.286694101508914</v>
      </c>
      <c r="P436" s="7">
        <v>4628</v>
      </c>
      <c r="Q436" s="7">
        <v>6579</v>
      </c>
      <c r="R436" s="8">
        <v>9.23181265085476</v>
      </c>
      <c r="S436" s="8">
        <v>12.617225706230942</v>
      </c>
      <c r="T436" s="83">
        <f t="shared" si="26"/>
        <v>6832.8585812093661</v>
      </c>
      <c r="U436">
        <f t="shared" si="27"/>
        <v>108</v>
      </c>
    </row>
    <row r="437" spans="1:21">
      <c r="A437" s="60" t="s">
        <v>16</v>
      </c>
      <c r="B437" s="16">
        <v>3516</v>
      </c>
      <c r="C437" s="16" t="s">
        <v>49</v>
      </c>
      <c r="D437" s="17" t="s">
        <v>74</v>
      </c>
      <c r="E437" s="16" t="s">
        <v>49</v>
      </c>
      <c r="F437" s="18" t="s">
        <v>1005</v>
      </c>
      <c r="G437" s="17">
        <v>3537909</v>
      </c>
      <c r="H437" s="17" t="s">
        <v>1006</v>
      </c>
      <c r="I437" s="19">
        <v>685</v>
      </c>
      <c r="J437" s="20">
        <v>23948</v>
      </c>
      <c r="K437" s="20">
        <v>26406</v>
      </c>
      <c r="L437" s="86">
        <f t="shared" si="25"/>
        <v>28864</v>
      </c>
      <c r="M437" s="21">
        <v>34.96058394160584</v>
      </c>
      <c r="N437" s="22">
        <v>38.548905109489048</v>
      </c>
      <c r="O437" s="85">
        <f t="shared" si="24"/>
        <v>42.137226277372264</v>
      </c>
      <c r="P437" s="7">
        <v>2021</v>
      </c>
      <c r="Q437" s="7">
        <v>3185</v>
      </c>
      <c r="R437" s="8">
        <v>8.4391180891932525</v>
      </c>
      <c r="S437" s="8">
        <v>12.061652654699689</v>
      </c>
      <c r="T437" s="83">
        <f t="shared" si="26"/>
        <v>3481.4754222525185</v>
      </c>
      <c r="U437">
        <f t="shared" si="27"/>
        <v>58</v>
      </c>
    </row>
    <row r="438" spans="1:21">
      <c r="A438" s="60" t="s">
        <v>16</v>
      </c>
      <c r="B438" s="16">
        <v>3517</v>
      </c>
      <c r="C438" s="16" t="s">
        <v>117</v>
      </c>
      <c r="D438" s="17" t="s">
        <v>339</v>
      </c>
      <c r="E438" s="16" t="s">
        <v>340</v>
      </c>
      <c r="F438" s="18" t="s">
        <v>1007</v>
      </c>
      <c r="G438" s="17">
        <v>3538006</v>
      </c>
      <c r="H438" s="17" t="s">
        <v>1008</v>
      </c>
      <c r="I438" s="19">
        <v>746</v>
      </c>
      <c r="J438" s="20">
        <v>126026</v>
      </c>
      <c r="K438" s="20">
        <v>146995</v>
      </c>
      <c r="L438" s="86">
        <f t="shared" si="25"/>
        <v>167964</v>
      </c>
      <c r="M438" s="21">
        <v>168.93565683646113</v>
      </c>
      <c r="N438" s="22">
        <v>197.04423592493296</v>
      </c>
      <c r="O438" s="85">
        <f t="shared" si="24"/>
        <v>225.15281501340482</v>
      </c>
      <c r="P438" s="7">
        <v>9252</v>
      </c>
      <c r="Q438" s="7">
        <v>14991</v>
      </c>
      <c r="R438" s="8">
        <v>7.3413422627076956</v>
      </c>
      <c r="S438" s="8">
        <v>10.198306064832137</v>
      </c>
      <c r="T438" s="83">
        <f t="shared" si="26"/>
        <v>17129.482798734651</v>
      </c>
      <c r="U438">
        <f t="shared" si="27"/>
        <v>336</v>
      </c>
    </row>
    <row r="439" spans="1:21">
      <c r="A439" s="60" t="s">
        <v>16</v>
      </c>
      <c r="B439" s="23">
        <v>3515</v>
      </c>
      <c r="C439" s="23" t="s">
        <v>22</v>
      </c>
      <c r="D439" s="17" t="s">
        <v>163</v>
      </c>
      <c r="E439" s="23" t="s">
        <v>164</v>
      </c>
      <c r="F439" s="18" t="s">
        <v>1009</v>
      </c>
      <c r="G439" s="17">
        <v>3538105</v>
      </c>
      <c r="H439" s="17" t="s">
        <v>1010</v>
      </c>
      <c r="I439" s="19">
        <v>184</v>
      </c>
      <c r="J439" s="20">
        <v>13109</v>
      </c>
      <c r="K439" s="20">
        <v>15039</v>
      </c>
      <c r="L439" s="86">
        <f t="shared" si="25"/>
        <v>16969</v>
      </c>
      <c r="M439" s="21">
        <v>71.244565217391298</v>
      </c>
      <c r="N439" s="22">
        <v>81.733695652173907</v>
      </c>
      <c r="O439" s="85">
        <f t="shared" si="24"/>
        <v>92.222826086956516</v>
      </c>
      <c r="P439" s="7">
        <v>1814</v>
      </c>
      <c r="Q439" s="7">
        <v>2383</v>
      </c>
      <c r="R439" s="8">
        <v>13.83782134411473</v>
      </c>
      <c r="S439" s="8">
        <v>15.845468448700046</v>
      </c>
      <c r="T439" s="83">
        <f t="shared" si="26"/>
        <v>2688.8175410599106</v>
      </c>
      <c r="U439">
        <f t="shared" si="27"/>
        <v>34</v>
      </c>
    </row>
    <row r="440" spans="1:21">
      <c r="A440" s="60" t="s">
        <v>16</v>
      </c>
      <c r="B440" s="16">
        <v>3507</v>
      </c>
      <c r="C440" s="16" t="s">
        <v>34</v>
      </c>
      <c r="D440" s="17" t="s">
        <v>180</v>
      </c>
      <c r="E440" s="16" t="s">
        <v>181</v>
      </c>
      <c r="F440" s="18" t="s">
        <v>1011</v>
      </c>
      <c r="G440" s="17">
        <v>3538204</v>
      </c>
      <c r="H440" s="17" t="s">
        <v>1012</v>
      </c>
      <c r="I440" s="19">
        <v>161</v>
      </c>
      <c r="J440" s="20">
        <v>10986</v>
      </c>
      <c r="K440" s="20">
        <v>13105</v>
      </c>
      <c r="L440" s="86">
        <f t="shared" si="25"/>
        <v>15224</v>
      </c>
      <c r="M440" s="21">
        <v>68.236024844720504</v>
      </c>
      <c r="N440" s="22">
        <v>81.397515527950304</v>
      </c>
      <c r="O440" s="85">
        <f t="shared" si="24"/>
        <v>94.559006211180119</v>
      </c>
      <c r="P440" s="7">
        <v>1311</v>
      </c>
      <c r="Q440" s="7">
        <v>2097</v>
      </c>
      <c r="R440" s="8">
        <v>11.933369743309667</v>
      </c>
      <c r="S440" s="8">
        <v>16.001526135062953</v>
      </c>
      <c r="T440" s="83">
        <f t="shared" si="26"/>
        <v>2436.0723388019837</v>
      </c>
      <c r="U440">
        <f t="shared" si="27"/>
        <v>30</v>
      </c>
    </row>
    <row r="441" spans="1:21">
      <c r="A441" s="60" t="s">
        <v>16</v>
      </c>
      <c r="B441" s="16">
        <v>3511</v>
      </c>
      <c r="C441" s="16" t="s">
        <v>54</v>
      </c>
      <c r="D441" s="17" t="s">
        <v>321</v>
      </c>
      <c r="E441" s="16" t="s">
        <v>322</v>
      </c>
      <c r="F441" s="18" t="s">
        <v>1013</v>
      </c>
      <c r="G441" s="17">
        <v>3538303</v>
      </c>
      <c r="H441" s="17" t="s">
        <v>1014</v>
      </c>
      <c r="I441" s="19">
        <v>469</v>
      </c>
      <c r="J441" s="20">
        <v>3478</v>
      </c>
      <c r="K441" s="20">
        <v>3537</v>
      </c>
      <c r="L441" s="86">
        <f t="shared" si="25"/>
        <v>3596</v>
      </c>
      <c r="M441" s="21">
        <v>7.4157782515991473</v>
      </c>
      <c r="N441" s="22">
        <v>7.5415778251599148</v>
      </c>
      <c r="O441" s="85">
        <f t="shared" si="24"/>
        <v>7.6673773987206824</v>
      </c>
      <c r="P441" s="7">
        <v>414</v>
      </c>
      <c r="Q441" s="7">
        <v>560</v>
      </c>
      <c r="R441" s="8">
        <v>11.903392754456585</v>
      </c>
      <c r="S441" s="8">
        <v>15.83262651964942</v>
      </c>
      <c r="T441" s="83">
        <f t="shared" si="26"/>
        <v>569.34124964659316</v>
      </c>
      <c r="U441">
        <f t="shared" si="27"/>
        <v>7</v>
      </c>
    </row>
    <row r="442" spans="1:21">
      <c r="A442" s="60" t="s">
        <v>16</v>
      </c>
      <c r="B442" s="16">
        <v>3517</v>
      </c>
      <c r="C442" s="16" t="s">
        <v>117</v>
      </c>
      <c r="D442" s="17" t="s">
        <v>118</v>
      </c>
      <c r="E442" s="16" t="s">
        <v>119</v>
      </c>
      <c r="F442" s="18" t="s">
        <v>1015</v>
      </c>
      <c r="G442" s="17">
        <v>3538501</v>
      </c>
      <c r="H442" s="17" t="s">
        <v>1016</v>
      </c>
      <c r="I442" s="19">
        <v>170</v>
      </c>
      <c r="J442" s="20">
        <v>15200</v>
      </c>
      <c r="K442" s="20">
        <v>14107</v>
      </c>
      <c r="L442" s="86">
        <f t="shared" si="25"/>
        <v>14107</v>
      </c>
      <c r="M442" s="21">
        <v>89.411764705882348</v>
      </c>
      <c r="N442" s="22">
        <v>82.982352941176472</v>
      </c>
      <c r="O442" s="85">
        <f t="shared" si="24"/>
        <v>82.982352941176472</v>
      </c>
      <c r="P442" s="7">
        <v>1656</v>
      </c>
      <c r="Q442" s="7">
        <v>2040</v>
      </c>
      <c r="R442" s="8">
        <v>10.894736842105264</v>
      </c>
      <c r="S442" s="8">
        <v>14.460905933224641</v>
      </c>
      <c r="T442" s="83">
        <f t="shared" si="26"/>
        <v>2040</v>
      </c>
      <c r="U442">
        <f t="shared" si="27"/>
        <v>28</v>
      </c>
    </row>
    <row r="443" spans="1:21">
      <c r="A443" s="60" t="s">
        <v>16</v>
      </c>
      <c r="B443" s="16">
        <v>3507</v>
      </c>
      <c r="C443" s="16" t="s">
        <v>34</v>
      </c>
      <c r="D443" s="17" t="s">
        <v>180</v>
      </c>
      <c r="E443" s="16" t="s">
        <v>181</v>
      </c>
      <c r="F443" s="18" t="s">
        <v>1017</v>
      </c>
      <c r="G443" s="17">
        <v>3538600</v>
      </c>
      <c r="H443" s="17" t="s">
        <v>1018</v>
      </c>
      <c r="I443" s="19">
        <v>374</v>
      </c>
      <c r="J443" s="20">
        <v>23347</v>
      </c>
      <c r="K443" s="20">
        <v>25116</v>
      </c>
      <c r="L443" s="86">
        <f t="shared" si="25"/>
        <v>26885</v>
      </c>
      <c r="M443" s="21">
        <v>62.425133689839569</v>
      </c>
      <c r="N443" s="22">
        <v>67.155080213903744</v>
      </c>
      <c r="O443" s="85">
        <f t="shared" si="24"/>
        <v>71.88502673796792</v>
      </c>
      <c r="P443" s="7">
        <v>2421</v>
      </c>
      <c r="Q443" s="7">
        <v>3367</v>
      </c>
      <c r="R443" s="8">
        <v>10.369640639054268</v>
      </c>
      <c r="S443" s="8">
        <v>13.405797101449275</v>
      </c>
      <c r="T443" s="83">
        <f t="shared" si="26"/>
        <v>3604.148550724638</v>
      </c>
      <c r="U443">
        <f t="shared" si="27"/>
        <v>54</v>
      </c>
    </row>
    <row r="444" spans="1:21">
      <c r="A444" s="60" t="s">
        <v>16</v>
      </c>
      <c r="B444" s="16">
        <v>3510</v>
      </c>
      <c r="C444" s="23" t="s">
        <v>42</v>
      </c>
      <c r="D444" s="17" t="s">
        <v>43</v>
      </c>
      <c r="E444" s="23" t="s">
        <v>42</v>
      </c>
      <c r="F444" s="18" t="s">
        <v>1019</v>
      </c>
      <c r="G444" s="17">
        <v>3538709</v>
      </c>
      <c r="H444" s="17" t="s">
        <v>1020</v>
      </c>
      <c r="I444" s="19">
        <v>1353</v>
      </c>
      <c r="J444" s="20">
        <v>329158</v>
      </c>
      <c r="K444" s="20">
        <v>364571</v>
      </c>
      <c r="L444" s="86">
        <f t="shared" si="25"/>
        <v>399984</v>
      </c>
      <c r="M444" s="21">
        <v>243.28011825572801</v>
      </c>
      <c r="N444" s="22">
        <v>269.45380635624537</v>
      </c>
      <c r="O444" s="85">
        <f t="shared" si="24"/>
        <v>295.62749445676275</v>
      </c>
      <c r="P444" s="7">
        <v>32222</v>
      </c>
      <c r="Q444" s="7">
        <v>45554</v>
      </c>
      <c r="R444" s="8">
        <v>9.789219766798924</v>
      </c>
      <c r="S444" s="8">
        <v>12.495234124491526</v>
      </c>
      <c r="T444" s="83">
        <f t="shared" si="26"/>
        <v>49978.937260506187</v>
      </c>
      <c r="U444">
        <f t="shared" si="27"/>
        <v>800</v>
      </c>
    </row>
    <row r="445" spans="1:21">
      <c r="A445" s="60" t="s">
        <v>16</v>
      </c>
      <c r="B445" s="16">
        <v>3506</v>
      </c>
      <c r="C445" s="16" t="s">
        <v>38</v>
      </c>
      <c r="D445" s="17" t="s">
        <v>39</v>
      </c>
      <c r="E445" s="16" t="s">
        <v>1451</v>
      </c>
      <c r="F445" s="18" t="s">
        <v>1021</v>
      </c>
      <c r="G445" s="17">
        <v>3538808</v>
      </c>
      <c r="H445" s="17" t="s">
        <v>1022</v>
      </c>
      <c r="I445" s="19">
        <v>603</v>
      </c>
      <c r="J445" s="20">
        <v>27897</v>
      </c>
      <c r="K445" s="20">
        <v>28475</v>
      </c>
      <c r="L445" s="86">
        <f t="shared" si="25"/>
        <v>29053</v>
      </c>
      <c r="M445" s="21">
        <v>46.263681592039802</v>
      </c>
      <c r="N445" s="22">
        <v>47.222222222222221</v>
      </c>
      <c r="O445" s="85">
        <f t="shared" si="24"/>
        <v>48.180762852404641</v>
      </c>
      <c r="P445" s="7">
        <v>3346</v>
      </c>
      <c r="Q445" s="7">
        <v>4205</v>
      </c>
      <c r="R445" s="8">
        <v>11.994121231673656</v>
      </c>
      <c r="S445" s="8">
        <v>14.767339771729587</v>
      </c>
      <c r="T445" s="83">
        <f t="shared" si="26"/>
        <v>4290.3552238805969</v>
      </c>
      <c r="U445">
        <f t="shared" si="27"/>
        <v>58</v>
      </c>
    </row>
    <row r="446" spans="1:21">
      <c r="A446" s="60" t="s">
        <v>16</v>
      </c>
      <c r="B446" s="16">
        <v>3506</v>
      </c>
      <c r="C446" s="16" t="s">
        <v>38</v>
      </c>
      <c r="D446" s="17" t="s">
        <v>46</v>
      </c>
      <c r="E446" s="16" t="s">
        <v>38</v>
      </c>
      <c r="F446" s="18" t="s">
        <v>1023</v>
      </c>
      <c r="G446" s="17">
        <v>3538907</v>
      </c>
      <c r="H446" s="17" t="s">
        <v>1024</v>
      </c>
      <c r="I446" s="19">
        <v>808</v>
      </c>
      <c r="J446" s="20">
        <v>20095</v>
      </c>
      <c r="K446" s="20">
        <v>22704</v>
      </c>
      <c r="L446" s="86">
        <f t="shared" si="25"/>
        <v>25313</v>
      </c>
      <c r="M446" s="21">
        <v>24.870049504950494</v>
      </c>
      <c r="N446" s="22">
        <v>28.099009900990097</v>
      </c>
      <c r="O446" s="85">
        <f t="shared" si="24"/>
        <v>31.327970297029704</v>
      </c>
      <c r="P446" s="7">
        <v>2428</v>
      </c>
      <c r="Q446" s="7">
        <v>3096</v>
      </c>
      <c r="R446" s="8">
        <v>12.082607613834288</v>
      </c>
      <c r="S446" s="8">
        <v>13.636363636363637</v>
      </c>
      <c r="T446" s="83">
        <f t="shared" si="26"/>
        <v>3451.772727272727</v>
      </c>
      <c r="U446">
        <f t="shared" si="27"/>
        <v>51</v>
      </c>
    </row>
    <row r="447" spans="1:21">
      <c r="A447" s="60" t="s">
        <v>16</v>
      </c>
      <c r="B447" s="23">
        <v>3515</v>
      </c>
      <c r="C447" s="23" t="s">
        <v>22</v>
      </c>
      <c r="D447" s="17" t="s">
        <v>163</v>
      </c>
      <c r="E447" s="23" t="s">
        <v>164</v>
      </c>
      <c r="F447" s="18" t="s">
        <v>1025</v>
      </c>
      <c r="G447" s="17">
        <v>3539004</v>
      </c>
      <c r="H447" s="17" t="s">
        <v>1026</v>
      </c>
      <c r="I447" s="19">
        <v>201</v>
      </c>
      <c r="J447" s="20">
        <v>10038</v>
      </c>
      <c r="K447" s="20">
        <v>10623</v>
      </c>
      <c r="L447" s="86">
        <f t="shared" si="25"/>
        <v>11208</v>
      </c>
      <c r="M447" s="21">
        <v>49.940298507462686</v>
      </c>
      <c r="N447" s="22">
        <v>52.850746268656714</v>
      </c>
      <c r="O447" s="85">
        <f t="shared" si="24"/>
        <v>55.761194029850749</v>
      </c>
      <c r="P447" s="7">
        <v>1319</v>
      </c>
      <c r="Q447" s="7">
        <v>1678</v>
      </c>
      <c r="R447" s="8">
        <v>13.140067742578204</v>
      </c>
      <c r="S447" s="8">
        <v>15.795914525087076</v>
      </c>
      <c r="T447" s="83">
        <f t="shared" si="26"/>
        <v>1770.4060999717594</v>
      </c>
      <c r="U447">
        <f t="shared" si="27"/>
        <v>22</v>
      </c>
    </row>
    <row r="448" spans="1:21">
      <c r="A448" s="60" t="s">
        <v>16</v>
      </c>
      <c r="B448" s="26">
        <v>3501</v>
      </c>
      <c r="C448" s="27" t="s">
        <v>169</v>
      </c>
      <c r="D448" s="17" t="s">
        <v>225</v>
      </c>
      <c r="E448" s="18" t="s">
        <v>226</v>
      </c>
      <c r="F448" s="18" t="s">
        <v>1027</v>
      </c>
      <c r="G448" s="17">
        <v>3539103</v>
      </c>
      <c r="H448" s="17" t="s">
        <v>1028</v>
      </c>
      <c r="I448" s="19">
        <v>99</v>
      </c>
      <c r="J448" s="20">
        <v>12395</v>
      </c>
      <c r="K448" s="20">
        <v>15733</v>
      </c>
      <c r="L448" s="86">
        <f t="shared" si="25"/>
        <v>19071</v>
      </c>
      <c r="M448" s="21">
        <v>125.20202020202021</v>
      </c>
      <c r="N448" s="22">
        <v>158.91919191919192</v>
      </c>
      <c r="O448" s="85">
        <f t="shared" si="24"/>
        <v>192.63636363636363</v>
      </c>
      <c r="P448" s="7">
        <v>733</v>
      </c>
      <c r="Q448" s="7">
        <v>1177</v>
      </c>
      <c r="R448" s="8">
        <v>5.9136748688987497</v>
      </c>
      <c r="S448" s="8">
        <v>7.4810907010741756</v>
      </c>
      <c r="T448" s="83">
        <f t="shared" si="26"/>
        <v>1426.7188076018558</v>
      </c>
      <c r="U448">
        <f t="shared" si="27"/>
        <v>38</v>
      </c>
    </row>
    <row r="449" spans="1:21">
      <c r="A449" s="60" t="s">
        <v>16</v>
      </c>
      <c r="B449" s="16">
        <v>3511</v>
      </c>
      <c r="C449" s="16" t="s">
        <v>54</v>
      </c>
      <c r="D449" s="17" t="s">
        <v>55</v>
      </c>
      <c r="E449" s="16" t="s">
        <v>56</v>
      </c>
      <c r="F449" s="18" t="s">
        <v>1029</v>
      </c>
      <c r="G449" s="17">
        <v>3539202</v>
      </c>
      <c r="H449" s="17" t="s">
        <v>1030</v>
      </c>
      <c r="I449" s="19">
        <v>367</v>
      </c>
      <c r="J449" s="20">
        <v>22104</v>
      </c>
      <c r="K449" s="20">
        <v>24694</v>
      </c>
      <c r="L449" s="86">
        <f t="shared" si="25"/>
        <v>27284</v>
      </c>
      <c r="M449" s="21">
        <v>60.228882833787466</v>
      </c>
      <c r="N449" s="22">
        <v>67.286103542234329</v>
      </c>
      <c r="O449" s="85">
        <f t="shared" si="24"/>
        <v>74.343324250681192</v>
      </c>
      <c r="P449" s="7">
        <v>2277</v>
      </c>
      <c r="Q449" s="7">
        <v>3182</v>
      </c>
      <c r="R449" s="8">
        <v>10.301302931596091</v>
      </c>
      <c r="S449" s="8">
        <v>12.885721227828622</v>
      </c>
      <c r="T449" s="83">
        <f t="shared" si="26"/>
        <v>3515.7401798007613</v>
      </c>
      <c r="U449">
        <f t="shared" si="27"/>
        <v>55</v>
      </c>
    </row>
    <row r="450" spans="1:21">
      <c r="A450" s="60" t="s">
        <v>16</v>
      </c>
      <c r="B450" s="16">
        <v>3510</v>
      </c>
      <c r="C450" s="16" t="s">
        <v>42</v>
      </c>
      <c r="D450" s="17" t="s">
        <v>149</v>
      </c>
      <c r="E450" s="16" t="s">
        <v>150</v>
      </c>
      <c r="F450" s="18" t="s">
        <v>1031</v>
      </c>
      <c r="G450" s="17">
        <v>3539301</v>
      </c>
      <c r="H450" s="17" t="s">
        <v>1032</v>
      </c>
      <c r="I450" s="19">
        <v>722</v>
      </c>
      <c r="J450" s="20">
        <v>64864</v>
      </c>
      <c r="K450" s="20">
        <v>70081</v>
      </c>
      <c r="L450" s="86">
        <f t="shared" si="25"/>
        <v>75298</v>
      </c>
      <c r="M450" s="21">
        <v>89.8393351800554</v>
      </c>
      <c r="N450" s="22">
        <v>97.06509695290859</v>
      </c>
      <c r="O450" s="85">
        <f t="shared" si="24"/>
        <v>104.29085872576178</v>
      </c>
      <c r="P450" s="7">
        <v>7352</v>
      </c>
      <c r="Q450" s="7">
        <v>10108</v>
      </c>
      <c r="R450" s="8">
        <v>11.334484459792797</v>
      </c>
      <c r="S450" s="8">
        <v>14.423310169660821</v>
      </c>
      <c r="T450" s="83">
        <f t="shared" si="26"/>
        <v>10860.464091551206</v>
      </c>
      <c r="U450">
        <f t="shared" si="27"/>
        <v>151</v>
      </c>
    </row>
    <row r="451" spans="1:21">
      <c r="A451" s="60" t="s">
        <v>16</v>
      </c>
      <c r="B451" s="16">
        <v>3506</v>
      </c>
      <c r="C451" s="16" t="s">
        <v>38</v>
      </c>
      <c r="D451" s="17" t="s">
        <v>46</v>
      </c>
      <c r="E451" s="16" t="s">
        <v>38</v>
      </c>
      <c r="F451" s="18" t="s">
        <v>1033</v>
      </c>
      <c r="G451" s="17">
        <v>3539400</v>
      </c>
      <c r="H451" s="17" t="s">
        <v>1034</v>
      </c>
      <c r="I451" s="19">
        <v>392</v>
      </c>
      <c r="J451" s="20">
        <v>10584</v>
      </c>
      <c r="K451" s="20">
        <v>12072</v>
      </c>
      <c r="L451" s="86">
        <f t="shared" si="25"/>
        <v>13560</v>
      </c>
      <c r="M451" s="21">
        <v>27</v>
      </c>
      <c r="N451" s="22">
        <v>30.795918367346939</v>
      </c>
      <c r="O451" s="85">
        <f t="shared" si="24"/>
        <v>34.591836734693878</v>
      </c>
      <c r="P451" s="7">
        <v>1274</v>
      </c>
      <c r="Q451" s="7">
        <v>1790</v>
      </c>
      <c r="R451" s="8">
        <v>12.037037037037036</v>
      </c>
      <c r="S451" s="8">
        <v>14.827700463883366</v>
      </c>
      <c r="T451" s="83">
        <f t="shared" si="26"/>
        <v>2010.6361829025841</v>
      </c>
      <c r="U451">
        <f t="shared" si="27"/>
        <v>27</v>
      </c>
    </row>
    <row r="452" spans="1:21">
      <c r="A452" s="60" t="s">
        <v>16</v>
      </c>
      <c r="B452" s="16">
        <v>3513</v>
      </c>
      <c r="C452" s="16" t="s">
        <v>64</v>
      </c>
      <c r="D452" s="17" t="s">
        <v>221</v>
      </c>
      <c r="E452" s="16" t="s">
        <v>222</v>
      </c>
      <c r="F452" s="18" t="s">
        <v>1035</v>
      </c>
      <c r="G452" s="17">
        <v>3539509</v>
      </c>
      <c r="H452" s="17" t="s">
        <v>1036</v>
      </c>
      <c r="I452" s="19">
        <v>440</v>
      </c>
      <c r="J452" s="20">
        <v>31156</v>
      </c>
      <c r="K452" s="20">
        <v>35307</v>
      </c>
      <c r="L452" s="86">
        <f t="shared" si="25"/>
        <v>39458</v>
      </c>
      <c r="M452" s="21">
        <v>70.809090909090912</v>
      </c>
      <c r="N452" s="22">
        <v>80.243181818181824</v>
      </c>
      <c r="O452" s="85">
        <f t="shared" si="24"/>
        <v>89.677272727272722</v>
      </c>
      <c r="P452" s="7">
        <v>2562</v>
      </c>
      <c r="Q452" s="7">
        <v>3481</v>
      </c>
      <c r="R452" s="8">
        <v>8.2231351906534851</v>
      </c>
      <c r="S452" s="8">
        <v>9.8592347126632109</v>
      </c>
      <c r="T452" s="83">
        <f t="shared" si="26"/>
        <v>3890.2568329226497</v>
      </c>
      <c r="U452">
        <f t="shared" si="27"/>
        <v>79</v>
      </c>
    </row>
    <row r="453" spans="1:21">
      <c r="A453" s="60" t="s">
        <v>16</v>
      </c>
      <c r="B453" s="23">
        <v>3515</v>
      </c>
      <c r="C453" s="23" t="s">
        <v>22</v>
      </c>
      <c r="D453" s="17" t="s">
        <v>23</v>
      </c>
      <c r="E453" s="23" t="s">
        <v>24</v>
      </c>
      <c r="F453" s="18" t="s">
        <v>1037</v>
      </c>
      <c r="G453" s="17">
        <v>3539608</v>
      </c>
      <c r="H453" s="17" t="s">
        <v>1038</v>
      </c>
      <c r="I453" s="19">
        <v>277</v>
      </c>
      <c r="J453" s="20">
        <v>3670</v>
      </c>
      <c r="K453" s="20">
        <v>4463</v>
      </c>
      <c r="L453" s="86">
        <f t="shared" si="25"/>
        <v>5256</v>
      </c>
      <c r="M453" s="21">
        <v>13.249097472924188</v>
      </c>
      <c r="N453" s="22">
        <v>16.111913357400724</v>
      </c>
      <c r="O453" s="85">
        <f t="shared" si="24"/>
        <v>18.974729241877256</v>
      </c>
      <c r="P453" s="7">
        <v>389</v>
      </c>
      <c r="Q453" s="7">
        <v>472</v>
      </c>
      <c r="R453" s="8">
        <v>10.599455040871934</v>
      </c>
      <c r="S453" s="8">
        <v>10.575845843602957</v>
      </c>
      <c r="T453" s="83">
        <f t="shared" si="26"/>
        <v>555.86645753977143</v>
      </c>
      <c r="U453">
        <f t="shared" si="27"/>
        <v>11</v>
      </c>
    </row>
    <row r="454" spans="1:21">
      <c r="A454" s="60" t="s">
        <v>16</v>
      </c>
      <c r="B454" s="16">
        <v>3509</v>
      </c>
      <c r="C454" s="16" t="s">
        <v>17</v>
      </c>
      <c r="D454" s="17" t="s">
        <v>176</v>
      </c>
      <c r="E454" s="16" t="s">
        <v>177</v>
      </c>
      <c r="F454" s="18" t="s">
        <v>1039</v>
      </c>
      <c r="G454" s="17">
        <v>3539707</v>
      </c>
      <c r="H454" s="17" t="s">
        <v>1040</v>
      </c>
      <c r="I454" s="19">
        <v>328</v>
      </c>
      <c r="J454" s="20">
        <v>2867</v>
      </c>
      <c r="K454" s="20">
        <v>3192</v>
      </c>
      <c r="L454" s="86">
        <f t="shared" si="25"/>
        <v>3517</v>
      </c>
      <c r="M454" s="21">
        <v>8.7408536585365848</v>
      </c>
      <c r="N454" s="22">
        <v>9.7317073170731714</v>
      </c>
      <c r="O454" s="85">
        <f t="shared" si="24"/>
        <v>10.722560975609756</v>
      </c>
      <c r="P454" s="7">
        <v>320</v>
      </c>
      <c r="Q454" s="7">
        <v>418</v>
      </c>
      <c r="R454" s="8">
        <v>11.161492849668644</v>
      </c>
      <c r="S454" s="8">
        <v>13.095238095238095</v>
      </c>
      <c r="T454" s="83">
        <f t="shared" si="26"/>
        <v>460.55952380952385</v>
      </c>
      <c r="U454">
        <f t="shared" si="27"/>
        <v>7</v>
      </c>
    </row>
    <row r="455" spans="1:21">
      <c r="A455" s="60" t="s">
        <v>16</v>
      </c>
      <c r="B455" s="26">
        <v>3501</v>
      </c>
      <c r="C455" s="27" t="s">
        <v>169</v>
      </c>
      <c r="D455" s="17" t="s">
        <v>170</v>
      </c>
      <c r="E455" s="18" t="s">
        <v>171</v>
      </c>
      <c r="F455" s="18" t="s">
        <v>1041</v>
      </c>
      <c r="G455" s="17">
        <v>3539806</v>
      </c>
      <c r="H455" s="17" t="s">
        <v>1042</v>
      </c>
      <c r="I455" s="19">
        <v>17</v>
      </c>
      <c r="J455" s="20">
        <v>95801</v>
      </c>
      <c r="K455" s="20">
        <v>106013</v>
      </c>
      <c r="L455" s="86">
        <f t="shared" si="25"/>
        <v>116225</v>
      </c>
      <c r="M455" s="21">
        <v>5635.3529411764703</v>
      </c>
      <c r="N455" s="22">
        <v>6236.0588235294117</v>
      </c>
      <c r="O455" s="85">
        <f t="shared" si="24"/>
        <v>6836.7647058823532</v>
      </c>
      <c r="P455" s="7">
        <v>6062</v>
      </c>
      <c r="Q455" s="7">
        <v>9243</v>
      </c>
      <c r="R455" s="8">
        <v>6.327700128391144</v>
      </c>
      <c r="S455" s="8">
        <v>8.7187420410704348</v>
      </c>
      <c r="T455" s="83">
        <f t="shared" si="26"/>
        <v>10133.357937234112</v>
      </c>
      <c r="U455">
        <f t="shared" si="27"/>
        <v>232</v>
      </c>
    </row>
    <row r="456" spans="1:21">
      <c r="A456" s="60" t="s">
        <v>16</v>
      </c>
      <c r="B456" s="23">
        <v>3515</v>
      </c>
      <c r="C456" s="23" t="s">
        <v>22</v>
      </c>
      <c r="D456" s="17" t="s">
        <v>23</v>
      </c>
      <c r="E456" s="23" t="s">
        <v>24</v>
      </c>
      <c r="F456" s="18" t="s">
        <v>1043</v>
      </c>
      <c r="G456" s="17">
        <v>3539905</v>
      </c>
      <c r="H456" s="17" t="s">
        <v>1044</v>
      </c>
      <c r="I456" s="19">
        <v>141</v>
      </c>
      <c r="J456" s="20">
        <v>4774</v>
      </c>
      <c r="K456" s="20">
        <v>5395</v>
      </c>
      <c r="L456" s="86">
        <f t="shared" si="25"/>
        <v>6016</v>
      </c>
      <c r="M456" s="21">
        <v>33.858156028368796</v>
      </c>
      <c r="N456" s="22">
        <v>38.262411347517734</v>
      </c>
      <c r="O456" s="85">
        <f t="shared" si="24"/>
        <v>42.666666666666664</v>
      </c>
      <c r="P456" s="7">
        <v>812</v>
      </c>
      <c r="Q456" s="7">
        <v>981</v>
      </c>
      <c r="R456" s="8">
        <v>17.008797653958943</v>
      </c>
      <c r="S456" s="8">
        <v>18.183503243744209</v>
      </c>
      <c r="T456" s="83">
        <f t="shared" si="26"/>
        <v>1093.9195551436517</v>
      </c>
      <c r="U456">
        <f t="shared" si="27"/>
        <v>12</v>
      </c>
    </row>
    <row r="457" spans="1:21">
      <c r="A457" s="60" t="s">
        <v>16</v>
      </c>
      <c r="B457" s="16">
        <v>3509</v>
      </c>
      <c r="C457" s="16" t="s">
        <v>17</v>
      </c>
      <c r="D457" s="17" t="s">
        <v>83</v>
      </c>
      <c r="E457" s="16" t="s">
        <v>17</v>
      </c>
      <c r="F457" s="18" t="s">
        <v>1045</v>
      </c>
      <c r="G457" s="17">
        <v>3540002</v>
      </c>
      <c r="H457" s="17" t="s">
        <v>1046</v>
      </c>
      <c r="I457" s="19">
        <v>829</v>
      </c>
      <c r="J457" s="20">
        <v>18171</v>
      </c>
      <c r="K457" s="20">
        <v>19964</v>
      </c>
      <c r="L457" s="86">
        <f t="shared" si="25"/>
        <v>21757</v>
      </c>
      <c r="M457" s="21">
        <v>21.919179734620023</v>
      </c>
      <c r="N457" s="22">
        <v>24.082026537997589</v>
      </c>
      <c r="O457" s="85">
        <f t="shared" si="24"/>
        <v>26.24487334137515</v>
      </c>
      <c r="P457" s="7">
        <v>1967</v>
      </c>
      <c r="Q457" s="7">
        <v>2710</v>
      </c>
      <c r="R457" s="8">
        <v>10.82494083979968</v>
      </c>
      <c r="S457" s="8">
        <v>13.574433981166099</v>
      </c>
      <c r="T457" s="83">
        <f t="shared" si="26"/>
        <v>2953.3896012823079</v>
      </c>
      <c r="U457">
        <f t="shared" si="27"/>
        <v>44</v>
      </c>
    </row>
    <row r="458" spans="1:21">
      <c r="A458" s="60" t="s">
        <v>16</v>
      </c>
      <c r="B458" s="16">
        <v>3506</v>
      </c>
      <c r="C458" s="16" t="s">
        <v>38</v>
      </c>
      <c r="D458" s="17" t="s">
        <v>311</v>
      </c>
      <c r="E458" s="16" t="s">
        <v>312</v>
      </c>
      <c r="F458" s="18" t="s">
        <v>1047</v>
      </c>
      <c r="G458" s="17">
        <v>3540101</v>
      </c>
      <c r="H458" s="17" t="s">
        <v>1048</v>
      </c>
      <c r="I458" s="19">
        <v>183</v>
      </c>
      <c r="J458" s="20">
        <v>3693</v>
      </c>
      <c r="K458" s="20">
        <v>3481</v>
      </c>
      <c r="L458" s="86">
        <f t="shared" si="25"/>
        <v>3481</v>
      </c>
      <c r="M458" s="21">
        <v>20.180327868852459</v>
      </c>
      <c r="N458" s="22">
        <v>19.021857923497269</v>
      </c>
      <c r="O458" s="85">
        <f t="shared" ref="O458:O521" si="28">L458/I458</f>
        <v>19.021857923497269</v>
      </c>
      <c r="P458" s="7">
        <v>516</v>
      </c>
      <c r="Q458" s="7">
        <v>622</v>
      </c>
      <c r="R458" s="8">
        <v>13.97238017871649</v>
      </c>
      <c r="S458" s="8">
        <v>17.868428612467682</v>
      </c>
      <c r="T458" s="83">
        <f t="shared" si="26"/>
        <v>622</v>
      </c>
      <c r="U458">
        <f t="shared" si="27"/>
        <v>7</v>
      </c>
    </row>
    <row r="459" spans="1:21">
      <c r="A459" s="60" t="s">
        <v>16</v>
      </c>
      <c r="B459" s="16">
        <v>3513</v>
      </c>
      <c r="C459" s="16" t="s">
        <v>64</v>
      </c>
      <c r="D459" s="17" t="s">
        <v>221</v>
      </c>
      <c r="E459" s="16" t="s">
        <v>222</v>
      </c>
      <c r="F459" s="18" t="s">
        <v>1049</v>
      </c>
      <c r="G459" s="17">
        <v>3540200</v>
      </c>
      <c r="H459" s="17" t="s">
        <v>1050</v>
      </c>
      <c r="I459" s="19">
        <v>380</v>
      </c>
      <c r="J459" s="20">
        <v>29681</v>
      </c>
      <c r="K459" s="20">
        <v>40244</v>
      </c>
      <c r="L459" s="86">
        <f t="shared" si="25"/>
        <v>50807</v>
      </c>
      <c r="M459" s="21">
        <v>78.107894736842098</v>
      </c>
      <c r="N459" s="22">
        <v>105.90526315789474</v>
      </c>
      <c r="O459" s="85">
        <f t="shared" si="28"/>
        <v>133.70263157894738</v>
      </c>
      <c r="P459" s="7">
        <v>2043</v>
      </c>
      <c r="Q459" s="7">
        <v>2838</v>
      </c>
      <c r="R459" s="8">
        <v>6.883191267140595</v>
      </c>
      <c r="S459" s="8">
        <v>7.051982904283868</v>
      </c>
      <c r="T459" s="83">
        <f t="shared" si="26"/>
        <v>3582.9009541795049</v>
      </c>
      <c r="U459">
        <f t="shared" si="27"/>
        <v>102</v>
      </c>
    </row>
    <row r="460" spans="1:21">
      <c r="A460" s="60" t="s">
        <v>16</v>
      </c>
      <c r="B460" s="23">
        <v>3515</v>
      </c>
      <c r="C460" s="23" t="s">
        <v>22</v>
      </c>
      <c r="D460" s="17" t="s">
        <v>122</v>
      </c>
      <c r="E460" s="23" t="s">
        <v>123</v>
      </c>
      <c r="F460" s="18" t="s">
        <v>1051</v>
      </c>
      <c r="G460" s="17">
        <v>3540259</v>
      </c>
      <c r="H460" s="17" t="s">
        <v>1052</v>
      </c>
      <c r="I460" s="19">
        <v>209</v>
      </c>
      <c r="J460" s="20">
        <v>3539</v>
      </c>
      <c r="K460" s="20">
        <v>4074</v>
      </c>
      <c r="L460" s="86">
        <f t="shared" ref="L460:L523" si="29">IF(K460&gt;J460,(K460-J460)+K460,K460)</f>
        <v>4609</v>
      </c>
      <c r="M460" s="21">
        <v>16.933014354066987</v>
      </c>
      <c r="N460" s="22">
        <v>19.492822966507177</v>
      </c>
      <c r="O460" s="85">
        <f t="shared" si="28"/>
        <v>22.05263157894737</v>
      </c>
      <c r="P460" s="7">
        <v>359</v>
      </c>
      <c r="Q460" s="7">
        <v>515</v>
      </c>
      <c r="R460" s="8">
        <v>10.144108505227466</v>
      </c>
      <c r="S460" s="8">
        <v>12.641138929798723</v>
      </c>
      <c r="T460" s="83">
        <f t="shared" ref="T460:T523" si="30">(S460/100)*L460</f>
        <v>582.63009327442319</v>
      </c>
      <c r="U460">
        <f t="shared" ref="U460:U523" si="31">ROUND(2*L460/1000,0)</f>
        <v>9</v>
      </c>
    </row>
    <row r="461" spans="1:21">
      <c r="A461" s="60" t="s">
        <v>16</v>
      </c>
      <c r="B461" s="23">
        <v>3515</v>
      </c>
      <c r="C461" s="23" t="s">
        <v>22</v>
      </c>
      <c r="D461" s="17" t="s">
        <v>77</v>
      </c>
      <c r="E461" s="23" t="s">
        <v>78</v>
      </c>
      <c r="F461" s="18" t="s">
        <v>1053</v>
      </c>
      <c r="G461" s="17">
        <v>3540309</v>
      </c>
      <c r="H461" s="17" t="s">
        <v>1054</v>
      </c>
      <c r="I461" s="19">
        <v>218</v>
      </c>
      <c r="J461" s="20">
        <v>2539</v>
      </c>
      <c r="K461" s="20">
        <v>2518</v>
      </c>
      <c r="L461" s="86">
        <f t="shared" si="29"/>
        <v>2518</v>
      </c>
      <c r="M461" s="21">
        <v>11.646788990825687</v>
      </c>
      <c r="N461" s="22">
        <v>11.55045871559633</v>
      </c>
      <c r="O461" s="85">
        <f t="shared" si="28"/>
        <v>11.55045871559633</v>
      </c>
      <c r="P461" s="7">
        <v>334</v>
      </c>
      <c r="Q461" s="7">
        <v>418</v>
      </c>
      <c r="R461" s="8">
        <v>13.154785348562426</v>
      </c>
      <c r="S461" s="8">
        <v>16.600476568705322</v>
      </c>
      <c r="T461" s="83">
        <f t="shared" si="30"/>
        <v>418</v>
      </c>
      <c r="U461">
        <f t="shared" si="31"/>
        <v>5</v>
      </c>
    </row>
    <row r="462" spans="1:21">
      <c r="A462" s="60" t="s">
        <v>16</v>
      </c>
      <c r="B462" s="23">
        <v>3515</v>
      </c>
      <c r="C462" s="23" t="s">
        <v>22</v>
      </c>
      <c r="D462" s="17" t="s">
        <v>485</v>
      </c>
      <c r="E462" s="23" t="s">
        <v>486</v>
      </c>
      <c r="F462" s="18" t="s">
        <v>1055</v>
      </c>
      <c r="G462" s="17">
        <v>3540408</v>
      </c>
      <c r="H462" s="17" t="s">
        <v>1056</v>
      </c>
      <c r="I462" s="19">
        <v>319</v>
      </c>
      <c r="J462" s="20">
        <v>4450</v>
      </c>
      <c r="K462" s="20">
        <v>4223</v>
      </c>
      <c r="L462" s="86">
        <f t="shared" si="29"/>
        <v>4223</v>
      </c>
      <c r="M462" s="21">
        <v>13.949843260188088</v>
      </c>
      <c r="N462" s="22">
        <v>13.238244514106583</v>
      </c>
      <c r="O462" s="85">
        <f t="shared" si="28"/>
        <v>13.238244514106583</v>
      </c>
      <c r="P462" s="7">
        <v>595</v>
      </c>
      <c r="Q462" s="7">
        <v>755</v>
      </c>
      <c r="R462" s="8">
        <v>13.370786516853933</v>
      </c>
      <c r="S462" s="8">
        <v>17.878285578972296</v>
      </c>
      <c r="T462" s="83">
        <f t="shared" si="30"/>
        <v>755.00000000000011</v>
      </c>
      <c r="U462">
        <f t="shared" si="31"/>
        <v>8</v>
      </c>
    </row>
    <row r="463" spans="1:21">
      <c r="A463" s="60" t="s">
        <v>16</v>
      </c>
      <c r="B463" s="16">
        <v>3506</v>
      </c>
      <c r="C463" s="16" t="s">
        <v>38</v>
      </c>
      <c r="D463" s="17" t="s">
        <v>111</v>
      </c>
      <c r="E463" s="16" t="s">
        <v>112</v>
      </c>
      <c r="F463" s="18" t="s">
        <v>1057</v>
      </c>
      <c r="G463" s="17">
        <v>3540507</v>
      </c>
      <c r="H463" s="17" t="s">
        <v>1058</v>
      </c>
      <c r="I463" s="19">
        <v>276</v>
      </c>
      <c r="J463" s="20">
        <v>6652</v>
      </c>
      <c r="K463" s="20">
        <v>8326</v>
      </c>
      <c r="L463" s="86">
        <f t="shared" si="29"/>
        <v>10000</v>
      </c>
      <c r="M463" s="21">
        <v>24.10144927536232</v>
      </c>
      <c r="N463" s="22">
        <v>30.166666666666668</v>
      </c>
      <c r="O463" s="85">
        <f t="shared" si="28"/>
        <v>36.231884057971016</v>
      </c>
      <c r="P463" s="7">
        <v>804</v>
      </c>
      <c r="Q463" s="7">
        <v>1366</v>
      </c>
      <c r="R463" s="8">
        <v>12.086590499098016</v>
      </c>
      <c r="S463" s="8">
        <v>16.406437665145329</v>
      </c>
      <c r="T463" s="83">
        <f t="shared" si="30"/>
        <v>1640.6437665145329</v>
      </c>
      <c r="U463">
        <f t="shared" si="31"/>
        <v>20</v>
      </c>
    </row>
    <row r="464" spans="1:21">
      <c r="A464" s="60" t="s">
        <v>16</v>
      </c>
      <c r="B464" s="16">
        <v>3516</v>
      </c>
      <c r="C464" s="16" t="s">
        <v>49</v>
      </c>
      <c r="D464" s="17" t="s">
        <v>74</v>
      </c>
      <c r="E464" s="16" t="s">
        <v>49</v>
      </c>
      <c r="F464" s="18" t="s">
        <v>1059</v>
      </c>
      <c r="G464" s="17">
        <v>3540606</v>
      </c>
      <c r="H464" s="17" t="s">
        <v>1060</v>
      </c>
      <c r="I464" s="19">
        <v>569</v>
      </c>
      <c r="J464" s="20">
        <v>45514</v>
      </c>
      <c r="K464" s="20">
        <v>48893</v>
      </c>
      <c r="L464" s="86">
        <f t="shared" si="29"/>
        <v>52272</v>
      </c>
      <c r="M464" s="21">
        <v>79.989455184534265</v>
      </c>
      <c r="N464" s="22">
        <v>85.927943760984178</v>
      </c>
      <c r="O464" s="85">
        <f t="shared" si="28"/>
        <v>91.866432337434091</v>
      </c>
      <c r="P464" s="7">
        <v>4293</v>
      </c>
      <c r="Q464" s="7">
        <v>5732</v>
      </c>
      <c r="R464" s="8">
        <v>9.4322626005185217</v>
      </c>
      <c r="S464" s="8">
        <v>11.723559609760088</v>
      </c>
      <c r="T464" s="83">
        <f t="shared" si="30"/>
        <v>6128.1390792137927</v>
      </c>
      <c r="U464">
        <f t="shared" si="31"/>
        <v>105</v>
      </c>
    </row>
    <row r="465" spans="1:21">
      <c r="A465" s="60" t="s">
        <v>16</v>
      </c>
      <c r="B465" s="16">
        <v>3503</v>
      </c>
      <c r="C465" s="16" t="s">
        <v>92</v>
      </c>
      <c r="D465" s="17" t="s">
        <v>435</v>
      </c>
      <c r="E465" s="16" t="s">
        <v>436</v>
      </c>
      <c r="F465" s="18" t="s">
        <v>1061</v>
      </c>
      <c r="G465" s="17">
        <v>3540705</v>
      </c>
      <c r="H465" s="17" t="s">
        <v>1062</v>
      </c>
      <c r="I465" s="19">
        <v>246</v>
      </c>
      <c r="J465" s="20">
        <v>47437</v>
      </c>
      <c r="K465" s="20">
        <v>51400</v>
      </c>
      <c r="L465" s="86">
        <f t="shared" si="29"/>
        <v>55363</v>
      </c>
      <c r="M465" s="21">
        <v>192.83333333333334</v>
      </c>
      <c r="N465" s="22">
        <v>208.9430894308943</v>
      </c>
      <c r="O465" s="85">
        <f t="shared" si="28"/>
        <v>225.05284552845529</v>
      </c>
      <c r="P465" s="7">
        <v>4756</v>
      </c>
      <c r="Q465" s="7">
        <v>6581</v>
      </c>
      <c r="R465" s="8">
        <v>10.025929127052722</v>
      </c>
      <c r="S465" s="8">
        <v>12.803501945525293</v>
      </c>
      <c r="T465" s="83">
        <f t="shared" si="30"/>
        <v>7088.4027821011678</v>
      </c>
      <c r="U465">
        <f t="shared" si="31"/>
        <v>111</v>
      </c>
    </row>
    <row r="466" spans="1:21">
      <c r="A466" s="60" t="s">
        <v>16</v>
      </c>
      <c r="B466" s="16">
        <v>3517</v>
      </c>
      <c r="C466" s="16" t="s">
        <v>117</v>
      </c>
      <c r="D466" s="17" t="s">
        <v>118</v>
      </c>
      <c r="E466" s="16" t="s">
        <v>119</v>
      </c>
      <c r="F466" s="18" t="s">
        <v>1063</v>
      </c>
      <c r="G466" s="17">
        <v>3540754</v>
      </c>
      <c r="H466" s="17" t="s">
        <v>1064</v>
      </c>
      <c r="I466" s="19">
        <v>45</v>
      </c>
      <c r="J466" s="20">
        <v>13605</v>
      </c>
      <c r="K466" s="20">
        <v>19397</v>
      </c>
      <c r="L466" s="86">
        <f t="shared" si="29"/>
        <v>25189</v>
      </c>
      <c r="M466" s="21">
        <v>302.33333333333331</v>
      </c>
      <c r="N466" s="22">
        <v>431.04444444444442</v>
      </c>
      <c r="O466" s="85">
        <f t="shared" si="28"/>
        <v>559.75555555555559</v>
      </c>
      <c r="P466" s="7">
        <v>793</v>
      </c>
      <c r="Q466" s="7">
        <v>1404</v>
      </c>
      <c r="R466" s="8">
        <v>5.8287394340316059</v>
      </c>
      <c r="S466" s="8">
        <v>7.2382327163994429</v>
      </c>
      <c r="T466" s="83">
        <f t="shared" si="30"/>
        <v>1823.2384389338556</v>
      </c>
      <c r="U466">
        <f t="shared" si="31"/>
        <v>50</v>
      </c>
    </row>
    <row r="467" spans="1:21">
      <c r="A467" s="60" t="s">
        <v>16</v>
      </c>
      <c r="B467" s="23">
        <v>3515</v>
      </c>
      <c r="C467" s="23" t="s">
        <v>22</v>
      </c>
      <c r="D467" s="17" t="s">
        <v>192</v>
      </c>
      <c r="E467" s="23" t="s">
        <v>193</v>
      </c>
      <c r="F467" s="18" t="s">
        <v>1065</v>
      </c>
      <c r="G467" s="17">
        <v>3540804</v>
      </c>
      <c r="H467" s="17" t="s">
        <v>1066</v>
      </c>
      <c r="I467" s="19">
        <v>346</v>
      </c>
      <c r="J467" s="20">
        <v>13656</v>
      </c>
      <c r="K467" s="20">
        <v>15449</v>
      </c>
      <c r="L467" s="86">
        <f t="shared" si="29"/>
        <v>17242</v>
      </c>
      <c r="M467" s="21">
        <v>39.468208092485547</v>
      </c>
      <c r="N467" s="22">
        <v>44.650289017341038</v>
      </c>
      <c r="O467" s="85">
        <f t="shared" si="28"/>
        <v>49.832369942196529</v>
      </c>
      <c r="P467" s="7">
        <v>1940</v>
      </c>
      <c r="Q467" s="7">
        <v>2403</v>
      </c>
      <c r="R467" s="8">
        <v>14.206209724663152</v>
      </c>
      <c r="S467" s="8">
        <v>15.554404815845686</v>
      </c>
      <c r="T467" s="83">
        <f t="shared" si="30"/>
        <v>2681.890478348113</v>
      </c>
      <c r="U467">
        <f t="shared" si="31"/>
        <v>34</v>
      </c>
    </row>
    <row r="468" spans="1:21">
      <c r="A468" s="60" t="s">
        <v>16</v>
      </c>
      <c r="B468" s="16">
        <v>3509</v>
      </c>
      <c r="C468" s="16" t="s">
        <v>17</v>
      </c>
      <c r="D468" s="17" t="s">
        <v>18</v>
      </c>
      <c r="E468" s="16" t="s">
        <v>19</v>
      </c>
      <c r="F468" s="18" t="s">
        <v>1067</v>
      </c>
      <c r="G468" s="17">
        <v>3540853</v>
      </c>
      <c r="H468" s="17" t="s">
        <v>1068</v>
      </c>
      <c r="I468" s="19">
        <v>62</v>
      </c>
      <c r="J468" s="20">
        <v>1431</v>
      </c>
      <c r="K468" s="20">
        <v>2858</v>
      </c>
      <c r="L468" s="86">
        <f t="shared" si="29"/>
        <v>4285</v>
      </c>
      <c r="M468" s="21">
        <v>23.080645161290324</v>
      </c>
      <c r="N468" s="22">
        <v>46.096774193548384</v>
      </c>
      <c r="O468" s="85">
        <f t="shared" si="28"/>
        <v>69.112903225806448</v>
      </c>
      <c r="P468" s="7">
        <v>188</v>
      </c>
      <c r="Q468" s="7">
        <v>238</v>
      </c>
      <c r="R468" s="8">
        <v>13.137665967854646</v>
      </c>
      <c r="S468" s="8">
        <v>8.3275017494751573</v>
      </c>
      <c r="T468" s="83">
        <f t="shared" si="30"/>
        <v>356.83344996501052</v>
      </c>
      <c r="U468">
        <f t="shared" si="31"/>
        <v>9</v>
      </c>
    </row>
    <row r="469" spans="1:21">
      <c r="A469" s="60" t="s">
        <v>16</v>
      </c>
      <c r="B469" s="16">
        <v>3513</v>
      </c>
      <c r="C469" s="16" t="s">
        <v>64</v>
      </c>
      <c r="D469" s="17" t="s">
        <v>221</v>
      </c>
      <c r="E469" s="16" t="s">
        <v>222</v>
      </c>
      <c r="F469" s="18" t="s">
        <v>1069</v>
      </c>
      <c r="G469" s="17">
        <v>3540903</v>
      </c>
      <c r="H469" s="17" t="s">
        <v>1070</v>
      </c>
      <c r="I469" s="19">
        <v>170</v>
      </c>
      <c r="J469" s="20">
        <v>12912</v>
      </c>
      <c r="K469" s="20">
        <v>17377</v>
      </c>
      <c r="L469" s="86">
        <f t="shared" si="29"/>
        <v>21842</v>
      </c>
      <c r="M469" s="21">
        <v>75.952941176470588</v>
      </c>
      <c r="N469" s="22">
        <v>102.21764705882353</v>
      </c>
      <c r="O469" s="85">
        <f t="shared" si="28"/>
        <v>128.48235294117646</v>
      </c>
      <c r="P469" s="7">
        <v>977</v>
      </c>
      <c r="Q469" s="7">
        <v>1655</v>
      </c>
      <c r="R469" s="8">
        <v>7.5666047087980175</v>
      </c>
      <c r="S469" s="8">
        <v>9.5240835587270531</v>
      </c>
      <c r="T469" s="83">
        <f t="shared" si="30"/>
        <v>2080.2503308971632</v>
      </c>
      <c r="U469">
        <f t="shared" si="31"/>
        <v>44</v>
      </c>
    </row>
    <row r="470" spans="1:21">
      <c r="A470" s="60" t="s">
        <v>16</v>
      </c>
      <c r="B470" s="16">
        <v>3504</v>
      </c>
      <c r="C470" s="16" t="s">
        <v>245</v>
      </c>
      <c r="D470" s="17" t="s">
        <v>246</v>
      </c>
      <c r="E470" s="16" t="s">
        <v>245</v>
      </c>
      <c r="F470" s="18" t="s">
        <v>1071</v>
      </c>
      <c r="G470" s="17">
        <v>3541000</v>
      </c>
      <c r="H470" s="17" t="s">
        <v>1072</v>
      </c>
      <c r="I470" s="19">
        <v>145</v>
      </c>
      <c r="J470" s="20">
        <v>193582</v>
      </c>
      <c r="K470" s="20">
        <v>262051</v>
      </c>
      <c r="L470" s="86">
        <f t="shared" si="29"/>
        <v>330520</v>
      </c>
      <c r="M470" s="21">
        <v>1335.048275862069</v>
      </c>
      <c r="N470" s="22">
        <v>1807.248275862069</v>
      </c>
      <c r="O470" s="85">
        <f t="shared" si="28"/>
        <v>2279.4482758620688</v>
      </c>
      <c r="P470" s="7">
        <v>18243</v>
      </c>
      <c r="Q470" s="7">
        <v>32573</v>
      </c>
      <c r="R470" s="8">
        <v>9.4239133803762751</v>
      </c>
      <c r="S470" s="8">
        <v>12.43002316343002</v>
      </c>
      <c r="T470" s="83">
        <f t="shared" si="30"/>
        <v>41083.712559768901</v>
      </c>
      <c r="U470">
        <f t="shared" si="31"/>
        <v>661</v>
      </c>
    </row>
    <row r="471" spans="1:21">
      <c r="A471" s="60" t="s">
        <v>16</v>
      </c>
      <c r="B471" s="16">
        <v>3506</v>
      </c>
      <c r="C471" s="16" t="s">
        <v>38</v>
      </c>
      <c r="D471" s="17" t="s">
        <v>111</v>
      </c>
      <c r="E471" s="16" t="s">
        <v>112</v>
      </c>
      <c r="F471" s="18" t="s">
        <v>1073</v>
      </c>
      <c r="G471" s="17">
        <v>3541059</v>
      </c>
      <c r="H471" s="17" t="s">
        <v>1074</v>
      </c>
      <c r="I471" s="19">
        <v>179</v>
      </c>
      <c r="J471" s="20">
        <v>3950</v>
      </c>
      <c r="K471" s="20">
        <v>4599</v>
      </c>
      <c r="L471" s="86">
        <f t="shared" si="29"/>
        <v>5248</v>
      </c>
      <c r="M471" s="21">
        <v>22.067039106145252</v>
      </c>
      <c r="N471" s="22">
        <v>25.692737430167597</v>
      </c>
      <c r="O471" s="85">
        <f t="shared" si="28"/>
        <v>29.318435754189945</v>
      </c>
      <c r="P471" s="7">
        <v>341</v>
      </c>
      <c r="Q471" s="7">
        <v>434</v>
      </c>
      <c r="R471" s="8">
        <v>8.6329113924050631</v>
      </c>
      <c r="S471" s="8">
        <v>9.4368340943683418</v>
      </c>
      <c r="T471" s="83">
        <f t="shared" si="30"/>
        <v>495.2450532724506</v>
      </c>
      <c r="U471">
        <f t="shared" si="31"/>
        <v>10</v>
      </c>
    </row>
    <row r="472" spans="1:21">
      <c r="A472" s="60" t="s">
        <v>16</v>
      </c>
      <c r="B472" s="16">
        <v>3506</v>
      </c>
      <c r="C472" s="16" t="s">
        <v>38</v>
      </c>
      <c r="D472" s="17" t="s">
        <v>46</v>
      </c>
      <c r="E472" s="16" t="s">
        <v>38</v>
      </c>
      <c r="F472" s="18" t="s">
        <v>1075</v>
      </c>
      <c r="G472" s="17">
        <v>3541109</v>
      </c>
      <c r="H472" s="17" t="s">
        <v>1076</v>
      </c>
      <c r="I472" s="19">
        <v>307</v>
      </c>
      <c r="J472" s="20">
        <v>4317</v>
      </c>
      <c r="K472" s="20">
        <v>4123</v>
      </c>
      <c r="L472" s="86">
        <f t="shared" si="29"/>
        <v>4123</v>
      </c>
      <c r="M472" s="21">
        <v>14.061889250814332</v>
      </c>
      <c r="N472" s="22">
        <v>13.429967426710098</v>
      </c>
      <c r="O472" s="85">
        <f t="shared" si="28"/>
        <v>13.429967426710098</v>
      </c>
      <c r="P472" s="7">
        <v>495</v>
      </c>
      <c r="Q472" s="7">
        <v>594</v>
      </c>
      <c r="R472" s="8">
        <v>11.466296038915914</v>
      </c>
      <c r="S472" s="8">
        <v>14.406985204947853</v>
      </c>
      <c r="T472" s="83">
        <f t="shared" si="30"/>
        <v>594</v>
      </c>
      <c r="U472">
        <f t="shared" si="31"/>
        <v>8</v>
      </c>
    </row>
    <row r="473" spans="1:21">
      <c r="A473" s="60" t="s">
        <v>16</v>
      </c>
      <c r="B473" s="16">
        <v>3511</v>
      </c>
      <c r="C473" s="16" t="s">
        <v>54</v>
      </c>
      <c r="D473" s="17" t="s">
        <v>55</v>
      </c>
      <c r="E473" s="16" t="s">
        <v>56</v>
      </c>
      <c r="F473" s="18" t="s">
        <v>1077</v>
      </c>
      <c r="G473" s="17">
        <v>3541208</v>
      </c>
      <c r="H473" s="17" t="s">
        <v>1078</v>
      </c>
      <c r="I473" s="19">
        <v>773</v>
      </c>
      <c r="J473" s="20">
        <v>14662</v>
      </c>
      <c r="K473" s="20">
        <v>13570</v>
      </c>
      <c r="L473" s="86">
        <f t="shared" si="29"/>
        <v>13570</v>
      </c>
      <c r="M473" s="21">
        <v>18.967658473479947</v>
      </c>
      <c r="N473" s="22">
        <v>17.554980595084089</v>
      </c>
      <c r="O473" s="85">
        <f t="shared" si="28"/>
        <v>17.554980595084089</v>
      </c>
      <c r="P473" s="7">
        <v>1867</v>
      </c>
      <c r="Q473" s="7">
        <v>2396</v>
      </c>
      <c r="R473" s="8">
        <v>12.733597053607966</v>
      </c>
      <c r="S473" s="8">
        <v>17.656595431098012</v>
      </c>
      <c r="T473" s="83">
        <f t="shared" si="30"/>
        <v>2396.0000000000005</v>
      </c>
      <c r="U473">
        <f t="shared" si="31"/>
        <v>27</v>
      </c>
    </row>
    <row r="474" spans="1:21">
      <c r="A474" s="60" t="s">
        <v>16</v>
      </c>
      <c r="B474" s="16">
        <v>3511</v>
      </c>
      <c r="C474" s="16" t="s">
        <v>54</v>
      </c>
      <c r="D474" s="17" t="s">
        <v>321</v>
      </c>
      <c r="E474" s="16" t="s">
        <v>322</v>
      </c>
      <c r="F474" s="18" t="s">
        <v>1079</v>
      </c>
      <c r="G474" s="17">
        <v>3541307</v>
      </c>
      <c r="H474" s="17" t="s">
        <v>1080</v>
      </c>
      <c r="I474" s="19">
        <v>1277</v>
      </c>
      <c r="J474" s="20">
        <v>39298</v>
      </c>
      <c r="K474" s="20">
        <v>41318</v>
      </c>
      <c r="L474" s="86">
        <f t="shared" si="29"/>
        <v>43338</v>
      </c>
      <c r="M474" s="21">
        <v>30.77368833202819</v>
      </c>
      <c r="N474" s="22">
        <v>32.355520751761944</v>
      </c>
      <c r="O474" s="85">
        <f t="shared" si="28"/>
        <v>33.937353171495694</v>
      </c>
      <c r="P474" s="7">
        <v>3715</v>
      </c>
      <c r="Q474" s="7">
        <v>5043</v>
      </c>
      <c r="R474" s="8">
        <v>9.4534072980813271</v>
      </c>
      <c r="S474" s="8">
        <v>12.205334236894332</v>
      </c>
      <c r="T474" s="83">
        <f t="shared" si="30"/>
        <v>5289.5477515852663</v>
      </c>
      <c r="U474">
        <f t="shared" si="31"/>
        <v>87</v>
      </c>
    </row>
    <row r="475" spans="1:21">
      <c r="A475" s="60" t="s">
        <v>16</v>
      </c>
      <c r="B475" s="16">
        <v>3511</v>
      </c>
      <c r="C475" s="16" t="s">
        <v>54</v>
      </c>
      <c r="D475" s="17" t="s">
        <v>55</v>
      </c>
      <c r="E475" s="16" t="s">
        <v>56</v>
      </c>
      <c r="F475" s="18" t="s">
        <v>1081</v>
      </c>
      <c r="G475" s="17">
        <v>3541406</v>
      </c>
      <c r="H475" s="17" t="s">
        <v>1082</v>
      </c>
      <c r="I475" s="19">
        <v>555</v>
      </c>
      <c r="J475" s="20">
        <v>189186</v>
      </c>
      <c r="K475" s="20">
        <v>207610</v>
      </c>
      <c r="L475" s="86">
        <f t="shared" si="29"/>
        <v>226034</v>
      </c>
      <c r="M475" s="21">
        <v>340.87567567567567</v>
      </c>
      <c r="N475" s="22">
        <v>374.07207207207205</v>
      </c>
      <c r="O475" s="85">
        <f t="shared" si="28"/>
        <v>407.26846846846848</v>
      </c>
      <c r="P475" s="7">
        <v>19491</v>
      </c>
      <c r="Q475" s="7">
        <v>28193</v>
      </c>
      <c r="R475" s="8">
        <v>10.302559386001079</v>
      </c>
      <c r="S475" s="8">
        <v>13.579789027503493</v>
      </c>
      <c r="T475" s="83">
        <f t="shared" si="30"/>
        <v>30694.940330427242</v>
      </c>
      <c r="U475">
        <f t="shared" si="31"/>
        <v>452</v>
      </c>
    </row>
    <row r="476" spans="1:21">
      <c r="A476" s="60" t="s">
        <v>16</v>
      </c>
      <c r="B476" s="16">
        <v>3511</v>
      </c>
      <c r="C476" s="16" t="s">
        <v>54</v>
      </c>
      <c r="D476" s="17" t="s">
        <v>321</v>
      </c>
      <c r="E476" s="16" t="s">
        <v>322</v>
      </c>
      <c r="F476" s="18" t="s">
        <v>1083</v>
      </c>
      <c r="G476" s="17">
        <v>3541505</v>
      </c>
      <c r="H476" s="17" t="s">
        <v>1084</v>
      </c>
      <c r="I476" s="19">
        <v>769</v>
      </c>
      <c r="J476" s="20">
        <v>37347</v>
      </c>
      <c r="K476" s="20">
        <v>37910</v>
      </c>
      <c r="L476" s="86">
        <f t="shared" si="29"/>
        <v>38473</v>
      </c>
      <c r="M476" s="21">
        <v>48.56566970091027</v>
      </c>
      <c r="N476" s="22">
        <v>49.297789336801038</v>
      </c>
      <c r="O476" s="85">
        <f t="shared" si="28"/>
        <v>50.029908972691807</v>
      </c>
      <c r="P476" s="7">
        <v>4246</v>
      </c>
      <c r="Q476" s="7">
        <v>5670</v>
      </c>
      <c r="R476" s="8">
        <v>11.369052400460546</v>
      </c>
      <c r="S476" s="8">
        <v>14.956475863888157</v>
      </c>
      <c r="T476" s="83">
        <f t="shared" si="30"/>
        <v>5754.2049591136911</v>
      </c>
      <c r="U476">
        <f t="shared" si="31"/>
        <v>77</v>
      </c>
    </row>
    <row r="477" spans="1:21">
      <c r="A477" s="60" t="s">
        <v>16</v>
      </c>
      <c r="B477" s="16">
        <v>3506</v>
      </c>
      <c r="C477" s="16" t="s">
        <v>38</v>
      </c>
      <c r="D477" s="17" t="s">
        <v>311</v>
      </c>
      <c r="E477" s="16" t="s">
        <v>312</v>
      </c>
      <c r="F477" s="18" t="s">
        <v>1085</v>
      </c>
      <c r="G477" s="17">
        <v>3541604</v>
      </c>
      <c r="H477" s="17" t="s">
        <v>1086</v>
      </c>
      <c r="I477" s="19">
        <v>787</v>
      </c>
      <c r="J477" s="20">
        <v>31105</v>
      </c>
      <c r="K477" s="20">
        <v>35674</v>
      </c>
      <c r="L477" s="86">
        <f t="shared" si="29"/>
        <v>40243</v>
      </c>
      <c r="M477" s="21">
        <v>39.523506988564165</v>
      </c>
      <c r="N477" s="22">
        <v>45.329097839898346</v>
      </c>
      <c r="O477" s="85">
        <f t="shared" si="28"/>
        <v>51.134688691232526</v>
      </c>
      <c r="P477" s="7">
        <v>3346</v>
      </c>
      <c r="Q477" s="7">
        <v>4611</v>
      </c>
      <c r="R477" s="8">
        <v>10.757113004340138</v>
      </c>
      <c r="S477" s="8">
        <v>12.925379828446488</v>
      </c>
      <c r="T477" s="83">
        <f t="shared" si="30"/>
        <v>5201.5606043617199</v>
      </c>
      <c r="U477">
        <f t="shared" si="31"/>
        <v>80</v>
      </c>
    </row>
    <row r="478" spans="1:21">
      <c r="A478" s="60" t="s">
        <v>16</v>
      </c>
      <c r="B478" s="16">
        <v>3516</v>
      </c>
      <c r="C478" s="16" t="s">
        <v>49</v>
      </c>
      <c r="D478" s="17" t="s">
        <v>50</v>
      </c>
      <c r="E478" s="16" t="s">
        <v>51</v>
      </c>
      <c r="F478" s="18" t="s">
        <v>1087</v>
      </c>
      <c r="G478" s="17">
        <v>3541653</v>
      </c>
      <c r="H478" s="17" t="s">
        <v>1088</v>
      </c>
      <c r="I478" s="19">
        <v>194</v>
      </c>
      <c r="J478" s="20">
        <v>2651</v>
      </c>
      <c r="K478" s="20">
        <v>3236</v>
      </c>
      <c r="L478" s="86">
        <f t="shared" si="29"/>
        <v>3821</v>
      </c>
      <c r="M478" s="21">
        <v>13.664948453608247</v>
      </c>
      <c r="N478" s="22">
        <v>16.680412371134022</v>
      </c>
      <c r="O478" s="85">
        <f t="shared" si="28"/>
        <v>19.695876288659793</v>
      </c>
      <c r="P478" s="7">
        <v>274</v>
      </c>
      <c r="Q478" s="7">
        <v>437</v>
      </c>
      <c r="R478" s="8">
        <v>10.33572236891739</v>
      </c>
      <c r="S478" s="8">
        <v>13.504326328800989</v>
      </c>
      <c r="T478" s="83">
        <f t="shared" si="30"/>
        <v>516.00030902348578</v>
      </c>
      <c r="U478">
        <f t="shared" si="31"/>
        <v>8</v>
      </c>
    </row>
    <row r="479" spans="1:21">
      <c r="A479" s="60" t="s">
        <v>16</v>
      </c>
      <c r="B479" s="16">
        <v>3511</v>
      </c>
      <c r="C479" s="16" t="s">
        <v>54</v>
      </c>
      <c r="D479" s="17" t="s">
        <v>599</v>
      </c>
      <c r="E479" s="16" t="s">
        <v>600</v>
      </c>
      <c r="F479" s="18" t="s">
        <v>1089</v>
      </c>
      <c r="G479" s="17">
        <v>3541703</v>
      </c>
      <c r="H479" s="17" t="s">
        <v>1090</v>
      </c>
      <c r="I479" s="19">
        <v>588</v>
      </c>
      <c r="J479" s="20">
        <v>11655</v>
      </c>
      <c r="K479" s="20">
        <v>12799</v>
      </c>
      <c r="L479" s="86">
        <f t="shared" si="29"/>
        <v>13943</v>
      </c>
      <c r="M479" s="21">
        <v>19.821428571428573</v>
      </c>
      <c r="N479" s="22">
        <v>21.767006802721088</v>
      </c>
      <c r="O479" s="85">
        <f t="shared" si="28"/>
        <v>23.712585034013607</v>
      </c>
      <c r="P479" s="7">
        <v>1223</v>
      </c>
      <c r="Q479" s="7">
        <v>1515</v>
      </c>
      <c r="R479" s="8">
        <v>10.493350493350494</v>
      </c>
      <c r="S479" s="8">
        <v>11.836862254863661</v>
      </c>
      <c r="T479" s="83">
        <f t="shared" si="30"/>
        <v>1650.4137041956403</v>
      </c>
      <c r="U479">
        <f t="shared" si="31"/>
        <v>28</v>
      </c>
    </row>
    <row r="480" spans="1:21">
      <c r="A480" s="60" t="s">
        <v>16</v>
      </c>
      <c r="B480" s="16">
        <v>3509</v>
      </c>
      <c r="C480" s="16" t="s">
        <v>17</v>
      </c>
      <c r="D480" s="17" t="s">
        <v>153</v>
      </c>
      <c r="E480" s="16" t="s">
        <v>154</v>
      </c>
      <c r="F480" s="18" t="s">
        <v>1091</v>
      </c>
      <c r="G480" s="17">
        <v>3541802</v>
      </c>
      <c r="H480" s="17" t="s">
        <v>1092</v>
      </c>
      <c r="I480" s="19">
        <v>212</v>
      </c>
      <c r="J480" s="20">
        <v>2171</v>
      </c>
      <c r="K480" s="20">
        <v>2808</v>
      </c>
      <c r="L480" s="86">
        <f t="shared" si="29"/>
        <v>3445</v>
      </c>
      <c r="M480" s="21">
        <v>10.240566037735849</v>
      </c>
      <c r="N480" s="22">
        <v>13.245283018867925</v>
      </c>
      <c r="O480" s="85">
        <f t="shared" si="28"/>
        <v>16.25</v>
      </c>
      <c r="P480" s="7">
        <v>221</v>
      </c>
      <c r="Q480" s="7">
        <v>321</v>
      </c>
      <c r="R480" s="8">
        <v>10.179640718562874</v>
      </c>
      <c r="S480" s="8">
        <v>11.431623931623932</v>
      </c>
      <c r="T480" s="83">
        <f t="shared" si="30"/>
        <v>393.81944444444446</v>
      </c>
      <c r="U480">
        <f t="shared" si="31"/>
        <v>7</v>
      </c>
    </row>
    <row r="481" spans="1:21">
      <c r="A481" s="60" t="s">
        <v>16</v>
      </c>
      <c r="B481" s="16">
        <v>3517</v>
      </c>
      <c r="C481" s="16" t="s">
        <v>117</v>
      </c>
      <c r="D481" s="17" t="s">
        <v>118</v>
      </c>
      <c r="E481" s="16" t="s">
        <v>119</v>
      </c>
      <c r="F481" s="18" t="s">
        <v>1093</v>
      </c>
      <c r="G481" s="17">
        <v>3541901</v>
      </c>
      <c r="H481" s="17" t="s">
        <v>1094</v>
      </c>
      <c r="I481" s="19">
        <v>242</v>
      </c>
      <c r="J481" s="20">
        <v>9112</v>
      </c>
      <c r="K481" s="20">
        <v>11309</v>
      </c>
      <c r="L481" s="86">
        <f t="shared" si="29"/>
        <v>13506</v>
      </c>
      <c r="M481" s="21">
        <v>37.652892561983471</v>
      </c>
      <c r="N481" s="22">
        <v>46.731404958677686</v>
      </c>
      <c r="O481" s="85">
        <f t="shared" si="28"/>
        <v>55.809917355371901</v>
      </c>
      <c r="P481" s="7">
        <v>818</v>
      </c>
      <c r="Q481" s="7">
        <v>1184</v>
      </c>
      <c r="R481" s="8">
        <v>8.9771729587357338</v>
      </c>
      <c r="S481" s="8">
        <v>10.469537536475373</v>
      </c>
      <c r="T481" s="83">
        <f t="shared" si="30"/>
        <v>1414.0157396763639</v>
      </c>
      <c r="U481">
        <f t="shared" si="31"/>
        <v>27</v>
      </c>
    </row>
    <row r="482" spans="1:21">
      <c r="A482" s="60" t="s">
        <v>16</v>
      </c>
      <c r="B482" s="16">
        <v>3509</v>
      </c>
      <c r="C482" s="16" t="s">
        <v>17</v>
      </c>
      <c r="D482" s="17" t="s">
        <v>83</v>
      </c>
      <c r="E482" s="16" t="s">
        <v>17</v>
      </c>
      <c r="F482" s="18" t="s">
        <v>1095</v>
      </c>
      <c r="G482" s="17">
        <v>3542008</v>
      </c>
      <c r="H482" s="17" t="s">
        <v>1096</v>
      </c>
      <c r="I482" s="19">
        <v>340</v>
      </c>
      <c r="J482" s="20">
        <v>5443</v>
      </c>
      <c r="K482" s="20">
        <v>6004</v>
      </c>
      <c r="L482" s="86">
        <f t="shared" si="29"/>
        <v>6565</v>
      </c>
      <c r="M482" s="21">
        <v>16.008823529411764</v>
      </c>
      <c r="N482" s="22">
        <v>17.658823529411766</v>
      </c>
      <c r="O482" s="85">
        <f t="shared" si="28"/>
        <v>19.308823529411764</v>
      </c>
      <c r="P482" s="7">
        <v>627</v>
      </c>
      <c r="Q482" s="7">
        <v>872</v>
      </c>
      <c r="R482" s="8">
        <v>11.519382693367628</v>
      </c>
      <c r="S482" s="8">
        <v>14.523650899400399</v>
      </c>
      <c r="T482" s="83">
        <f t="shared" si="30"/>
        <v>953.4776815456363</v>
      </c>
      <c r="U482">
        <f t="shared" si="31"/>
        <v>13</v>
      </c>
    </row>
    <row r="483" spans="1:21">
      <c r="A483" s="60" t="s">
        <v>16</v>
      </c>
      <c r="B483" s="16">
        <v>3510</v>
      </c>
      <c r="C483" s="23" t="s">
        <v>42</v>
      </c>
      <c r="D483" s="17" t="s">
        <v>43</v>
      </c>
      <c r="E483" s="23" t="s">
        <v>42</v>
      </c>
      <c r="F483" s="18" t="s">
        <v>1097</v>
      </c>
      <c r="G483" s="17">
        <v>3542107</v>
      </c>
      <c r="H483" s="17" t="s">
        <v>1098</v>
      </c>
      <c r="I483" s="19">
        <v>140</v>
      </c>
      <c r="J483" s="20">
        <v>8360</v>
      </c>
      <c r="K483" s="20">
        <v>8612</v>
      </c>
      <c r="L483" s="86">
        <f t="shared" si="29"/>
        <v>8864</v>
      </c>
      <c r="M483" s="21">
        <v>59.714285714285715</v>
      </c>
      <c r="N483" s="22">
        <v>61.514285714285712</v>
      </c>
      <c r="O483" s="85">
        <f t="shared" si="28"/>
        <v>63.314285714285717</v>
      </c>
      <c r="P483" s="7">
        <v>897</v>
      </c>
      <c r="Q483" s="7">
        <v>1093</v>
      </c>
      <c r="R483" s="8">
        <v>10.729665071770334</v>
      </c>
      <c r="S483" s="8">
        <v>12.691593125870877</v>
      </c>
      <c r="T483" s="83">
        <f t="shared" si="30"/>
        <v>1124.9828146771947</v>
      </c>
      <c r="U483">
        <f t="shared" si="31"/>
        <v>18</v>
      </c>
    </row>
    <row r="484" spans="1:21">
      <c r="A484" s="60" t="s">
        <v>16</v>
      </c>
      <c r="B484" s="16">
        <v>3511</v>
      </c>
      <c r="C484" s="16" t="s">
        <v>54</v>
      </c>
      <c r="D484" s="17" t="s">
        <v>599</v>
      </c>
      <c r="E484" s="16" t="s">
        <v>600</v>
      </c>
      <c r="F484" s="18" t="s">
        <v>1099</v>
      </c>
      <c r="G484" s="17">
        <v>3542206</v>
      </c>
      <c r="H484" s="17" t="s">
        <v>1100</v>
      </c>
      <c r="I484" s="19">
        <v>1616</v>
      </c>
      <c r="J484" s="20">
        <v>28772</v>
      </c>
      <c r="K484" s="20">
        <v>28804</v>
      </c>
      <c r="L484" s="86">
        <f t="shared" si="29"/>
        <v>28836</v>
      </c>
      <c r="M484" s="21">
        <v>17.804455445544555</v>
      </c>
      <c r="N484" s="22">
        <v>17.824257425742573</v>
      </c>
      <c r="O484" s="85">
        <f t="shared" si="28"/>
        <v>17.844059405940595</v>
      </c>
      <c r="P484" s="7">
        <v>3120</v>
      </c>
      <c r="Q484" s="7">
        <v>4021</v>
      </c>
      <c r="R484" s="8">
        <v>10.843875990546364</v>
      </c>
      <c r="S484" s="8">
        <v>13.959866685182613</v>
      </c>
      <c r="T484" s="83">
        <f t="shared" si="30"/>
        <v>4025.4671573392579</v>
      </c>
      <c r="U484">
        <f t="shared" si="31"/>
        <v>58</v>
      </c>
    </row>
    <row r="485" spans="1:21">
      <c r="A485" s="60" t="s">
        <v>16</v>
      </c>
      <c r="B485" s="16">
        <v>3517</v>
      </c>
      <c r="C485" s="16" t="s">
        <v>117</v>
      </c>
      <c r="D485" s="17" t="s">
        <v>339</v>
      </c>
      <c r="E485" s="16" t="s">
        <v>340</v>
      </c>
      <c r="F485" s="18" t="s">
        <v>1101</v>
      </c>
      <c r="G485" s="17">
        <v>3542305</v>
      </c>
      <c r="H485" s="17" t="s">
        <v>1102</v>
      </c>
      <c r="I485" s="19">
        <v>317</v>
      </c>
      <c r="J485" s="20">
        <v>4047</v>
      </c>
      <c r="K485" s="20">
        <v>3873</v>
      </c>
      <c r="L485" s="86">
        <f t="shared" si="29"/>
        <v>3873</v>
      </c>
      <c r="M485" s="21">
        <v>12.766561514195583</v>
      </c>
      <c r="N485" s="22">
        <v>12.217665615141955</v>
      </c>
      <c r="O485" s="85">
        <f t="shared" si="28"/>
        <v>12.217665615141955</v>
      </c>
      <c r="P485" s="7">
        <v>530</v>
      </c>
      <c r="Q485" s="7">
        <v>584</v>
      </c>
      <c r="R485" s="8">
        <v>13.096120583148011</v>
      </c>
      <c r="S485" s="8">
        <v>15.078750322747224</v>
      </c>
      <c r="T485" s="83">
        <f t="shared" si="30"/>
        <v>584</v>
      </c>
      <c r="U485">
        <f t="shared" si="31"/>
        <v>8</v>
      </c>
    </row>
    <row r="486" spans="1:21">
      <c r="A486" s="60" t="s">
        <v>16</v>
      </c>
      <c r="B486" s="16">
        <v>3511</v>
      </c>
      <c r="C486" s="16" t="s">
        <v>54</v>
      </c>
      <c r="D486" s="17" t="s">
        <v>55</v>
      </c>
      <c r="E486" s="16" t="s">
        <v>56</v>
      </c>
      <c r="F486" s="18" t="s">
        <v>1103</v>
      </c>
      <c r="G486" s="17">
        <v>3542404</v>
      </c>
      <c r="H486" s="17" t="s">
        <v>1104</v>
      </c>
      <c r="I486" s="19">
        <v>265</v>
      </c>
      <c r="J486" s="20">
        <v>16998</v>
      </c>
      <c r="K486" s="20">
        <v>18494</v>
      </c>
      <c r="L486" s="86">
        <f t="shared" si="29"/>
        <v>19990</v>
      </c>
      <c r="M486" s="21">
        <v>64.143396226415092</v>
      </c>
      <c r="N486" s="22">
        <v>69.788679245283021</v>
      </c>
      <c r="O486" s="85">
        <f t="shared" si="28"/>
        <v>75.433962264150949</v>
      </c>
      <c r="P486" s="7">
        <v>1829</v>
      </c>
      <c r="Q486" s="7">
        <v>2526</v>
      </c>
      <c r="R486" s="8">
        <v>10.760089422284974</v>
      </c>
      <c r="S486" s="8">
        <v>13.658483832594355</v>
      </c>
      <c r="T486" s="83">
        <f t="shared" si="30"/>
        <v>2730.3309181356112</v>
      </c>
      <c r="U486">
        <f t="shared" si="31"/>
        <v>40</v>
      </c>
    </row>
    <row r="487" spans="1:21">
      <c r="A487" s="60" t="s">
        <v>16</v>
      </c>
      <c r="B487" s="16">
        <v>3506</v>
      </c>
      <c r="C487" s="16" t="s">
        <v>38</v>
      </c>
      <c r="D487" s="17" t="s">
        <v>46</v>
      </c>
      <c r="E487" s="16" t="s">
        <v>38</v>
      </c>
      <c r="F487" s="18" t="s">
        <v>1105</v>
      </c>
      <c r="G487" s="17">
        <v>3542503</v>
      </c>
      <c r="H487" s="17" t="s">
        <v>1106</v>
      </c>
      <c r="I487" s="19">
        <v>405</v>
      </c>
      <c r="J487" s="20">
        <v>4742</v>
      </c>
      <c r="K487" s="20">
        <v>7323</v>
      </c>
      <c r="L487" s="86">
        <f t="shared" si="29"/>
        <v>9904</v>
      </c>
      <c r="M487" s="21">
        <v>11.708641975308643</v>
      </c>
      <c r="N487" s="22">
        <v>18.081481481481482</v>
      </c>
      <c r="O487" s="85">
        <f t="shared" si="28"/>
        <v>24.45432098765432</v>
      </c>
      <c r="P487" s="7">
        <v>643</v>
      </c>
      <c r="Q487" s="7">
        <v>842</v>
      </c>
      <c r="R487" s="8">
        <v>13.5596794601434</v>
      </c>
      <c r="S487" s="8">
        <v>11.498019937184214</v>
      </c>
      <c r="T487" s="83">
        <f t="shared" si="30"/>
        <v>1138.7638945787246</v>
      </c>
      <c r="U487">
        <f t="shared" si="31"/>
        <v>20</v>
      </c>
    </row>
    <row r="488" spans="1:21">
      <c r="A488" s="60" t="s">
        <v>16</v>
      </c>
      <c r="B488" s="16">
        <v>3512</v>
      </c>
      <c r="C488" s="16" t="s">
        <v>214</v>
      </c>
      <c r="D488" s="17" t="s">
        <v>215</v>
      </c>
      <c r="E488" s="16" t="s">
        <v>216</v>
      </c>
      <c r="F488" s="18" t="s">
        <v>1107</v>
      </c>
      <c r="G488" s="17">
        <v>3542602</v>
      </c>
      <c r="H488" s="17" t="s">
        <v>1108</v>
      </c>
      <c r="I488" s="19">
        <v>688</v>
      </c>
      <c r="J488" s="20">
        <v>53752</v>
      </c>
      <c r="K488" s="20">
        <v>54261</v>
      </c>
      <c r="L488" s="86">
        <f t="shared" si="29"/>
        <v>54770</v>
      </c>
      <c r="M488" s="21">
        <v>78.127906976744185</v>
      </c>
      <c r="N488" s="22">
        <v>78.867732558139537</v>
      </c>
      <c r="O488" s="85">
        <f t="shared" si="28"/>
        <v>79.607558139534888</v>
      </c>
      <c r="P488" s="7">
        <v>4532</v>
      </c>
      <c r="Q488" s="7">
        <v>6506</v>
      </c>
      <c r="R488" s="8">
        <v>8.4313141836582819</v>
      </c>
      <c r="S488" s="8">
        <v>11.990195536388935</v>
      </c>
      <c r="T488" s="83">
        <f t="shared" si="30"/>
        <v>6567.0300952802199</v>
      </c>
      <c r="U488">
        <f t="shared" si="31"/>
        <v>110</v>
      </c>
    </row>
    <row r="489" spans="1:21">
      <c r="A489" s="60" t="s">
        <v>16</v>
      </c>
      <c r="B489" s="16">
        <v>3508</v>
      </c>
      <c r="C489" s="16" t="s">
        <v>138</v>
      </c>
      <c r="D489" s="17" t="s">
        <v>423</v>
      </c>
      <c r="E489" s="16" t="s">
        <v>424</v>
      </c>
      <c r="F489" s="18" t="s">
        <v>1109</v>
      </c>
      <c r="G489" s="17">
        <v>3542701</v>
      </c>
      <c r="H489" s="17" t="s">
        <v>1110</v>
      </c>
      <c r="I489" s="19">
        <v>257</v>
      </c>
      <c r="J489" s="20">
        <v>5584</v>
      </c>
      <c r="K489" s="20">
        <v>6587</v>
      </c>
      <c r="L489" s="86">
        <f t="shared" si="29"/>
        <v>7590</v>
      </c>
      <c r="M489" s="21">
        <v>21.72762645914397</v>
      </c>
      <c r="N489" s="22">
        <v>25.63035019455253</v>
      </c>
      <c r="O489" s="85">
        <f t="shared" si="28"/>
        <v>29.533073929961091</v>
      </c>
      <c r="P489" s="7">
        <v>422</v>
      </c>
      <c r="Q489" s="7">
        <v>595</v>
      </c>
      <c r="R489" s="8">
        <v>7.5573065902578795</v>
      </c>
      <c r="S489" s="8">
        <v>9.0329436769394267</v>
      </c>
      <c r="T489" s="83">
        <f t="shared" si="30"/>
        <v>685.60042507970252</v>
      </c>
      <c r="U489">
        <f t="shared" si="31"/>
        <v>15</v>
      </c>
    </row>
    <row r="490" spans="1:21">
      <c r="A490" s="60" t="s">
        <v>16</v>
      </c>
      <c r="B490" s="16">
        <v>3516</v>
      </c>
      <c r="C490" s="16" t="s">
        <v>49</v>
      </c>
      <c r="D490" s="17" t="s">
        <v>126</v>
      </c>
      <c r="E490" s="16" t="s">
        <v>127</v>
      </c>
      <c r="F490" s="18" t="s">
        <v>1111</v>
      </c>
      <c r="G490" s="17">
        <v>3542800</v>
      </c>
      <c r="H490" s="17" t="s">
        <v>1112</v>
      </c>
      <c r="I490" s="19">
        <v>356</v>
      </c>
      <c r="J490" s="20">
        <v>3507</v>
      </c>
      <c r="K490" s="20">
        <v>3358</v>
      </c>
      <c r="L490" s="86">
        <f t="shared" si="29"/>
        <v>3358</v>
      </c>
      <c r="M490" s="21">
        <v>9.8511235955056176</v>
      </c>
      <c r="N490" s="22">
        <v>9.4325842696629216</v>
      </c>
      <c r="O490" s="85">
        <f t="shared" si="28"/>
        <v>9.4325842696629216</v>
      </c>
      <c r="P490" s="7">
        <v>440</v>
      </c>
      <c r="Q490" s="7">
        <v>539</v>
      </c>
      <c r="R490" s="8">
        <v>12.546335899629312</v>
      </c>
      <c r="S490" s="8">
        <v>16.051220964860036</v>
      </c>
      <c r="T490" s="83">
        <f t="shared" si="30"/>
        <v>539</v>
      </c>
      <c r="U490">
        <f t="shared" si="31"/>
        <v>7</v>
      </c>
    </row>
    <row r="491" spans="1:21">
      <c r="A491" s="60" t="s">
        <v>16</v>
      </c>
      <c r="B491" s="16">
        <v>3503</v>
      </c>
      <c r="C491" s="16" t="s">
        <v>92</v>
      </c>
      <c r="D491" s="17" t="s">
        <v>435</v>
      </c>
      <c r="E491" s="16" t="s">
        <v>436</v>
      </c>
      <c r="F491" s="18" t="s">
        <v>1113</v>
      </c>
      <c r="G491" s="17">
        <v>3542909</v>
      </c>
      <c r="H491" s="17" t="s">
        <v>1114</v>
      </c>
      <c r="I491" s="19">
        <v>472</v>
      </c>
      <c r="J491" s="20">
        <v>11246</v>
      </c>
      <c r="K491" s="20">
        <v>12135</v>
      </c>
      <c r="L491" s="86">
        <f t="shared" si="29"/>
        <v>13024</v>
      </c>
      <c r="M491" s="21">
        <v>23.826271186440678</v>
      </c>
      <c r="N491" s="22">
        <v>25.709745762711865</v>
      </c>
      <c r="O491" s="85">
        <f t="shared" si="28"/>
        <v>27.593220338983052</v>
      </c>
      <c r="P491" s="7">
        <v>1212</v>
      </c>
      <c r="Q491" s="7">
        <v>1489</v>
      </c>
      <c r="R491" s="8">
        <v>10.777165214298417</v>
      </c>
      <c r="S491" s="8">
        <v>12.270292542233209</v>
      </c>
      <c r="T491" s="83">
        <f t="shared" si="30"/>
        <v>1598.0829007004531</v>
      </c>
      <c r="U491">
        <f t="shared" si="31"/>
        <v>26</v>
      </c>
    </row>
    <row r="492" spans="1:21">
      <c r="A492" s="60" t="s">
        <v>16</v>
      </c>
      <c r="B492" s="16">
        <v>3516</v>
      </c>
      <c r="C492" s="16" t="s">
        <v>49</v>
      </c>
      <c r="D492" s="17" t="s">
        <v>126</v>
      </c>
      <c r="E492" s="16" t="s">
        <v>127</v>
      </c>
      <c r="F492" s="18" t="s">
        <v>1115</v>
      </c>
      <c r="G492" s="17">
        <v>3543006</v>
      </c>
      <c r="H492" s="17" t="s">
        <v>1116</v>
      </c>
      <c r="I492" s="19">
        <v>697</v>
      </c>
      <c r="J492" s="20">
        <v>21231</v>
      </c>
      <c r="K492" s="20">
        <v>18269</v>
      </c>
      <c r="L492" s="86">
        <f t="shared" si="29"/>
        <v>18269</v>
      </c>
      <c r="M492" s="21">
        <v>30.460545193687231</v>
      </c>
      <c r="N492" s="22">
        <v>26.21090387374462</v>
      </c>
      <c r="O492" s="85">
        <f t="shared" si="28"/>
        <v>26.21090387374462</v>
      </c>
      <c r="P492" s="7">
        <v>1291</v>
      </c>
      <c r="Q492" s="7">
        <v>1736</v>
      </c>
      <c r="R492" s="8">
        <v>6.0807310065470306</v>
      </c>
      <c r="S492" s="8">
        <v>9.5024358202419403</v>
      </c>
      <c r="T492" s="83">
        <f t="shared" si="30"/>
        <v>1736</v>
      </c>
      <c r="U492">
        <f t="shared" si="31"/>
        <v>37</v>
      </c>
    </row>
    <row r="493" spans="1:21">
      <c r="A493" s="60" t="s">
        <v>16</v>
      </c>
      <c r="B493" s="16">
        <v>3508</v>
      </c>
      <c r="C493" s="16" t="s">
        <v>138</v>
      </c>
      <c r="D493" s="17" t="s">
        <v>423</v>
      </c>
      <c r="E493" s="16" t="s">
        <v>424</v>
      </c>
      <c r="F493" s="18" t="s">
        <v>1117</v>
      </c>
      <c r="G493" s="17">
        <v>3543105</v>
      </c>
      <c r="H493" s="17" t="s">
        <v>1118</v>
      </c>
      <c r="I493" s="19">
        <v>153</v>
      </c>
      <c r="J493" s="20">
        <v>3881</v>
      </c>
      <c r="K493" s="20">
        <v>4273</v>
      </c>
      <c r="L493" s="86">
        <f t="shared" si="29"/>
        <v>4665</v>
      </c>
      <c r="M493" s="21">
        <v>25.366013071895424</v>
      </c>
      <c r="N493" s="22">
        <v>27.928104575163399</v>
      </c>
      <c r="O493" s="85">
        <f t="shared" si="28"/>
        <v>30.490196078431371</v>
      </c>
      <c r="P493" s="7">
        <v>349</v>
      </c>
      <c r="Q493" s="7">
        <v>457</v>
      </c>
      <c r="R493" s="8">
        <v>8.9925276990466383</v>
      </c>
      <c r="S493" s="8">
        <v>10.695062017318044</v>
      </c>
      <c r="T493" s="83">
        <f t="shared" si="30"/>
        <v>498.92464310788677</v>
      </c>
      <c r="U493">
        <f t="shared" si="31"/>
        <v>9</v>
      </c>
    </row>
    <row r="494" spans="1:21">
      <c r="A494" s="60" t="s">
        <v>16</v>
      </c>
      <c r="B494" s="16">
        <v>3509</v>
      </c>
      <c r="C494" s="16" t="s">
        <v>17</v>
      </c>
      <c r="D494" s="17" t="s">
        <v>241</v>
      </c>
      <c r="E494" s="16" t="s">
        <v>242</v>
      </c>
      <c r="F494" s="18" t="s">
        <v>1119</v>
      </c>
      <c r="G494" s="17">
        <v>3543204</v>
      </c>
      <c r="H494" s="17" t="s">
        <v>1120</v>
      </c>
      <c r="I494" s="19">
        <v>203</v>
      </c>
      <c r="J494" s="20">
        <v>4497</v>
      </c>
      <c r="K494" s="20">
        <v>4446</v>
      </c>
      <c r="L494" s="86">
        <f t="shared" si="29"/>
        <v>4446</v>
      </c>
      <c r="M494" s="21">
        <v>22.152709359605911</v>
      </c>
      <c r="N494" s="22">
        <v>21.901477832512317</v>
      </c>
      <c r="O494" s="85">
        <f t="shared" si="28"/>
        <v>21.901477832512317</v>
      </c>
      <c r="P494" s="7">
        <v>496</v>
      </c>
      <c r="Q494" s="7">
        <v>697</v>
      </c>
      <c r="R494" s="8">
        <v>11.029575272403825</v>
      </c>
      <c r="S494" s="8">
        <v>15.677013045434098</v>
      </c>
      <c r="T494" s="83">
        <f t="shared" si="30"/>
        <v>697</v>
      </c>
      <c r="U494">
        <f t="shared" si="31"/>
        <v>9</v>
      </c>
    </row>
    <row r="495" spans="1:21">
      <c r="A495" s="60" t="s">
        <v>16</v>
      </c>
      <c r="B495" s="16">
        <v>3511</v>
      </c>
      <c r="C495" s="16" t="s">
        <v>54</v>
      </c>
      <c r="D495" s="17" t="s">
        <v>55</v>
      </c>
      <c r="E495" s="16" t="s">
        <v>56</v>
      </c>
      <c r="F495" s="18" t="s">
        <v>1121</v>
      </c>
      <c r="G495" s="17">
        <v>3543238</v>
      </c>
      <c r="H495" s="17" t="s">
        <v>1122</v>
      </c>
      <c r="I495" s="19">
        <v>179</v>
      </c>
      <c r="J495" s="20">
        <v>2222</v>
      </c>
      <c r="K495" s="20">
        <v>2187</v>
      </c>
      <c r="L495" s="86">
        <f t="shared" si="29"/>
        <v>2187</v>
      </c>
      <c r="M495" s="21">
        <v>12.41340782122905</v>
      </c>
      <c r="N495" s="22">
        <v>12.217877094972067</v>
      </c>
      <c r="O495" s="85">
        <f t="shared" si="28"/>
        <v>12.217877094972067</v>
      </c>
      <c r="P495" s="7">
        <v>309</v>
      </c>
      <c r="Q495" s="7">
        <v>405</v>
      </c>
      <c r="R495" s="8">
        <v>13.906390639063906</v>
      </c>
      <c r="S495" s="8">
        <v>18.518518518518519</v>
      </c>
      <c r="T495" s="83">
        <f t="shared" si="30"/>
        <v>405.00000000000006</v>
      </c>
      <c r="U495">
        <f t="shared" si="31"/>
        <v>4</v>
      </c>
    </row>
    <row r="496" spans="1:21">
      <c r="A496" s="60" t="s">
        <v>16</v>
      </c>
      <c r="B496" s="16">
        <v>3516</v>
      </c>
      <c r="C496" s="16" t="s">
        <v>49</v>
      </c>
      <c r="D496" s="17" t="s">
        <v>50</v>
      </c>
      <c r="E496" s="16" t="s">
        <v>51</v>
      </c>
      <c r="F496" s="18" t="s">
        <v>1123</v>
      </c>
      <c r="G496" s="17">
        <v>3543253</v>
      </c>
      <c r="H496" s="17" t="s">
        <v>1124</v>
      </c>
      <c r="I496" s="19">
        <v>335</v>
      </c>
      <c r="J496" s="20">
        <v>7390</v>
      </c>
      <c r="K496" s="20">
        <v>7422</v>
      </c>
      <c r="L496" s="86">
        <f t="shared" si="29"/>
        <v>7454</v>
      </c>
      <c r="M496" s="21">
        <v>22.059701492537314</v>
      </c>
      <c r="N496" s="22">
        <v>22.155223880597013</v>
      </c>
      <c r="O496" s="85">
        <f t="shared" si="28"/>
        <v>22.250746268656716</v>
      </c>
      <c r="P496" s="7">
        <v>595</v>
      </c>
      <c r="Q496" s="7">
        <v>945</v>
      </c>
      <c r="R496" s="8">
        <v>8.051420838971584</v>
      </c>
      <c r="S496" s="8">
        <v>12.732417138237672</v>
      </c>
      <c r="T496" s="83">
        <f t="shared" si="30"/>
        <v>949.07437348423616</v>
      </c>
      <c r="U496">
        <f t="shared" si="31"/>
        <v>15</v>
      </c>
    </row>
    <row r="497" spans="1:21">
      <c r="A497" s="60" t="s">
        <v>16</v>
      </c>
      <c r="B497" s="26">
        <v>3501</v>
      </c>
      <c r="C497" s="18" t="s">
        <v>169</v>
      </c>
      <c r="D497" s="17" t="s">
        <v>439</v>
      </c>
      <c r="E497" s="18" t="s">
        <v>440</v>
      </c>
      <c r="F497" s="18" t="s">
        <v>1125</v>
      </c>
      <c r="G497" s="17">
        <v>3543303</v>
      </c>
      <c r="H497" s="17" t="s">
        <v>1126</v>
      </c>
      <c r="I497" s="19">
        <v>107</v>
      </c>
      <c r="J497" s="20">
        <v>104508</v>
      </c>
      <c r="K497" s="20">
        <v>113068</v>
      </c>
      <c r="L497" s="86">
        <f t="shared" si="29"/>
        <v>121628</v>
      </c>
      <c r="M497" s="21">
        <v>976.71028037383178</v>
      </c>
      <c r="N497" s="22">
        <v>1056.7102803738317</v>
      </c>
      <c r="O497" s="85">
        <f t="shared" si="28"/>
        <v>1136.7102803738317</v>
      </c>
      <c r="P497" s="7">
        <v>7569</v>
      </c>
      <c r="Q497" s="7">
        <v>12374</v>
      </c>
      <c r="R497" s="8">
        <v>7.242507750602825</v>
      </c>
      <c r="S497" s="8">
        <v>10.943856794141578</v>
      </c>
      <c r="T497" s="83">
        <f t="shared" si="30"/>
        <v>13310.794141578519</v>
      </c>
      <c r="U497">
        <f t="shared" si="31"/>
        <v>243</v>
      </c>
    </row>
    <row r="498" spans="1:21">
      <c r="A498" s="60" t="s">
        <v>16</v>
      </c>
      <c r="B498" s="16">
        <v>3513</v>
      </c>
      <c r="C498" s="16" t="s">
        <v>64</v>
      </c>
      <c r="D498" s="17" t="s">
        <v>419</v>
      </c>
      <c r="E498" s="16" t="s">
        <v>420</v>
      </c>
      <c r="F498" s="18" t="s">
        <v>1127</v>
      </c>
      <c r="G498" s="17">
        <v>3543402</v>
      </c>
      <c r="H498" s="17" t="s">
        <v>1128</v>
      </c>
      <c r="I498" s="19">
        <v>642</v>
      </c>
      <c r="J498" s="20">
        <v>504923</v>
      </c>
      <c r="K498" s="20">
        <v>604682</v>
      </c>
      <c r="L498" s="86">
        <f t="shared" si="29"/>
        <v>704441</v>
      </c>
      <c r="M498" s="21">
        <v>786.48442367601251</v>
      </c>
      <c r="N498" s="22">
        <v>941.87227414330221</v>
      </c>
      <c r="O498" s="85">
        <f t="shared" si="28"/>
        <v>1097.2601246105919</v>
      </c>
      <c r="P498" s="7">
        <v>51194</v>
      </c>
      <c r="Q498" s="7">
        <v>76272</v>
      </c>
      <c r="R498" s="8">
        <v>10.138971684791542</v>
      </c>
      <c r="S498" s="8">
        <v>12.61357209243867</v>
      </c>
      <c r="T498" s="83">
        <f t="shared" si="30"/>
        <v>88855.173383695874</v>
      </c>
      <c r="U498">
        <f t="shared" si="31"/>
        <v>1409</v>
      </c>
    </row>
    <row r="499" spans="1:21">
      <c r="A499" s="60" t="s">
        <v>16</v>
      </c>
      <c r="B499" s="16">
        <v>3516</v>
      </c>
      <c r="C499" s="16" t="s">
        <v>49</v>
      </c>
      <c r="D499" s="17" t="s">
        <v>126</v>
      </c>
      <c r="E499" s="16" t="s">
        <v>127</v>
      </c>
      <c r="F499" s="18" t="s">
        <v>1129</v>
      </c>
      <c r="G499" s="17">
        <v>3543501</v>
      </c>
      <c r="H499" s="17" t="s">
        <v>1130</v>
      </c>
      <c r="I499" s="19">
        <v>368</v>
      </c>
      <c r="J499" s="20">
        <v>7192</v>
      </c>
      <c r="K499" s="20">
        <v>6163</v>
      </c>
      <c r="L499" s="86">
        <f t="shared" si="29"/>
        <v>6163</v>
      </c>
      <c r="M499" s="21">
        <v>19.543478260869566</v>
      </c>
      <c r="N499" s="22">
        <v>16.747282608695652</v>
      </c>
      <c r="O499" s="85">
        <f t="shared" si="28"/>
        <v>16.747282608695652</v>
      </c>
      <c r="P499" s="7">
        <v>888</v>
      </c>
      <c r="Q499" s="7">
        <v>991</v>
      </c>
      <c r="R499" s="8">
        <v>12.347052280311457</v>
      </c>
      <c r="S499" s="8">
        <v>16.079831251014117</v>
      </c>
      <c r="T499" s="83">
        <f t="shared" si="30"/>
        <v>991.00000000000011</v>
      </c>
      <c r="U499">
        <f t="shared" si="31"/>
        <v>12</v>
      </c>
    </row>
    <row r="500" spans="1:21">
      <c r="A500" s="60" t="s">
        <v>16</v>
      </c>
      <c r="B500" s="16">
        <v>3508</v>
      </c>
      <c r="C500" s="16" t="s">
        <v>138</v>
      </c>
      <c r="D500" s="17" t="s">
        <v>423</v>
      </c>
      <c r="E500" s="16" t="s">
        <v>424</v>
      </c>
      <c r="F500" s="18" t="s">
        <v>1131</v>
      </c>
      <c r="G500" s="17">
        <v>3543600</v>
      </c>
      <c r="H500" s="17" t="s">
        <v>1132</v>
      </c>
      <c r="I500" s="19">
        <v>172</v>
      </c>
      <c r="J500" s="20">
        <v>3325</v>
      </c>
      <c r="K500" s="20">
        <v>3436</v>
      </c>
      <c r="L500" s="86">
        <f t="shared" si="29"/>
        <v>3547</v>
      </c>
      <c r="M500" s="21">
        <v>19.331395348837209</v>
      </c>
      <c r="N500" s="22">
        <v>19.976744186046513</v>
      </c>
      <c r="O500" s="85">
        <f t="shared" si="28"/>
        <v>20.622093023255815</v>
      </c>
      <c r="P500" s="7">
        <v>362</v>
      </c>
      <c r="Q500" s="7">
        <v>515</v>
      </c>
      <c r="R500" s="8">
        <v>10.887218045112782</v>
      </c>
      <c r="S500" s="8">
        <v>14.988358556461002</v>
      </c>
      <c r="T500" s="83">
        <f t="shared" si="30"/>
        <v>531.63707799767167</v>
      </c>
      <c r="U500">
        <f t="shared" si="31"/>
        <v>7</v>
      </c>
    </row>
    <row r="501" spans="1:21">
      <c r="A501" s="60" t="s">
        <v>16</v>
      </c>
      <c r="B501" s="16">
        <v>3503</v>
      </c>
      <c r="C501" s="16" t="s">
        <v>92</v>
      </c>
      <c r="D501" s="17" t="s">
        <v>93</v>
      </c>
      <c r="E501" s="16" t="s">
        <v>94</v>
      </c>
      <c r="F501" s="18" t="s">
        <v>1133</v>
      </c>
      <c r="G501" s="17">
        <v>3543709</v>
      </c>
      <c r="H501" s="17" t="s">
        <v>1134</v>
      </c>
      <c r="I501" s="19">
        <v>280</v>
      </c>
      <c r="J501" s="20">
        <v>10330</v>
      </c>
      <c r="K501" s="20">
        <v>10414</v>
      </c>
      <c r="L501" s="86">
        <f t="shared" si="29"/>
        <v>10498</v>
      </c>
      <c r="M501" s="21">
        <v>36.892857142857146</v>
      </c>
      <c r="N501" s="22">
        <v>37.192857142857143</v>
      </c>
      <c r="O501" s="85">
        <f t="shared" si="28"/>
        <v>37.49285714285714</v>
      </c>
      <c r="P501" s="7">
        <v>947</v>
      </c>
      <c r="Q501" s="7">
        <v>1260</v>
      </c>
      <c r="R501" s="8">
        <v>9.1674733785091966</v>
      </c>
      <c r="S501" s="8">
        <v>12.099097368926445</v>
      </c>
      <c r="T501" s="83">
        <f t="shared" si="30"/>
        <v>1270.1632417898982</v>
      </c>
      <c r="U501">
        <f t="shared" si="31"/>
        <v>21</v>
      </c>
    </row>
    <row r="502" spans="1:21">
      <c r="A502" s="60" t="s">
        <v>16</v>
      </c>
      <c r="B502" s="16">
        <v>3509</v>
      </c>
      <c r="C502" s="16" t="s">
        <v>17</v>
      </c>
      <c r="D502" s="17" t="s">
        <v>153</v>
      </c>
      <c r="E502" s="16" t="s">
        <v>154</v>
      </c>
      <c r="F502" s="18" t="s">
        <v>1135</v>
      </c>
      <c r="G502" s="17">
        <v>3543808</v>
      </c>
      <c r="H502" s="17" t="s">
        <v>1136</v>
      </c>
      <c r="I502" s="19">
        <v>360</v>
      </c>
      <c r="J502" s="20">
        <v>10255</v>
      </c>
      <c r="K502" s="20">
        <v>9935</v>
      </c>
      <c r="L502" s="86">
        <f t="shared" si="29"/>
        <v>9935</v>
      </c>
      <c r="M502" s="21">
        <v>28.486111111111111</v>
      </c>
      <c r="N502" s="22">
        <v>27.597222222222221</v>
      </c>
      <c r="O502" s="85">
        <f t="shared" si="28"/>
        <v>27.597222222222221</v>
      </c>
      <c r="P502" s="7">
        <v>1584</v>
      </c>
      <c r="Q502" s="7">
        <v>1741</v>
      </c>
      <c r="R502" s="8">
        <v>15.446123842028278</v>
      </c>
      <c r="S502" s="8">
        <v>17.523905385002518</v>
      </c>
      <c r="T502" s="83">
        <f t="shared" si="30"/>
        <v>1741</v>
      </c>
      <c r="U502">
        <f t="shared" si="31"/>
        <v>20</v>
      </c>
    </row>
    <row r="503" spans="1:21">
      <c r="A503" s="60" t="s">
        <v>16</v>
      </c>
      <c r="B503" s="16">
        <v>3510</v>
      </c>
      <c r="C503" s="16" t="s">
        <v>42</v>
      </c>
      <c r="D503" s="17" t="s">
        <v>101</v>
      </c>
      <c r="E503" s="16" t="s">
        <v>102</v>
      </c>
      <c r="F503" s="18" t="s">
        <v>1137</v>
      </c>
      <c r="G503" s="17">
        <v>3543907</v>
      </c>
      <c r="H503" s="17" t="s">
        <v>1138</v>
      </c>
      <c r="I503" s="19">
        <v>521</v>
      </c>
      <c r="J503" s="20">
        <v>168218</v>
      </c>
      <c r="K503" s="20">
        <v>186253</v>
      </c>
      <c r="L503" s="86">
        <f t="shared" si="29"/>
        <v>204288</v>
      </c>
      <c r="M503" s="21">
        <v>322.87523992322457</v>
      </c>
      <c r="N503" s="22">
        <v>357.49136276391556</v>
      </c>
      <c r="O503" s="85">
        <f t="shared" si="28"/>
        <v>392.10748560460655</v>
      </c>
      <c r="P503" s="7">
        <v>19078</v>
      </c>
      <c r="Q503" s="7">
        <v>24945</v>
      </c>
      <c r="R503" s="8">
        <v>11.341235777384108</v>
      </c>
      <c r="S503" s="8">
        <v>13.393072863255894</v>
      </c>
      <c r="T503" s="83">
        <f t="shared" si="30"/>
        <v>27360.440690888201</v>
      </c>
      <c r="U503">
        <f t="shared" si="31"/>
        <v>409</v>
      </c>
    </row>
    <row r="504" spans="1:21">
      <c r="A504" s="60" t="s">
        <v>16</v>
      </c>
      <c r="B504" s="16">
        <v>3510</v>
      </c>
      <c r="C504" s="23" t="s">
        <v>42</v>
      </c>
      <c r="D504" s="17" t="s">
        <v>43</v>
      </c>
      <c r="E504" s="23" t="s">
        <v>42</v>
      </c>
      <c r="F504" s="18" t="s">
        <v>1139</v>
      </c>
      <c r="G504" s="17">
        <v>3544004</v>
      </c>
      <c r="H504" s="17" t="s">
        <v>1140</v>
      </c>
      <c r="I504" s="19">
        <v>221</v>
      </c>
      <c r="J504" s="20">
        <v>23494</v>
      </c>
      <c r="K504" s="20">
        <v>29501</v>
      </c>
      <c r="L504" s="86">
        <f t="shared" si="29"/>
        <v>35508</v>
      </c>
      <c r="M504" s="21">
        <v>106.30769230769231</v>
      </c>
      <c r="N504" s="22">
        <v>133.48868778280544</v>
      </c>
      <c r="O504" s="85">
        <f t="shared" si="28"/>
        <v>160.66968325791856</v>
      </c>
      <c r="P504" s="7">
        <v>1870</v>
      </c>
      <c r="Q504" s="7">
        <v>2798</v>
      </c>
      <c r="R504" s="8">
        <v>7.9594790159189577</v>
      </c>
      <c r="S504" s="8">
        <v>9.4844242568048536</v>
      </c>
      <c r="T504" s="83">
        <f t="shared" si="30"/>
        <v>3367.7293651062673</v>
      </c>
      <c r="U504">
        <f t="shared" si="31"/>
        <v>71</v>
      </c>
    </row>
    <row r="505" spans="1:21">
      <c r="A505" s="60" t="s">
        <v>16</v>
      </c>
      <c r="B505" s="26">
        <v>3501</v>
      </c>
      <c r="C505" s="18" t="s">
        <v>169</v>
      </c>
      <c r="D505" s="17" t="s">
        <v>439</v>
      </c>
      <c r="E505" s="18" t="s">
        <v>440</v>
      </c>
      <c r="F505" s="18" t="s">
        <v>1141</v>
      </c>
      <c r="G505" s="17">
        <v>3544103</v>
      </c>
      <c r="H505" s="17" t="s">
        <v>1142</v>
      </c>
      <c r="I505" s="19">
        <v>31</v>
      </c>
      <c r="J505" s="20">
        <v>37091</v>
      </c>
      <c r="K505" s="20">
        <v>43974</v>
      </c>
      <c r="L505" s="86">
        <f t="shared" si="29"/>
        <v>50857</v>
      </c>
      <c r="M505" s="21">
        <v>1196.483870967742</v>
      </c>
      <c r="N505" s="22">
        <v>1418.516129032258</v>
      </c>
      <c r="O505" s="85">
        <f t="shared" si="28"/>
        <v>1640.5483870967741</v>
      </c>
      <c r="P505" s="7">
        <v>1992</v>
      </c>
      <c r="Q505" s="7">
        <v>3442</v>
      </c>
      <c r="R505" s="8">
        <v>5.3705750721199212</v>
      </c>
      <c r="S505" s="8">
        <v>7.8273525264929278</v>
      </c>
      <c r="T505" s="83">
        <f t="shared" si="30"/>
        <v>3980.7566743985085</v>
      </c>
      <c r="U505">
        <f t="shared" si="31"/>
        <v>102</v>
      </c>
    </row>
    <row r="506" spans="1:21">
      <c r="A506" s="60" t="s">
        <v>16</v>
      </c>
      <c r="B506" s="23">
        <v>3515</v>
      </c>
      <c r="C506" s="23" t="s">
        <v>22</v>
      </c>
      <c r="D506" s="17" t="s">
        <v>77</v>
      </c>
      <c r="E506" s="23" t="s">
        <v>78</v>
      </c>
      <c r="F506" s="18" t="s">
        <v>1143</v>
      </c>
      <c r="G506" s="17">
        <v>3544202</v>
      </c>
      <c r="H506" s="17" t="s">
        <v>1144</v>
      </c>
      <c r="I506" s="19">
        <v>664</v>
      </c>
      <c r="J506" s="20">
        <v>8560</v>
      </c>
      <c r="K506" s="20">
        <v>10575</v>
      </c>
      <c r="L506" s="86">
        <f t="shared" si="29"/>
        <v>12590</v>
      </c>
      <c r="M506" s="21">
        <v>12.891566265060241</v>
      </c>
      <c r="N506" s="22">
        <v>15.926204819277109</v>
      </c>
      <c r="O506" s="85">
        <f t="shared" si="28"/>
        <v>18.960843373493976</v>
      </c>
      <c r="P506" s="7">
        <v>808</v>
      </c>
      <c r="Q506" s="7">
        <v>1144</v>
      </c>
      <c r="R506" s="8">
        <v>9.4392523364485985</v>
      </c>
      <c r="S506" s="8">
        <v>10.817966903073286</v>
      </c>
      <c r="T506" s="83">
        <f t="shared" si="30"/>
        <v>1361.9820330969267</v>
      </c>
      <c r="U506">
        <f t="shared" si="31"/>
        <v>25</v>
      </c>
    </row>
    <row r="507" spans="1:21">
      <c r="A507" s="60" t="s">
        <v>16</v>
      </c>
      <c r="B507" s="16">
        <v>3511</v>
      </c>
      <c r="C507" s="16" t="s">
        <v>54</v>
      </c>
      <c r="D507" s="17" t="s">
        <v>491</v>
      </c>
      <c r="E507" s="16" t="s">
        <v>492</v>
      </c>
      <c r="F507" s="18" t="s">
        <v>1145</v>
      </c>
      <c r="G507" s="17">
        <v>3544251</v>
      </c>
      <c r="H507" s="17" t="s">
        <v>1146</v>
      </c>
      <c r="I507" s="19">
        <v>660</v>
      </c>
      <c r="J507" s="20">
        <v>24229</v>
      </c>
      <c r="K507" s="20">
        <v>19691</v>
      </c>
      <c r="L507" s="86">
        <f t="shared" si="29"/>
        <v>19691</v>
      </c>
      <c r="M507" s="21">
        <v>36.710606060606061</v>
      </c>
      <c r="N507" s="22">
        <v>29.834848484848486</v>
      </c>
      <c r="O507" s="85">
        <f t="shared" si="28"/>
        <v>29.834848484848486</v>
      </c>
      <c r="P507" s="7">
        <v>1215</v>
      </c>
      <c r="Q507" s="7">
        <v>2172</v>
      </c>
      <c r="R507" s="8">
        <v>5.0146518634693962</v>
      </c>
      <c r="S507" s="8">
        <v>11.030419988827383</v>
      </c>
      <c r="T507" s="83">
        <f t="shared" si="30"/>
        <v>2172</v>
      </c>
      <c r="U507">
        <f t="shared" si="31"/>
        <v>39</v>
      </c>
    </row>
    <row r="508" spans="1:21">
      <c r="A508" s="60" t="s">
        <v>16</v>
      </c>
      <c r="B508" s="16">
        <v>3517</v>
      </c>
      <c r="C508" s="16" t="s">
        <v>117</v>
      </c>
      <c r="D508" s="17" t="s">
        <v>118</v>
      </c>
      <c r="E508" s="16" t="s">
        <v>119</v>
      </c>
      <c r="F508" s="18" t="s">
        <v>1147</v>
      </c>
      <c r="G508" s="17">
        <v>3544301</v>
      </c>
      <c r="H508" s="17" t="s">
        <v>1148</v>
      </c>
      <c r="I508" s="19">
        <v>121</v>
      </c>
      <c r="J508" s="20">
        <v>8577</v>
      </c>
      <c r="K508" s="20">
        <v>9599</v>
      </c>
      <c r="L508" s="86">
        <f t="shared" si="29"/>
        <v>10621</v>
      </c>
      <c r="M508" s="21">
        <v>70.884297520661164</v>
      </c>
      <c r="N508" s="22">
        <v>79.330578512396698</v>
      </c>
      <c r="O508" s="85">
        <f t="shared" si="28"/>
        <v>87.776859504132233</v>
      </c>
      <c r="P508" s="7">
        <v>621</v>
      </c>
      <c r="Q508" s="7">
        <v>931</v>
      </c>
      <c r="R508" s="8">
        <v>7.2402938090241342</v>
      </c>
      <c r="S508" s="8">
        <v>9.698926971559537</v>
      </c>
      <c r="T508" s="83">
        <f t="shared" si="30"/>
        <v>1030.1230336493384</v>
      </c>
      <c r="U508">
        <f t="shared" si="31"/>
        <v>21</v>
      </c>
    </row>
    <row r="509" spans="1:21">
      <c r="A509" s="60" t="s">
        <v>16</v>
      </c>
      <c r="B509" s="24">
        <v>3502</v>
      </c>
      <c r="C509" s="25" t="s">
        <v>69</v>
      </c>
      <c r="D509" s="17" t="s">
        <v>132</v>
      </c>
      <c r="E509" s="25" t="s">
        <v>133</v>
      </c>
      <c r="F509" s="18" t="s">
        <v>1149</v>
      </c>
      <c r="G509" s="17">
        <v>3544400</v>
      </c>
      <c r="H509" s="17" t="s">
        <v>1150</v>
      </c>
      <c r="I509" s="19">
        <v>236</v>
      </c>
      <c r="J509" s="20">
        <v>2337</v>
      </c>
      <c r="K509" s="20">
        <v>2729</v>
      </c>
      <c r="L509" s="86">
        <f t="shared" si="29"/>
        <v>3121</v>
      </c>
      <c r="M509" s="21">
        <v>9.9025423728813564</v>
      </c>
      <c r="N509" s="22">
        <v>11.563559322033898</v>
      </c>
      <c r="O509" s="85">
        <f t="shared" si="28"/>
        <v>13.224576271186441</v>
      </c>
      <c r="P509" s="7">
        <v>260</v>
      </c>
      <c r="Q509" s="7">
        <v>335</v>
      </c>
      <c r="R509" s="8">
        <v>11.125374411638854</v>
      </c>
      <c r="S509" s="8">
        <v>12.275558812751925</v>
      </c>
      <c r="T509" s="83">
        <f t="shared" si="30"/>
        <v>383.12019054598755</v>
      </c>
      <c r="U509">
        <f t="shared" si="31"/>
        <v>6</v>
      </c>
    </row>
    <row r="510" spans="1:21">
      <c r="A510" s="60" t="s">
        <v>16</v>
      </c>
      <c r="B510" s="23">
        <v>3515</v>
      </c>
      <c r="C510" s="23" t="s">
        <v>22</v>
      </c>
      <c r="D510" s="17" t="s">
        <v>889</v>
      </c>
      <c r="E510" s="23" t="s">
        <v>890</v>
      </c>
      <c r="F510" s="18" t="s">
        <v>1151</v>
      </c>
      <c r="G510" s="17">
        <v>3544509</v>
      </c>
      <c r="H510" s="17" t="s">
        <v>1152</v>
      </c>
      <c r="I510" s="19">
        <v>222</v>
      </c>
      <c r="J510" s="20">
        <v>2615</v>
      </c>
      <c r="K510" s="20">
        <v>2862</v>
      </c>
      <c r="L510" s="86">
        <f t="shared" si="29"/>
        <v>3109</v>
      </c>
      <c r="M510" s="21">
        <v>11.77927927927928</v>
      </c>
      <c r="N510" s="22">
        <v>12.891891891891891</v>
      </c>
      <c r="O510" s="85">
        <f t="shared" si="28"/>
        <v>14.004504504504505</v>
      </c>
      <c r="P510" s="7">
        <v>387</v>
      </c>
      <c r="Q510" s="7">
        <v>550</v>
      </c>
      <c r="R510" s="8">
        <v>14.799235181644359</v>
      </c>
      <c r="S510" s="8">
        <v>19.217330538085257</v>
      </c>
      <c r="T510" s="83">
        <f t="shared" si="30"/>
        <v>597.46680642907063</v>
      </c>
      <c r="U510">
        <f t="shared" si="31"/>
        <v>6</v>
      </c>
    </row>
    <row r="511" spans="1:21">
      <c r="A511" s="60" t="s">
        <v>16</v>
      </c>
      <c r="B511" s="16">
        <v>3506</v>
      </c>
      <c r="C511" s="16" t="s">
        <v>38</v>
      </c>
      <c r="D511" s="17" t="s">
        <v>311</v>
      </c>
      <c r="E511" s="16" t="s">
        <v>312</v>
      </c>
      <c r="F511" s="18" t="s">
        <v>1153</v>
      </c>
      <c r="G511" s="17">
        <v>3544608</v>
      </c>
      <c r="H511" s="17" t="s">
        <v>1154</v>
      </c>
      <c r="I511" s="19">
        <v>312</v>
      </c>
      <c r="J511" s="20">
        <v>4951</v>
      </c>
      <c r="K511" s="20">
        <v>5217</v>
      </c>
      <c r="L511" s="86">
        <f t="shared" si="29"/>
        <v>5483</v>
      </c>
      <c r="M511" s="21">
        <v>15.868589743589743</v>
      </c>
      <c r="N511" s="22">
        <v>16.721153846153847</v>
      </c>
      <c r="O511" s="85">
        <f t="shared" si="28"/>
        <v>17.573717948717949</v>
      </c>
      <c r="P511" s="7">
        <v>655</v>
      </c>
      <c r="Q511" s="7">
        <v>878</v>
      </c>
      <c r="R511" s="8">
        <v>13.229650575641285</v>
      </c>
      <c r="S511" s="8">
        <v>16.829595552999809</v>
      </c>
      <c r="T511" s="83">
        <f t="shared" si="30"/>
        <v>922.76672417097961</v>
      </c>
      <c r="U511">
        <f t="shared" si="31"/>
        <v>11</v>
      </c>
    </row>
    <row r="512" spans="1:21">
      <c r="A512" s="60" t="s">
        <v>16</v>
      </c>
      <c r="B512" s="16">
        <v>3509</v>
      </c>
      <c r="C512" s="16" t="s">
        <v>17</v>
      </c>
      <c r="D512" s="17" t="s">
        <v>18</v>
      </c>
      <c r="E512" s="16" t="s">
        <v>19</v>
      </c>
      <c r="F512" s="18" t="s">
        <v>1155</v>
      </c>
      <c r="G512" s="17">
        <v>3544707</v>
      </c>
      <c r="H512" s="17" t="s">
        <v>1156</v>
      </c>
      <c r="I512" s="19">
        <v>127</v>
      </c>
      <c r="J512" s="20">
        <v>2439</v>
      </c>
      <c r="K512" s="20">
        <v>2395</v>
      </c>
      <c r="L512" s="86">
        <f t="shared" si="29"/>
        <v>2395</v>
      </c>
      <c r="M512" s="21">
        <v>19.204724409448819</v>
      </c>
      <c r="N512" s="22">
        <v>18.858267716535433</v>
      </c>
      <c r="O512" s="85">
        <f t="shared" si="28"/>
        <v>18.858267716535433</v>
      </c>
      <c r="P512" s="7">
        <v>282</v>
      </c>
      <c r="Q512" s="7">
        <v>383</v>
      </c>
      <c r="R512" s="8">
        <v>11.562115621156211</v>
      </c>
      <c r="S512" s="8">
        <v>15.991649269311065</v>
      </c>
      <c r="T512" s="83">
        <f t="shared" si="30"/>
        <v>383</v>
      </c>
      <c r="U512">
        <f t="shared" si="31"/>
        <v>5</v>
      </c>
    </row>
    <row r="513" spans="1:21">
      <c r="A513" s="60" t="s">
        <v>16</v>
      </c>
      <c r="B513" s="23">
        <v>3515</v>
      </c>
      <c r="C513" s="23" t="s">
        <v>22</v>
      </c>
      <c r="D513" s="17" t="s">
        <v>163</v>
      </c>
      <c r="E513" s="23" t="s">
        <v>164</v>
      </c>
      <c r="F513" s="18" t="s">
        <v>1157</v>
      </c>
      <c r="G513" s="17">
        <v>3544806</v>
      </c>
      <c r="H513" s="17" t="s">
        <v>1158</v>
      </c>
      <c r="I513" s="19">
        <v>307</v>
      </c>
      <c r="J513" s="20">
        <v>4563</v>
      </c>
      <c r="K513" s="20">
        <v>5451</v>
      </c>
      <c r="L513" s="86">
        <f t="shared" si="29"/>
        <v>6339</v>
      </c>
      <c r="M513" s="21">
        <v>14.863192182410424</v>
      </c>
      <c r="N513" s="22">
        <v>17.755700325732899</v>
      </c>
      <c r="O513" s="85">
        <f t="shared" si="28"/>
        <v>20.648208469055376</v>
      </c>
      <c r="P513" s="7">
        <v>516</v>
      </c>
      <c r="Q513" s="7">
        <v>857</v>
      </c>
      <c r="R513" s="8">
        <v>11.308349769888231</v>
      </c>
      <c r="S513" s="8">
        <v>15.72188589249679</v>
      </c>
      <c r="T513" s="83">
        <f t="shared" si="30"/>
        <v>996.61034672537153</v>
      </c>
      <c r="U513">
        <f t="shared" si="31"/>
        <v>13</v>
      </c>
    </row>
    <row r="514" spans="1:21">
      <c r="A514" s="60" t="s">
        <v>16</v>
      </c>
      <c r="B514" s="16">
        <v>3508</v>
      </c>
      <c r="C514" s="16" t="s">
        <v>138</v>
      </c>
      <c r="D514" s="17" t="s">
        <v>635</v>
      </c>
      <c r="E514" s="16" t="s">
        <v>636</v>
      </c>
      <c r="F514" s="18" t="s">
        <v>1159</v>
      </c>
      <c r="G514" s="17">
        <v>3544905</v>
      </c>
      <c r="H514" s="17" t="s">
        <v>1160</v>
      </c>
      <c r="I514" s="19">
        <v>310</v>
      </c>
      <c r="J514" s="20">
        <v>9325</v>
      </c>
      <c r="K514" s="20">
        <v>10568</v>
      </c>
      <c r="L514" s="86">
        <f t="shared" si="29"/>
        <v>11811</v>
      </c>
      <c r="M514" s="21">
        <v>30.080645161290324</v>
      </c>
      <c r="N514" s="22">
        <v>34.090322580645164</v>
      </c>
      <c r="O514" s="85">
        <f t="shared" si="28"/>
        <v>38.1</v>
      </c>
      <c r="P514" s="7">
        <v>979</v>
      </c>
      <c r="Q514" s="7">
        <v>1444</v>
      </c>
      <c r="R514" s="8">
        <v>10.498659517426274</v>
      </c>
      <c r="S514" s="8">
        <v>13.663890991672975</v>
      </c>
      <c r="T514" s="83">
        <f t="shared" si="30"/>
        <v>1613.8421650264952</v>
      </c>
      <c r="U514">
        <f t="shared" si="31"/>
        <v>24</v>
      </c>
    </row>
    <row r="515" spans="1:21">
      <c r="A515" s="60" t="s">
        <v>16</v>
      </c>
      <c r="B515" s="26">
        <v>3501</v>
      </c>
      <c r="C515" s="27" t="s">
        <v>169</v>
      </c>
      <c r="D515" s="17" t="s">
        <v>170</v>
      </c>
      <c r="E515" s="18" t="s">
        <v>171</v>
      </c>
      <c r="F515" s="18" t="s">
        <v>1161</v>
      </c>
      <c r="G515" s="17">
        <v>3545001</v>
      </c>
      <c r="H515" s="17" t="s">
        <v>1162</v>
      </c>
      <c r="I515" s="19">
        <v>418</v>
      </c>
      <c r="J515" s="20">
        <v>14357</v>
      </c>
      <c r="K515" s="20">
        <v>15635</v>
      </c>
      <c r="L515" s="86">
        <f t="shared" si="29"/>
        <v>16913</v>
      </c>
      <c r="M515" s="21">
        <v>34.346889952153113</v>
      </c>
      <c r="N515" s="22">
        <v>37.404306220095691</v>
      </c>
      <c r="O515" s="85">
        <f t="shared" si="28"/>
        <v>40.461722488038276</v>
      </c>
      <c r="P515" s="7">
        <v>1445</v>
      </c>
      <c r="Q515" s="7">
        <v>1953</v>
      </c>
      <c r="R515" s="8">
        <v>10.064776763947901</v>
      </c>
      <c r="S515" s="8">
        <v>12.491205628397825</v>
      </c>
      <c r="T515" s="83">
        <f t="shared" si="30"/>
        <v>2112.6376079309243</v>
      </c>
      <c r="U515">
        <f t="shared" si="31"/>
        <v>34</v>
      </c>
    </row>
    <row r="516" spans="1:21">
      <c r="A516" s="60" t="s">
        <v>16</v>
      </c>
      <c r="B516" s="16">
        <v>3509</v>
      </c>
      <c r="C516" s="16" t="s">
        <v>17</v>
      </c>
      <c r="D516" s="17" t="s">
        <v>18</v>
      </c>
      <c r="E516" s="16" t="s">
        <v>19</v>
      </c>
      <c r="F516" s="18" t="s">
        <v>1163</v>
      </c>
      <c r="G516" s="17">
        <v>3545100</v>
      </c>
      <c r="H516" s="17" t="s">
        <v>1164</v>
      </c>
      <c r="I516" s="19">
        <v>193</v>
      </c>
      <c r="J516" s="20">
        <v>4401</v>
      </c>
      <c r="K516" s="20">
        <v>4818</v>
      </c>
      <c r="L516" s="86">
        <f t="shared" si="29"/>
        <v>5235</v>
      </c>
      <c r="M516" s="21">
        <v>22.803108808290155</v>
      </c>
      <c r="N516" s="22">
        <v>24.963730569948186</v>
      </c>
      <c r="O516" s="85">
        <f t="shared" si="28"/>
        <v>27.124352331606218</v>
      </c>
      <c r="P516" s="7">
        <v>546</v>
      </c>
      <c r="Q516" s="7">
        <v>712</v>
      </c>
      <c r="R516" s="8">
        <v>12.406271301976824</v>
      </c>
      <c r="S516" s="8">
        <v>14.777916147779161</v>
      </c>
      <c r="T516" s="83">
        <f t="shared" si="30"/>
        <v>773.62391033623908</v>
      </c>
      <c r="U516">
        <f t="shared" si="31"/>
        <v>10</v>
      </c>
    </row>
    <row r="517" spans="1:21">
      <c r="A517" s="60" t="s">
        <v>16</v>
      </c>
      <c r="B517" s="16">
        <v>3510</v>
      </c>
      <c r="C517" s="23" t="s">
        <v>42</v>
      </c>
      <c r="D517" s="17" t="s">
        <v>43</v>
      </c>
      <c r="E517" s="23" t="s">
        <v>42</v>
      </c>
      <c r="F517" s="18" t="s">
        <v>1165</v>
      </c>
      <c r="G517" s="17">
        <v>3545159</v>
      </c>
      <c r="H517" s="17" t="s">
        <v>1166</v>
      </c>
      <c r="I517" s="19">
        <v>99</v>
      </c>
      <c r="J517" s="20">
        <v>5799</v>
      </c>
      <c r="K517" s="20">
        <v>7059</v>
      </c>
      <c r="L517" s="86">
        <f t="shared" si="29"/>
        <v>8319</v>
      </c>
      <c r="M517" s="21">
        <v>58.575757575757578</v>
      </c>
      <c r="N517" s="22">
        <v>71.303030303030297</v>
      </c>
      <c r="O517" s="85">
        <f t="shared" si="28"/>
        <v>84.030303030303031</v>
      </c>
      <c r="P517" s="7">
        <v>574</v>
      </c>
      <c r="Q517" s="7">
        <v>985</v>
      </c>
      <c r="R517" s="8">
        <v>9.8982583204000694</v>
      </c>
      <c r="S517" s="8">
        <v>13.953817821221136</v>
      </c>
      <c r="T517" s="83">
        <f t="shared" si="30"/>
        <v>1160.8181045473864</v>
      </c>
      <c r="U517">
        <f t="shared" si="31"/>
        <v>17</v>
      </c>
    </row>
    <row r="518" spans="1:21">
      <c r="A518" s="60" t="s">
        <v>16</v>
      </c>
      <c r="B518" s="16">
        <v>3516</v>
      </c>
      <c r="C518" s="16" t="s">
        <v>49</v>
      </c>
      <c r="D518" s="17" t="s">
        <v>74</v>
      </c>
      <c r="E518" s="16" t="s">
        <v>49</v>
      </c>
      <c r="F518" s="18" t="s">
        <v>1167</v>
      </c>
      <c r="G518" s="17">
        <v>3545209</v>
      </c>
      <c r="H518" s="17" t="s">
        <v>1168</v>
      </c>
      <c r="I518" s="19">
        <v>160</v>
      </c>
      <c r="J518" s="20">
        <v>93159</v>
      </c>
      <c r="K518" s="20">
        <v>105516</v>
      </c>
      <c r="L518" s="86">
        <f t="shared" si="29"/>
        <v>117873</v>
      </c>
      <c r="M518" s="21">
        <v>582.24374999999998</v>
      </c>
      <c r="N518" s="22">
        <v>659.47500000000002</v>
      </c>
      <c r="O518" s="85">
        <f t="shared" si="28"/>
        <v>736.70624999999995</v>
      </c>
      <c r="P518" s="7">
        <v>7545</v>
      </c>
      <c r="Q518" s="7">
        <v>11233</v>
      </c>
      <c r="R518" s="8">
        <v>8.0990564518726043</v>
      </c>
      <c r="S518" s="8">
        <v>10.645778839228173</v>
      </c>
      <c r="T518" s="83">
        <f t="shared" si="30"/>
        <v>12548.498891163425</v>
      </c>
      <c r="U518">
        <f t="shared" si="31"/>
        <v>236</v>
      </c>
    </row>
    <row r="519" spans="1:21">
      <c r="A519" s="60" t="s">
        <v>16</v>
      </c>
      <c r="B519" s="16">
        <v>3516</v>
      </c>
      <c r="C519" s="16" t="s">
        <v>49</v>
      </c>
      <c r="D519" s="17" t="s">
        <v>74</v>
      </c>
      <c r="E519" s="16" t="s">
        <v>49</v>
      </c>
      <c r="F519" s="18" t="s">
        <v>1169</v>
      </c>
      <c r="G519" s="17">
        <v>3545308</v>
      </c>
      <c r="H519" s="17" t="s">
        <v>1170</v>
      </c>
      <c r="I519" s="19">
        <v>255</v>
      </c>
      <c r="J519" s="20">
        <v>35072</v>
      </c>
      <c r="K519" s="20">
        <v>40132</v>
      </c>
      <c r="L519" s="86">
        <f t="shared" si="29"/>
        <v>45192</v>
      </c>
      <c r="M519" s="21">
        <v>137.53725490196078</v>
      </c>
      <c r="N519" s="22">
        <v>157.38039215686274</v>
      </c>
      <c r="O519" s="85">
        <f t="shared" si="28"/>
        <v>177.2235294117647</v>
      </c>
      <c r="P519" s="7">
        <v>3017</v>
      </c>
      <c r="Q519" s="7">
        <v>4641</v>
      </c>
      <c r="R519" s="8">
        <v>8.6023038321167888</v>
      </c>
      <c r="S519" s="8">
        <v>11.564337685637396</v>
      </c>
      <c r="T519" s="83">
        <f t="shared" si="30"/>
        <v>5226.1554868932526</v>
      </c>
      <c r="U519">
        <f t="shared" si="31"/>
        <v>90</v>
      </c>
    </row>
    <row r="520" spans="1:21">
      <c r="A520" s="60" t="s">
        <v>16</v>
      </c>
      <c r="B520" s="16">
        <v>3509</v>
      </c>
      <c r="C520" s="16" t="s">
        <v>17</v>
      </c>
      <c r="D520" s="17" t="s">
        <v>241</v>
      </c>
      <c r="E520" s="16" t="s">
        <v>242</v>
      </c>
      <c r="F520" s="18" t="s">
        <v>1171</v>
      </c>
      <c r="G520" s="17">
        <v>3545407</v>
      </c>
      <c r="H520" s="17" t="s">
        <v>1172</v>
      </c>
      <c r="I520" s="19">
        <v>200</v>
      </c>
      <c r="J520" s="20">
        <v>8444</v>
      </c>
      <c r="K520" s="20">
        <v>8787</v>
      </c>
      <c r="L520" s="86">
        <f t="shared" si="29"/>
        <v>9130</v>
      </c>
      <c r="M520" s="21">
        <v>42.22</v>
      </c>
      <c r="N520" s="22">
        <v>43.935000000000002</v>
      </c>
      <c r="O520" s="85">
        <f t="shared" si="28"/>
        <v>45.65</v>
      </c>
      <c r="P520" s="7">
        <v>1061</v>
      </c>
      <c r="Q520" s="7">
        <v>1320</v>
      </c>
      <c r="R520" s="8">
        <v>12.565135007105637</v>
      </c>
      <c r="S520" s="8">
        <v>15.02219187435985</v>
      </c>
      <c r="T520" s="83">
        <f t="shared" si="30"/>
        <v>1371.5261181290543</v>
      </c>
      <c r="U520">
        <f t="shared" si="31"/>
        <v>18</v>
      </c>
    </row>
    <row r="521" spans="1:21">
      <c r="A521" s="60" t="s">
        <v>16</v>
      </c>
      <c r="B521" s="16">
        <v>3511</v>
      </c>
      <c r="C521" s="16" t="s">
        <v>54</v>
      </c>
      <c r="D521" s="17" t="s">
        <v>55</v>
      </c>
      <c r="E521" s="16" t="s">
        <v>56</v>
      </c>
      <c r="F521" s="18" t="s">
        <v>1173</v>
      </c>
      <c r="G521" s="17">
        <v>3545506</v>
      </c>
      <c r="H521" s="17" t="s">
        <v>1174</v>
      </c>
      <c r="I521" s="19">
        <v>529</v>
      </c>
      <c r="J521" s="20">
        <v>3089</v>
      </c>
      <c r="K521" s="20">
        <v>3699</v>
      </c>
      <c r="L521" s="86">
        <f t="shared" si="29"/>
        <v>4309</v>
      </c>
      <c r="M521" s="21">
        <v>5.8393194706994329</v>
      </c>
      <c r="N521" s="22">
        <v>6.9924385633270321</v>
      </c>
      <c r="O521" s="85">
        <f t="shared" si="28"/>
        <v>8.1455576559546312</v>
      </c>
      <c r="P521" s="7">
        <v>254</v>
      </c>
      <c r="Q521" s="7">
        <v>385</v>
      </c>
      <c r="R521" s="8">
        <v>8.2227258012301707</v>
      </c>
      <c r="S521" s="8">
        <v>10.408218437415517</v>
      </c>
      <c r="T521" s="83">
        <f t="shared" si="30"/>
        <v>448.49013246823466</v>
      </c>
      <c r="U521">
        <f t="shared" si="31"/>
        <v>9</v>
      </c>
    </row>
    <row r="522" spans="1:21">
      <c r="A522" s="60" t="s">
        <v>16</v>
      </c>
      <c r="B522" s="23">
        <v>3515</v>
      </c>
      <c r="C522" s="23" t="s">
        <v>22</v>
      </c>
      <c r="D522" s="17" t="s">
        <v>163</v>
      </c>
      <c r="E522" s="23" t="s">
        <v>164</v>
      </c>
      <c r="F522" s="18" t="s">
        <v>1175</v>
      </c>
      <c r="G522" s="17">
        <v>3545605</v>
      </c>
      <c r="H522" s="17" t="s">
        <v>1176</v>
      </c>
      <c r="I522" s="19">
        <v>334</v>
      </c>
      <c r="J522" s="20">
        <v>13449</v>
      </c>
      <c r="K522" s="20">
        <v>14333</v>
      </c>
      <c r="L522" s="86">
        <f t="shared" si="29"/>
        <v>15217</v>
      </c>
      <c r="M522" s="21">
        <v>40.266467065868262</v>
      </c>
      <c r="N522" s="22">
        <v>42.91317365269461</v>
      </c>
      <c r="O522" s="85">
        <f t="shared" ref="O522:O585" si="32">L522/I522</f>
        <v>45.559880239520957</v>
      </c>
      <c r="P522" s="7">
        <v>1599</v>
      </c>
      <c r="Q522" s="7">
        <v>1996</v>
      </c>
      <c r="R522" s="8">
        <v>11.889359803702877</v>
      </c>
      <c r="S522" s="8">
        <v>13.92590525361055</v>
      </c>
      <c r="T522" s="83">
        <f t="shared" si="30"/>
        <v>2119.1050024419173</v>
      </c>
      <c r="U522">
        <f t="shared" si="31"/>
        <v>30</v>
      </c>
    </row>
    <row r="523" spans="1:21">
      <c r="A523" s="60" t="s">
        <v>16</v>
      </c>
      <c r="B523" s="23">
        <v>3515</v>
      </c>
      <c r="C523" s="23" t="s">
        <v>22</v>
      </c>
      <c r="D523" s="17" t="s">
        <v>122</v>
      </c>
      <c r="E523" s="23" t="s">
        <v>123</v>
      </c>
      <c r="F523" s="18" t="s">
        <v>1177</v>
      </c>
      <c r="G523" s="17">
        <v>3545704</v>
      </c>
      <c r="H523" s="17" t="s">
        <v>1178</v>
      </c>
      <c r="I523" s="19">
        <v>280</v>
      </c>
      <c r="J523" s="20">
        <v>5586</v>
      </c>
      <c r="K523" s="20">
        <v>5723</v>
      </c>
      <c r="L523" s="86">
        <f t="shared" si="29"/>
        <v>5860</v>
      </c>
      <c r="M523" s="21">
        <v>19.95</v>
      </c>
      <c r="N523" s="22">
        <v>20.439285714285713</v>
      </c>
      <c r="O523" s="85">
        <f t="shared" si="32"/>
        <v>20.928571428571427</v>
      </c>
      <c r="P523" s="7">
        <v>892</v>
      </c>
      <c r="Q523" s="7">
        <v>1068</v>
      </c>
      <c r="R523" s="8">
        <v>15.968492660221983</v>
      </c>
      <c r="S523" s="8">
        <v>18.661541149746636</v>
      </c>
      <c r="T523" s="83">
        <f t="shared" si="30"/>
        <v>1093.5663113751527</v>
      </c>
      <c r="U523">
        <f t="shared" si="31"/>
        <v>12</v>
      </c>
    </row>
    <row r="524" spans="1:21">
      <c r="A524" s="60" t="s">
        <v>16</v>
      </c>
      <c r="B524" s="16">
        <v>3507</v>
      </c>
      <c r="C524" s="16" t="s">
        <v>34</v>
      </c>
      <c r="D524" s="17" t="s">
        <v>88</v>
      </c>
      <c r="E524" s="16" t="s">
        <v>89</v>
      </c>
      <c r="F524" s="18" t="s">
        <v>1179</v>
      </c>
      <c r="G524" s="17">
        <v>3545803</v>
      </c>
      <c r="H524" s="17" t="s">
        <v>1180</v>
      </c>
      <c r="I524" s="19">
        <v>270</v>
      </c>
      <c r="J524" s="20">
        <v>170078</v>
      </c>
      <c r="K524" s="20">
        <v>180009</v>
      </c>
      <c r="L524" s="86">
        <f t="shared" ref="L524:L586" si="33">IF(K524&gt;J524,(K524-J524)+K524,K524)</f>
        <v>189940</v>
      </c>
      <c r="M524" s="21">
        <v>629.91851851851857</v>
      </c>
      <c r="N524" s="22">
        <v>666.7</v>
      </c>
      <c r="O524" s="85">
        <f t="shared" si="32"/>
        <v>703.48148148148152</v>
      </c>
      <c r="P524" s="7">
        <v>13261</v>
      </c>
      <c r="Q524" s="7">
        <v>19395</v>
      </c>
      <c r="R524" s="8">
        <v>7.7970107832876678</v>
      </c>
      <c r="S524" s="8">
        <v>10.774461276936153</v>
      </c>
      <c r="T524" s="83">
        <f t="shared" ref="T524:T586" si="34">(S524/100)*L524</f>
        <v>20465.011749412526</v>
      </c>
      <c r="U524">
        <f t="shared" ref="U524:U587" si="35">ROUND(2*L524/1000,0)</f>
        <v>380</v>
      </c>
    </row>
    <row r="525" spans="1:21">
      <c r="A525" s="60" t="s">
        <v>16</v>
      </c>
      <c r="B525" s="16">
        <v>3517</v>
      </c>
      <c r="C525" s="16" t="s">
        <v>117</v>
      </c>
      <c r="D525" s="17" t="s">
        <v>301</v>
      </c>
      <c r="E525" s="16" t="s">
        <v>302</v>
      </c>
      <c r="F525" s="18" t="s">
        <v>1181</v>
      </c>
      <c r="G525" s="17">
        <v>3546009</v>
      </c>
      <c r="H525" s="17" t="s">
        <v>1182</v>
      </c>
      <c r="I525" s="19">
        <v>289</v>
      </c>
      <c r="J525" s="20">
        <v>13010</v>
      </c>
      <c r="K525" s="20">
        <v>13763</v>
      </c>
      <c r="L525" s="86">
        <f t="shared" si="33"/>
        <v>14516</v>
      </c>
      <c r="M525" s="21">
        <v>45.017301038062286</v>
      </c>
      <c r="N525" s="22">
        <v>47.622837370242216</v>
      </c>
      <c r="O525" s="85">
        <f t="shared" si="32"/>
        <v>50.228373702422147</v>
      </c>
      <c r="P525" s="7">
        <v>1233</v>
      </c>
      <c r="Q525" s="7">
        <v>1819</v>
      </c>
      <c r="R525" s="8">
        <v>9.4773251345119132</v>
      </c>
      <c r="S525" s="8">
        <v>13.21659521906561</v>
      </c>
      <c r="T525" s="83">
        <f t="shared" si="34"/>
        <v>1918.520961999564</v>
      </c>
      <c r="U525">
        <f t="shared" si="35"/>
        <v>29</v>
      </c>
    </row>
    <row r="526" spans="1:21">
      <c r="A526" s="60" t="s">
        <v>16</v>
      </c>
      <c r="B526" s="23">
        <v>3515</v>
      </c>
      <c r="C526" s="23" t="s">
        <v>22</v>
      </c>
      <c r="D526" s="17" t="s">
        <v>889</v>
      </c>
      <c r="E526" s="23" t="s">
        <v>890</v>
      </c>
      <c r="F526" s="18" t="s">
        <v>1183</v>
      </c>
      <c r="G526" s="17">
        <v>3546108</v>
      </c>
      <c r="H526" s="17" t="s">
        <v>1184</v>
      </c>
      <c r="I526" s="19">
        <v>185</v>
      </c>
      <c r="J526" s="20">
        <v>2123</v>
      </c>
      <c r="K526" s="20">
        <v>2084</v>
      </c>
      <c r="L526" s="86">
        <f t="shared" si="33"/>
        <v>2084</v>
      </c>
      <c r="M526" s="21">
        <v>11.475675675675676</v>
      </c>
      <c r="N526" s="22">
        <v>11.264864864864865</v>
      </c>
      <c r="O526" s="85">
        <f t="shared" si="32"/>
        <v>11.264864864864865</v>
      </c>
      <c r="P526" s="7">
        <v>326</v>
      </c>
      <c r="Q526" s="7">
        <v>365</v>
      </c>
      <c r="R526" s="8">
        <v>15.355628827131417</v>
      </c>
      <c r="S526" s="8">
        <v>17.514395393474089</v>
      </c>
      <c r="T526" s="83">
        <f t="shared" si="34"/>
        <v>365</v>
      </c>
      <c r="U526">
        <f t="shared" si="35"/>
        <v>4</v>
      </c>
    </row>
    <row r="527" spans="1:21">
      <c r="A527" s="60" t="s">
        <v>16</v>
      </c>
      <c r="B527" s="16">
        <v>3510</v>
      </c>
      <c r="C527" s="16" t="s">
        <v>42</v>
      </c>
      <c r="D527" s="17" t="s">
        <v>149</v>
      </c>
      <c r="E527" s="16" t="s">
        <v>150</v>
      </c>
      <c r="F527" s="18" t="s">
        <v>1185</v>
      </c>
      <c r="G527" s="17">
        <v>3546207</v>
      </c>
      <c r="H527" s="17" t="s">
        <v>1186</v>
      </c>
      <c r="I527" s="19">
        <v>155</v>
      </c>
      <c r="J527" s="20">
        <v>3531</v>
      </c>
      <c r="K527" s="20">
        <v>4002</v>
      </c>
      <c r="L527" s="86">
        <f t="shared" si="33"/>
        <v>4473</v>
      </c>
      <c r="M527" s="21">
        <v>22.780645161290323</v>
      </c>
      <c r="N527" s="22">
        <v>25.819354838709678</v>
      </c>
      <c r="O527" s="85">
        <f t="shared" si="32"/>
        <v>28.858064516129033</v>
      </c>
      <c r="P527" s="7">
        <v>446</v>
      </c>
      <c r="Q527" s="7">
        <v>640</v>
      </c>
      <c r="R527" s="8">
        <v>12.630982724440669</v>
      </c>
      <c r="S527" s="8">
        <v>15.992003998001</v>
      </c>
      <c r="T527" s="83">
        <f t="shared" si="34"/>
        <v>715.32233883058473</v>
      </c>
      <c r="U527">
        <f t="shared" si="35"/>
        <v>9</v>
      </c>
    </row>
    <row r="528" spans="1:21">
      <c r="A528" s="60" t="s">
        <v>16</v>
      </c>
      <c r="B528" s="16">
        <v>3513</v>
      </c>
      <c r="C528" s="16" t="s">
        <v>64</v>
      </c>
      <c r="D528" s="17" t="s">
        <v>65</v>
      </c>
      <c r="E528" s="16" t="s">
        <v>66</v>
      </c>
      <c r="F528" s="18" t="s">
        <v>1187</v>
      </c>
      <c r="G528" s="17">
        <v>3546256</v>
      </c>
      <c r="H528" s="17" t="s">
        <v>1188</v>
      </c>
      <c r="I528" s="19">
        <v>144</v>
      </c>
      <c r="J528" s="20">
        <v>1796</v>
      </c>
      <c r="K528" s="20">
        <v>1953</v>
      </c>
      <c r="L528" s="86">
        <f t="shared" si="33"/>
        <v>2110</v>
      </c>
      <c r="M528" s="21">
        <v>12.472222222222221</v>
      </c>
      <c r="N528" s="22">
        <v>13.5625</v>
      </c>
      <c r="O528" s="85">
        <f t="shared" si="32"/>
        <v>14.652777777777779</v>
      </c>
      <c r="P528" s="7">
        <v>196</v>
      </c>
      <c r="Q528" s="7">
        <v>301</v>
      </c>
      <c r="R528" s="8">
        <v>10.913140311804009</v>
      </c>
      <c r="S528" s="8">
        <v>15.412186379928315</v>
      </c>
      <c r="T528" s="83">
        <f t="shared" si="34"/>
        <v>325.19713261648741</v>
      </c>
      <c r="U528">
        <f t="shared" si="35"/>
        <v>4</v>
      </c>
    </row>
    <row r="529" spans="1:21">
      <c r="A529" s="60" t="s">
        <v>16</v>
      </c>
      <c r="B529" s="16">
        <v>3514</v>
      </c>
      <c r="C529" s="16" t="s">
        <v>27</v>
      </c>
      <c r="D529" s="17" t="s">
        <v>28</v>
      </c>
      <c r="E529" s="16" t="s">
        <v>29</v>
      </c>
      <c r="F529" s="18" t="s">
        <v>1189</v>
      </c>
      <c r="G529" s="17">
        <v>3546306</v>
      </c>
      <c r="H529" s="17" t="s">
        <v>1190</v>
      </c>
      <c r="I529" s="19">
        <v>322</v>
      </c>
      <c r="J529" s="20">
        <v>25556</v>
      </c>
      <c r="K529" s="20">
        <v>29932</v>
      </c>
      <c r="L529" s="86">
        <f t="shared" si="33"/>
        <v>34308</v>
      </c>
      <c r="M529" s="21">
        <v>79.366459627329192</v>
      </c>
      <c r="N529" s="22">
        <v>92.956521739130437</v>
      </c>
      <c r="O529" s="85">
        <f t="shared" si="32"/>
        <v>106.54658385093168</v>
      </c>
      <c r="P529" s="7">
        <v>2309</v>
      </c>
      <c r="Q529" s="7">
        <v>3263</v>
      </c>
      <c r="R529" s="8">
        <v>9.0350602598215684</v>
      </c>
      <c r="S529" s="8">
        <v>10.901376453294134</v>
      </c>
      <c r="T529" s="83">
        <f t="shared" si="34"/>
        <v>3740.0442335961516</v>
      </c>
      <c r="U529">
        <f t="shared" si="35"/>
        <v>69</v>
      </c>
    </row>
    <row r="530" spans="1:21">
      <c r="A530" s="60" t="s">
        <v>16</v>
      </c>
      <c r="B530" s="16">
        <v>3509</v>
      </c>
      <c r="C530" s="16" t="s">
        <v>17</v>
      </c>
      <c r="D530" s="17" t="s">
        <v>241</v>
      </c>
      <c r="E530" s="16" t="s">
        <v>242</v>
      </c>
      <c r="F530" s="18" t="s">
        <v>1191</v>
      </c>
      <c r="G530" s="17">
        <v>3546405</v>
      </c>
      <c r="H530" s="17" t="s">
        <v>1192</v>
      </c>
      <c r="I530" s="19">
        <v>1128</v>
      </c>
      <c r="J530" s="20">
        <v>40919</v>
      </c>
      <c r="K530" s="20">
        <v>43921</v>
      </c>
      <c r="L530" s="86">
        <f t="shared" si="33"/>
        <v>46923</v>
      </c>
      <c r="M530" s="21">
        <v>36.275709219858157</v>
      </c>
      <c r="N530" s="22">
        <v>38.937056737588655</v>
      </c>
      <c r="O530" s="85">
        <f t="shared" si="32"/>
        <v>41.598404255319146</v>
      </c>
      <c r="P530" s="7">
        <v>4659</v>
      </c>
      <c r="Q530" s="7">
        <v>6369</v>
      </c>
      <c r="R530" s="8">
        <v>11.385908746548058</v>
      </c>
      <c r="S530" s="8">
        <v>14.501035950911865</v>
      </c>
      <c r="T530" s="83">
        <f t="shared" si="34"/>
        <v>6804.3210992463737</v>
      </c>
      <c r="U530">
        <f t="shared" si="35"/>
        <v>94</v>
      </c>
    </row>
    <row r="531" spans="1:21">
      <c r="A531" s="60" t="s">
        <v>16</v>
      </c>
      <c r="B531" s="16">
        <v>3503</v>
      </c>
      <c r="C531" s="16" t="s">
        <v>92</v>
      </c>
      <c r="D531" s="17" t="s">
        <v>351</v>
      </c>
      <c r="E531" s="16" t="s">
        <v>352</v>
      </c>
      <c r="F531" s="18" t="s">
        <v>1193</v>
      </c>
      <c r="G531" s="17">
        <v>3546504</v>
      </c>
      <c r="H531" s="17" t="s">
        <v>1194</v>
      </c>
      <c r="I531" s="19">
        <v>136</v>
      </c>
      <c r="J531" s="20">
        <v>5741</v>
      </c>
      <c r="K531" s="20">
        <v>5568</v>
      </c>
      <c r="L531" s="86">
        <f t="shared" si="33"/>
        <v>5568</v>
      </c>
      <c r="M531" s="21">
        <v>42.213235294117645</v>
      </c>
      <c r="N531" s="22">
        <v>40.941176470588232</v>
      </c>
      <c r="O531" s="85">
        <f t="shared" si="32"/>
        <v>40.941176470588232</v>
      </c>
      <c r="P531" s="7">
        <v>430</v>
      </c>
      <c r="Q531" s="7">
        <v>545</v>
      </c>
      <c r="R531" s="8">
        <v>7.4899843232886258</v>
      </c>
      <c r="S531" s="8">
        <v>9.7880747126436773</v>
      </c>
      <c r="T531" s="83">
        <f t="shared" si="34"/>
        <v>544.99999999999989</v>
      </c>
      <c r="U531">
        <f t="shared" si="35"/>
        <v>11</v>
      </c>
    </row>
    <row r="532" spans="1:21">
      <c r="A532" s="60" t="s">
        <v>16</v>
      </c>
      <c r="B532" s="23">
        <v>3515</v>
      </c>
      <c r="C532" s="23" t="s">
        <v>22</v>
      </c>
      <c r="D532" s="17" t="s">
        <v>889</v>
      </c>
      <c r="E532" s="23" t="s">
        <v>890</v>
      </c>
      <c r="F532" s="18" t="s">
        <v>1195</v>
      </c>
      <c r="G532" s="17">
        <v>3546603</v>
      </c>
      <c r="H532" s="17" t="s">
        <v>1196</v>
      </c>
      <c r="I532" s="19">
        <v>208</v>
      </c>
      <c r="J532" s="20">
        <v>26512</v>
      </c>
      <c r="K532" s="20">
        <v>29239</v>
      </c>
      <c r="L532" s="86">
        <f t="shared" si="33"/>
        <v>31966</v>
      </c>
      <c r="M532" s="21">
        <v>127.46153846153847</v>
      </c>
      <c r="N532" s="22">
        <v>140.57211538461539</v>
      </c>
      <c r="O532" s="85">
        <f t="shared" si="32"/>
        <v>153.68269230769232</v>
      </c>
      <c r="P532" s="7">
        <v>3345</v>
      </c>
      <c r="Q532" s="7">
        <v>4835</v>
      </c>
      <c r="R532" s="8">
        <v>12.616928183464092</v>
      </c>
      <c r="S532" s="8">
        <v>16.536133246691062</v>
      </c>
      <c r="T532" s="83">
        <f t="shared" si="34"/>
        <v>5285.9403536372647</v>
      </c>
      <c r="U532">
        <f t="shared" si="35"/>
        <v>64</v>
      </c>
    </row>
    <row r="533" spans="1:21">
      <c r="A533" s="60" t="s">
        <v>16</v>
      </c>
      <c r="B533" s="16">
        <v>3510</v>
      </c>
      <c r="C533" s="16" t="s">
        <v>42</v>
      </c>
      <c r="D533" s="17" t="s">
        <v>101</v>
      </c>
      <c r="E533" s="16" t="s">
        <v>102</v>
      </c>
      <c r="F533" s="18" t="s">
        <v>1197</v>
      </c>
      <c r="G533" s="17">
        <v>3546702</v>
      </c>
      <c r="H533" s="17" t="s">
        <v>1198</v>
      </c>
      <c r="I533" s="19">
        <v>100</v>
      </c>
      <c r="J533" s="20">
        <v>15906</v>
      </c>
      <c r="K533" s="20">
        <v>21634</v>
      </c>
      <c r="L533" s="86">
        <f t="shared" si="33"/>
        <v>27362</v>
      </c>
      <c r="M533" s="21">
        <v>159.06</v>
      </c>
      <c r="N533" s="22">
        <v>216.34</v>
      </c>
      <c r="O533" s="85">
        <f t="shared" si="32"/>
        <v>273.62</v>
      </c>
      <c r="P533" s="7">
        <v>1338</v>
      </c>
      <c r="Q533" s="7">
        <v>1803</v>
      </c>
      <c r="R533" s="8">
        <v>8.4119200301772921</v>
      </c>
      <c r="S533" s="8">
        <v>8.3341037256170836</v>
      </c>
      <c r="T533" s="83">
        <f t="shared" si="34"/>
        <v>2280.3774614033464</v>
      </c>
      <c r="U533">
        <f t="shared" si="35"/>
        <v>55</v>
      </c>
    </row>
    <row r="534" spans="1:21">
      <c r="A534" s="60" t="s">
        <v>16</v>
      </c>
      <c r="B534" s="26">
        <v>3501</v>
      </c>
      <c r="C534" s="27" t="s">
        <v>169</v>
      </c>
      <c r="D534" s="17" t="s">
        <v>170</v>
      </c>
      <c r="E534" s="18" t="s">
        <v>171</v>
      </c>
      <c r="F534" s="18" t="s">
        <v>1199</v>
      </c>
      <c r="G534" s="17">
        <v>3546801</v>
      </c>
      <c r="H534" s="17" t="s">
        <v>1200</v>
      </c>
      <c r="I534" s="19">
        <v>361</v>
      </c>
      <c r="J534" s="20">
        <v>43740</v>
      </c>
      <c r="K534" s="20">
        <v>50453</v>
      </c>
      <c r="L534" s="86">
        <f t="shared" si="33"/>
        <v>57166</v>
      </c>
      <c r="M534" s="21">
        <v>121.16343490304709</v>
      </c>
      <c r="N534" s="22">
        <v>139.7590027700831</v>
      </c>
      <c r="O534" s="85">
        <f t="shared" si="32"/>
        <v>158.35457063711911</v>
      </c>
      <c r="P534" s="7">
        <v>3401</v>
      </c>
      <c r="Q534" s="7">
        <v>5458</v>
      </c>
      <c r="R534" s="8">
        <v>7.7754915409236398</v>
      </c>
      <c r="S534" s="8">
        <v>10.81798901948348</v>
      </c>
      <c r="T534" s="83">
        <f t="shared" si="34"/>
        <v>6184.2116028779265</v>
      </c>
      <c r="U534">
        <f t="shared" si="35"/>
        <v>114</v>
      </c>
    </row>
    <row r="535" spans="1:21">
      <c r="A535" s="60" t="s">
        <v>16</v>
      </c>
      <c r="B535" s="16">
        <v>3503</v>
      </c>
      <c r="C535" s="16" t="s">
        <v>92</v>
      </c>
      <c r="D535" s="17" t="s">
        <v>93</v>
      </c>
      <c r="E535" s="16" t="s">
        <v>94</v>
      </c>
      <c r="F535" s="18" t="s">
        <v>1201</v>
      </c>
      <c r="G535" s="17">
        <v>3546900</v>
      </c>
      <c r="H535" s="17" t="s">
        <v>1202</v>
      </c>
      <c r="I535" s="19">
        <v>169</v>
      </c>
      <c r="J535" s="20">
        <v>7853</v>
      </c>
      <c r="K535" s="20">
        <v>8248</v>
      </c>
      <c r="L535" s="86">
        <f t="shared" si="33"/>
        <v>8643</v>
      </c>
      <c r="M535" s="21">
        <v>46.467455621301774</v>
      </c>
      <c r="N535" s="22">
        <v>48.80473372781065</v>
      </c>
      <c r="O535" s="85">
        <f t="shared" si="32"/>
        <v>51.142011834319526</v>
      </c>
      <c r="P535" s="7">
        <v>583</v>
      </c>
      <c r="Q535" s="7">
        <v>801</v>
      </c>
      <c r="R535" s="8">
        <v>7.4239144276072837</v>
      </c>
      <c r="S535" s="8">
        <v>9.7114451988360813</v>
      </c>
      <c r="T535" s="83">
        <f t="shared" si="34"/>
        <v>839.36020853540253</v>
      </c>
      <c r="U535">
        <f t="shared" si="35"/>
        <v>17</v>
      </c>
    </row>
    <row r="536" spans="1:21">
      <c r="A536" s="60" t="s">
        <v>16</v>
      </c>
      <c r="B536" s="16">
        <v>3510</v>
      </c>
      <c r="C536" s="23" t="s">
        <v>42</v>
      </c>
      <c r="D536" s="17" t="s">
        <v>43</v>
      </c>
      <c r="E536" s="23" t="s">
        <v>42</v>
      </c>
      <c r="F536" s="18" t="s">
        <v>1203</v>
      </c>
      <c r="G536" s="17">
        <v>3547007</v>
      </c>
      <c r="H536" s="17" t="s">
        <v>1204</v>
      </c>
      <c r="I536" s="19">
        <v>266</v>
      </c>
      <c r="J536" s="20">
        <v>4673</v>
      </c>
      <c r="K536" s="20">
        <v>5413</v>
      </c>
      <c r="L536" s="86">
        <f t="shared" si="33"/>
        <v>6153</v>
      </c>
      <c r="M536" s="21">
        <v>17.56766917293233</v>
      </c>
      <c r="N536" s="22">
        <v>20.349624060150376</v>
      </c>
      <c r="O536" s="85">
        <f t="shared" si="32"/>
        <v>23.131578947368421</v>
      </c>
      <c r="P536" s="7">
        <v>445</v>
      </c>
      <c r="Q536" s="7">
        <v>594</v>
      </c>
      <c r="R536" s="8">
        <v>9.5227904986090302</v>
      </c>
      <c r="S536" s="8">
        <v>10.973582117125439</v>
      </c>
      <c r="T536" s="83">
        <f t="shared" si="34"/>
        <v>675.2045076667282</v>
      </c>
      <c r="U536">
        <f t="shared" si="35"/>
        <v>12</v>
      </c>
    </row>
    <row r="537" spans="1:21">
      <c r="A537" s="60" t="s">
        <v>16</v>
      </c>
      <c r="B537" s="16">
        <v>3511</v>
      </c>
      <c r="C537" s="16" t="s">
        <v>54</v>
      </c>
      <c r="D537" s="17" t="s">
        <v>455</v>
      </c>
      <c r="E537" s="16" t="s">
        <v>456</v>
      </c>
      <c r="F537" s="18" t="s">
        <v>1205</v>
      </c>
      <c r="G537" s="17">
        <v>3547106</v>
      </c>
      <c r="H537" s="17" t="s">
        <v>1206</v>
      </c>
      <c r="I537" s="19">
        <v>174</v>
      </c>
      <c r="J537" s="20">
        <v>2803</v>
      </c>
      <c r="K537" s="20">
        <v>2831</v>
      </c>
      <c r="L537" s="86">
        <f t="shared" si="33"/>
        <v>2859</v>
      </c>
      <c r="M537" s="21">
        <v>16.109195402298852</v>
      </c>
      <c r="N537" s="22">
        <v>16.270114942528735</v>
      </c>
      <c r="O537" s="85">
        <f t="shared" si="32"/>
        <v>16.431034482758619</v>
      </c>
      <c r="P537" s="7">
        <v>401</v>
      </c>
      <c r="Q537" s="7">
        <v>442</v>
      </c>
      <c r="R537" s="8">
        <v>14.306100606493043</v>
      </c>
      <c r="S537" s="8">
        <v>15.612857647474391</v>
      </c>
      <c r="T537" s="83">
        <f t="shared" si="34"/>
        <v>446.37160014129279</v>
      </c>
      <c r="U537">
        <f t="shared" si="35"/>
        <v>6</v>
      </c>
    </row>
    <row r="538" spans="1:21">
      <c r="A538" s="60" t="s">
        <v>16</v>
      </c>
      <c r="B538" s="23">
        <v>3515</v>
      </c>
      <c r="C538" s="23" t="s">
        <v>22</v>
      </c>
      <c r="D538" s="17" t="s">
        <v>122</v>
      </c>
      <c r="E538" s="23" t="s">
        <v>123</v>
      </c>
      <c r="F538" s="18" t="s">
        <v>1207</v>
      </c>
      <c r="G538" s="17">
        <v>3547205</v>
      </c>
      <c r="H538" s="17" t="s">
        <v>1208</v>
      </c>
      <c r="I538" s="19">
        <v>130</v>
      </c>
      <c r="J538" s="20">
        <v>1894</v>
      </c>
      <c r="K538" s="20">
        <v>1641</v>
      </c>
      <c r="L538" s="86">
        <f t="shared" si="33"/>
        <v>1641</v>
      </c>
      <c r="M538" s="21">
        <v>14.569230769230769</v>
      </c>
      <c r="N538" s="22">
        <v>12.623076923076923</v>
      </c>
      <c r="O538" s="85">
        <f t="shared" si="32"/>
        <v>12.623076923076923</v>
      </c>
      <c r="P538" s="7">
        <v>282</v>
      </c>
      <c r="Q538" s="7">
        <v>370</v>
      </c>
      <c r="R538" s="8">
        <v>14.889123548046463</v>
      </c>
      <c r="S538" s="8">
        <v>22.54722730042657</v>
      </c>
      <c r="T538" s="83">
        <f t="shared" si="34"/>
        <v>370</v>
      </c>
      <c r="U538">
        <f t="shared" si="35"/>
        <v>3</v>
      </c>
    </row>
    <row r="539" spans="1:21">
      <c r="A539" s="60" t="s">
        <v>16</v>
      </c>
      <c r="B539" s="26">
        <v>3501</v>
      </c>
      <c r="C539" s="27" t="s">
        <v>169</v>
      </c>
      <c r="D539" s="17" t="s">
        <v>225</v>
      </c>
      <c r="E539" s="18" t="s">
        <v>226</v>
      </c>
      <c r="F539" s="18" t="s">
        <v>1209</v>
      </c>
      <c r="G539" s="17">
        <v>3547304</v>
      </c>
      <c r="H539" s="17" t="s">
        <v>1210</v>
      </c>
      <c r="I539" s="19">
        <v>176</v>
      </c>
      <c r="J539" s="20">
        <v>74828</v>
      </c>
      <c r="K539" s="20">
        <v>108813</v>
      </c>
      <c r="L539" s="86">
        <f t="shared" si="33"/>
        <v>142798</v>
      </c>
      <c r="M539" s="21">
        <v>425.15909090909093</v>
      </c>
      <c r="N539" s="22">
        <v>618.25568181818187</v>
      </c>
      <c r="O539" s="85">
        <f t="shared" si="32"/>
        <v>811.35227272727275</v>
      </c>
      <c r="P539" s="7">
        <v>3452</v>
      </c>
      <c r="Q539" s="7">
        <v>8355</v>
      </c>
      <c r="R539" s="8">
        <v>4.6132463783610413</v>
      </c>
      <c r="S539" s="8">
        <v>7.6783104959885309</v>
      </c>
      <c r="T539" s="83">
        <f t="shared" si="34"/>
        <v>10964.473822061704</v>
      </c>
      <c r="U539">
        <f t="shared" si="35"/>
        <v>286</v>
      </c>
    </row>
    <row r="540" spans="1:21">
      <c r="A540" s="60" t="s">
        <v>16</v>
      </c>
      <c r="B540" s="23">
        <v>3515</v>
      </c>
      <c r="C540" s="23" t="s">
        <v>22</v>
      </c>
      <c r="D540" s="17" t="s">
        <v>889</v>
      </c>
      <c r="E540" s="23" t="s">
        <v>890</v>
      </c>
      <c r="F540" s="18" t="s">
        <v>1211</v>
      </c>
      <c r="G540" s="17">
        <v>3547403</v>
      </c>
      <c r="H540" s="17" t="s">
        <v>1212</v>
      </c>
      <c r="I540" s="19">
        <v>204</v>
      </c>
      <c r="J540" s="20">
        <v>2695</v>
      </c>
      <c r="K540" s="20">
        <v>2543</v>
      </c>
      <c r="L540" s="86">
        <f t="shared" si="33"/>
        <v>2543</v>
      </c>
      <c r="M540" s="21">
        <v>13.21078431372549</v>
      </c>
      <c r="N540" s="22">
        <v>12.465686274509803</v>
      </c>
      <c r="O540" s="85">
        <f t="shared" si="32"/>
        <v>12.465686274509803</v>
      </c>
      <c r="P540" s="7">
        <v>432</v>
      </c>
      <c r="Q540" s="7">
        <v>540</v>
      </c>
      <c r="R540" s="8">
        <v>16.029684601113171</v>
      </c>
      <c r="S540" s="8">
        <v>21.234762092017302</v>
      </c>
      <c r="T540" s="83">
        <f t="shared" si="34"/>
        <v>540</v>
      </c>
      <c r="U540">
        <f t="shared" si="35"/>
        <v>5</v>
      </c>
    </row>
    <row r="541" spans="1:21">
      <c r="A541" s="60" t="s">
        <v>16</v>
      </c>
      <c r="B541" s="16">
        <v>3513</v>
      </c>
      <c r="C541" s="16" t="s">
        <v>64</v>
      </c>
      <c r="D541" s="17" t="s">
        <v>419</v>
      </c>
      <c r="E541" s="16" t="s">
        <v>420</v>
      </c>
      <c r="F541" s="18" t="s">
        <v>1213</v>
      </c>
      <c r="G541" s="17">
        <v>3547502</v>
      </c>
      <c r="H541" s="17" t="s">
        <v>1214</v>
      </c>
      <c r="I541" s="19">
        <v>738</v>
      </c>
      <c r="J541" s="20">
        <v>26138</v>
      </c>
      <c r="K541" s="20">
        <v>26478</v>
      </c>
      <c r="L541" s="86">
        <f t="shared" si="33"/>
        <v>26818</v>
      </c>
      <c r="M541" s="21">
        <v>35.417344173441734</v>
      </c>
      <c r="N541" s="22">
        <v>35.878048780487802</v>
      </c>
      <c r="O541" s="85">
        <f t="shared" si="32"/>
        <v>36.338753387533878</v>
      </c>
      <c r="P541" s="7">
        <v>3912</v>
      </c>
      <c r="Q541" s="7">
        <v>4888</v>
      </c>
      <c r="R541" s="8">
        <v>14.96671512740072</v>
      </c>
      <c r="S541" s="8">
        <v>18.460608807311729</v>
      </c>
      <c r="T541" s="83">
        <f t="shared" si="34"/>
        <v>4950.7660699448597</v>
      </c>
      <c r="U541">
        <f t="shared" si="35"/>
        <v>54</v>
      </c>
    </row>
    <row r="542" spans="1:21">
      <c r="A542" s="60" t="s">
        <v>16</v>
      </c>
      <c r="B542" s="16">
        <v>3513</v>
      </c>
      <c r="C542" s="16" t="s">
        <v>64</v>
      </c>
      <c r="D542" s="17" t="s">
        <v>419</v>
      </c>
      <c r="E542" s="16" t="s">
        <v>420</v>
      </c>
      <c r="F542" s="18" t="s">
        <v>1215</v>
      </c>
      <c r="G542" s="17">
        <v>3547601</v>
      </c>
      <c r="H542" s="17" t="s">
        <v>1216</v>
      </c>
      <c r="I542" s="19">
        <v>284</v>
      </c>
      <c r="J542" s="20">
        <v>21435</v>
      </c>
      <c r="K542" s="20">
        <v>23862</v>
      </c>
      <c r="L542" s="86">
        <f t="shared" si="33"/>
        <v>26289</v>
      </c>
      <c r="M542" s="21">
        <v>75.475352112676063</v>
      </c>
      <c r="N542" s="22">
        <v>84.021126760563376</v>
      </c>
      <c r="O542" s="85">
        <f t="shared" si="32"/>
        <v>92.566901408450704</v>
      </c>
      <c r="P542" s="7">
        <v>2369</v>
      </c>
      <c r="Q542" s="7">
        <v>3377</v>
      </c>
      <c r="R542" s="8">
        <v>11.052017728014929</v>
      </c>
      <c r="S542" s="8">
        <v>14.152208532394603</v>
      </c>
      <c r="T542" s="83">
        <f t="shared" si="34"/>
        <v>3720.4741010812172</v>
      </c>
      <c r="U542">
        <f t="shared" si="35"/>
        <v>53</v>
      </c>
    </row>
    <row r="543" spans="1:21">
      <c r="A543" s="60" t="s">
        <v>16</v>
      </c>
      <c r="B543" s="23">
        <v>3515</v>
      </c>
      <c r="C543" s="23" t="s">
        <v>22</v>
      </c>
      <c r="D543" s="17" t="s">
        <v>122</v>
      </c>
      <c r="E543" s="23" t="s">
        <v>123</v>
      </c>
      <c r="F543" s="18" t="s">
        <v>1217</v>
      </c>
      <c r="G543" s="17">
        <v>3547650</v>
      </c>
      <c r="H543" s="17" t="s">
        <v>1218</v>
      </c>
      <c r="I543" s="19">
        <v>78</v>
      </c>
      <c r="J543" s="20">
        <v>1379</v>
      </c>
      <c r="K543" s="20">
        <v>1447</v>
      </c>
      <c r="L543" s="86">
        <f t="shared" si="33"/>
        <v>1515</v>
      </c>
      <c r="M543" s="21">
        <v>17.679487179487179</v>
      </c>
      <c r="N543" s="22">
        <v>18.551282051282051</v>
      </c>
      <c r="O543" s="85">
        <f t="shared" si="32"/>
        <v>19.423076923076923</v>
      </c>
      <c r="P543" s="7">
        <v>218</v>
      </c>
      <c r="Q543" s="7">
        <v>286</v>
      </c>
      <c r="R543" s="8">
        <v>15.808556925308194</v>
      </c>
      <c r="S543" s="8">
        <v>19.765031098825155</v>
      </c>
      <c r="T543" s="83">
        <f t="shared" si="34"/>
        <v>299.4402211472011</v>
      </c>
      <c r="U543">
        <f t="shared" si="35"/>
        <v>3</v>
      </c>
    </row>
    <row r="544" spans="1:21">
      <c r="A544" s="60" t="s">
        <v>16</v>
      </c>
      <c r="B544" s="16">
        <v>3511</v>
      </c>
      <c r="C544" s="16" t="s">
        <v>54</v>
      </c>
      <c r="D544" s="17" t="s">
        <v>55</v>
      </c>
      <c r="E544" s="16" t="s">
        <v>56</v>
      </c>
      <c r="F544" s="18" t="s">
        <v>1219</v>
      </c>
      <c r="G544" s="17">
        <v>3547700</v>
      </c>
      <c r="H544" s="17" t="s">
        <v>1220</v>
      </c>
      <c r="I544" s="19">
        <v>564</v>
      </c>
      <c r="J544" s="20">
        <v>20749</v>
      </c>
      <c r="K544" s="20">
        <v>20475</v>
      </c>
      <c r="L544" s="86">
        <f t="shared" si="33"/>
        <v>20475</v>
      </c>
      <c r="M544" s="21">
        <v>36.789007092198581</v>
      </c>
      <c r="N544" s="22">
        <v>36.303191489361701</v>
      </c>
      <c r="O544" s="85">
        <f t="shared" si="32"/>
        <v>36.303191489361701</v>
      </c>
      <c r="P544" s="7">
        <v>2673</v>
      </c>
      <c r="Q544" s="7">
        <v>3310</v>
      </c>
      <c r="R544" s="8">
        <v>12.882548556556943</v>
      </c>
      <c r="S544" s="8">
        <v>16.166056166056165</v>
      </c>
      <c r="T544" s="83">
        <f t="shared" si="34"/>
        <v>3309.9999999999995</v>
      </c>
      <c r="U544">
        <f t="shared" si="35"/>
        <v>41</v>
      </c>
    </row>
    <row r="545" spans="1:21">
      <c r="A545" s="60" t="s">
        <v>16</v>
      </c>
      <c r="B545" s="26">
        <v>3501</v>
      </c>
      <c r="C545" s="18" t="s">
        <v>169</v>
      </c>
      <c r="D545" s="17" t="s">
        <v>439</v>
      </c>
      <c r="E545" s="18" t="s">
        <v>440</v>
      </c>
      <c r="F545" s="18" t="s">
        <v>1221</v>
      </c>
      <c r="G545" s="17">
        <v>3547809</v>
      </c>
      <c r="H545" s="17" t="s">
        <v>1222</v>
      </c>
      <c r="I545" s="19">
        <v>181</v>
      </c>
      <c r="J545" s="20">
        <v>649331</v>
      </c>
      <c r="K545" s="20">
        <v>676407</v>
      </c>
      <c r="L545" s="86">
        <f t="shared" si="33"/>
        <v>703483</v>
      </c>
      <c r="M545" s="21">
        <v>3587.46408839779</v>
      </c>
      <c r="N545" s="22">
        <v>3737.0552486187844</v>
      </c>
      <c r="O545" s="85">
        <f t="shared" si="32"/>
        <v>3886.6464088397788</v>
      </c>
      <c r="P545" s="7">
        <v>67060</v>
      </c>
      <c r="Q545" s="7">
        <v>91516</v>
      </c>
      <c r="R545" s="8">
        <v>10.327552511739006</v>
      </c>
      <c r="S545" s="8">
        <v>13.529723967966031</v>
      </c>
      <c r="T545" s="83">
        <f t="shared" si="34"/>
        <v>95179.30806156648</v>
      </c>
      <c r="U545">
        <f t="shared" si="35"/>
        <v>1407</v>
      </c>
    </row>
    <row r="546" spans="1:21">
      <c r="A546" s="60" t="s">
        <v>16</v>
      </c>
      <c r="B546" s="16">
        <v>3513</v>
      </c>
      <c r="C546" s="16" t="s">
        <v>64</v>
      </c>
      <c r="D546" s="17" t="s">
        <v>65</v>
      </c>
      <c r="E546" s="16" t="s">
        <v>66</v>
      </c>
      <c r="F546" s="18" t="s">
        <v>1223</v>
      </c>
      <c r="G546" s="17">
        <v>3547908</v>
      </c>
      <c r="H546" s="17" t="s">
        <v>1224</v>
      </c>
      <c r="I546" s="19">
        <v>300</v>
      </c>
      <c r="J546" s="20">
        <v>5764</v>
      </c>
      <c r="K546" s="20">
        <v>6304</v>
      </c>
      <c r="L546" s="86">
        <f t="shared" si="33"/>
        <v>6844</v>
      </c>
      <c r="M546" s="21">
        <v>19.213333333333335</v>
      </c>
      <c r="N546" s="22">
        <v>21.013333333333332</v>
      </c>
      <c r="O546" s="85">
        <f t="shared" si="32"/>
        <v>22.813333333333333</v>
      </c>
      <c r="P546" s="7">
        <v>623</v>
      </c>
      <c r="Q546" s="7">
        <v>982</v>
      </c>
      <c r="R546" s="8">
        <v>10.808466342817487</v>
      </c>
      <c r="S546" s="8">
        <v>15.57741116751269</v>
      </c>
      <c r="T546" s="83">
        <f t="shared" si="34"/>
        <v>1066.1180203045685</v>
      </c>
      <c r="U546">
        <f t="shared" si="35"/>
        <v>14</v>
      </c>
    </row>
    <row r="547" spans="1:21">
      <c r="A547" s="60" t="s">
        <v>16</v>
      </c>
      <c r="B547" s="16">
        <v>3507</v>
      </c>
      <c r="C547" s="16" t="s">
        <v>34</v>
      </c>
      <c r="D547" s="17" t="s">
        <v>88</v>
      </c>
      <c r="E547" s="16" t="s">
        <v>89</v>
      </c>
      <c r="F547" s="18" t="s">
        <v>1225</v>
      </c>
      <c r="G547" s="17">
        <v>3548005</v>
      </c>
      <c r="H547" s="17" t="s">
        <v>1226</v>
      </c>
      <c r="I547" s="19">
        <v>141</v>
      </c>
      <c r="J547" s="20">
        <v>18124</v>
      </c>
      <c r="K547" s="20">
        <v>20650</v>
      </c>
      <c r="L547" s="86">
        <f t="shared" si="33"/>
        <v>23176</v>
      </c>
      <c r="M547" s="21">
        <v>128.53900709219857</v>
      </c>
      <c r="N547" s="22">
        <v>146.45390070921985</v>
      </c>
      <c r="O547" s="85">
        <f t="shared" si="32"/>
        <v>164.36879432624113</v>
      </c>
      <c r="P547" s="7">
        <v>1754</v>
      </c>
      <c r="Q547" s="7">
        <v>2217</v>
      </c>
      <c r="R547" s="8">
        <v>9.6777753255352028</v>
      </c>
      <c r="S547" s="8">
        <v>10.736077481840194</v>
      </c>
      <c r="T547" s="83">
        <f t="shared" si="34"/>
        <v>2488.1933171912838</v>
      </c>
      <c r="U547">
        <f t="shared" si="35"/>
        <v>46</v>
      </c>
    </row>
    <row r="548" spans="1:21">
      <c r="A548" s="60" t="s">
        <v>16</v>
      </c>
      <c r="B548" s="24">
        <v>3502</v>
      </c>
      <c r="C548" s="25" t="s">
        <v>69</v>
      </c>
      <c r="D548" s="17" t="s">
        <v>132</v>
      </c>
      <c r="E548" s="25" t="s">
        <v>133</v>
      </c>
      <c r="F548" s="18" t="s">
        <v>1227</v>
      </c>
      <c r="G548" s="17">
        <v>3548054</v>
      </c>
      <c r="H548" s="17" t="s">
        <v>1228</v>
      </c>
      <c r="I548" s="19">
        <v>1311</v>
      </c>
      <c r="J548" s="20">
        <v>6929</v>
      </c>
      <c r="K548" s="20">
        <v>7626</v>
      </c>
      <c r="L548" s="86">
        <f t="shared" si="33"/>
        <v>8323</v>
      </c>
      <c r="M548" s="21">
        <v>5.2852784134248667</v>
      </c>
      <c r="N548" s="22">
        <v>5.8169336384439356</v>
      </c>
      <c r="O548" s="85">
        <f t="shared" si="32"/>
        <v>6.3485888634630054</v>
      </c>
      <c r="P548" s="7">
        <v>637</v>
      </c>
      <c r="Q548" s="7">
        <v>879</v>
      </c>
      <c r="R548" s="8">
        <v>9.1932457786116331</v>
      </c>
      <c r="S548" s="8">
        <v>11.526357199055861</v>
      </c>
      <c r="T548" s="83">
        <f t="shared" si="34"/>
        <v>959.33870967741927</v>
      </c>
      <c r="U548">
        <f t="shared" si="35"/>
        <v>17</v>
      </c>
    </row>
    <row r="549" spans="1:21">
      <c r="A549" s="60" t="s">
        <v>16</v>
      </c>
      <c r="B549" s="16">
        <v>3514</v>
      </c>
      <c r="C549" s="16" t="s">
        <v>27</v>
      </c>
      <c r="D549" s="17" t="s">
        <v>28</v>
      </c>
      <c r="E549" s="16" t="s">
        <v>29</v>
      </c>
      <c r="F549" s="18" t="s">
        <v>1229</v>
      </c>
      <c r="G549" s="17">
        <v>3548104</v>
      </c>
      <c r="H549" s="17" t="s">
        <v>1230</v>
      </c>
      <c r="I549" s="19">
        <v>104</v>
      </c>
      <c r="J549" s="20">
        <v>6154</v>
      </c>
      <c r="K549" s="20">
        <v>5943</v>
      </c>
      <c r="L549" s="86">
        <f t="shared" si="33"/>
        <v>5943</v>
      </c>
      <c r="M549" s="21">
        <v>59.17307692307692</v>
      </c>
      <c r="N549" s="22">
        <v>57.144230769230766</v>
      </c>
      <c r="O549" s="85">
        <f t="shared" si="32"/>
        <v>57.144230769230766</v>
      </c>
      <c r="P549" s="7">
        <v>708</v>
      </c>
      <c r="Q549" s="7">
        <v>879</v>
      </c>
      <c r="R549" s="8">
        <v>11.504712382190446</v>
      </c>
      <c r="S549" s="8">
        <v>14.790509843513377</v>
      </c>
      <c r="T549" s="83">
        <f t="shared" si="34"/>
        <v>879</v>
      </c>
      <c r="U549">
        <f t="shared" si="35"/>
        <v>12</v>
      </c>
    </row>
    <row r="550" spans="1:21">
      <c r="A550" s="60" t="s">
        <v>16</v>
      </c>
      <c r="B550" s="16">
        <v>3517</v>
      </c>
      <c r="C550" s="16" t="s">
        <v>117</v>
      </c>
      <c r="D550" s="17" t="s">
        <v>339</v>
      </c>
      <c r="E550" s="16" t="s">
        <v>340</v>
      </c>
      <c r="F550" s="18" t="s">
        <v>1231</v>
      </c>
      <c r="G550" s="17">
        <v>3548203</v>
      </c>
      <c r="H550" s="17" t="s">
        <v>1232</v>
      </c>
      <c r="I550" s="19">
        <v>141</v>
      </c>
      <c r="J550" s="20">
        <v>6328</v>
      </c>
      <c r="K550" s="20">
        <v>6486</v>
      </c>
      <c r="L550" s="86">
        <f t="shared" si="33"/>
        <v>6644</v>
      </c>
      <c r="M550" s="21">
        <v>44.879432624113477</v>
      </c>
      <c r="N550" s="22">
        <v>46</v>
      </c>
      <c r="O550" s="85">
        <f t="shared" si="32"/>
        <v>47.120567375886523</v>
      </c>
      <c r="P550" s="7">
        <v>579</v>
      </c>
      <c r="Q550" s="7">
        <v>820</v>
      </c>
      <c r="R550" s="8">
        <v>9.1498103666245267</v>
      </c>
      <c r="S550" s="8">
        <v>12.642614862781375</v>
      </c>
      <c r="T550" s="83">
        <f t="shared" si="34"/>
        <v>839.97533148319462</v>
      </c>
      <c r="U550">
        <f t="shared" si="35"/>
        <v>13</v>
      </c>
    </row>
    <row r="551" spans="1:21">
      <c r="A551" s="60" t="s">
        <v>16</v>
      </c>
      <c r="B551" s="16">
        <v>3511</v>
      </c>
      <c r="C551" s="16" t="s">
        <v>54</v>
      </c>
      <c r="D551" s="17" t="s">
        <v>55</v>
      </c>
      <c r="E551" s="16" t="s">
        <v>56</v>
      </c>
      <c r="F551" s="18" t="s">
        <v>1233</v>
      </c>
      <c r="G551" s="17">
        <v>3548302</v>
      </c>
      <c r="H551" s="17" t="s">
        <v>1234</v>
      </c>
      <c r="I551" s="19">
        <v>111</v>
      </c>
      <c r="J551" s="20">
        <v>2526</v>
      </c>
      <c r="K551" s="20">
        <v>2803</v>
      </c>
      <c r="L551" s="86">
        <f t="shared" si="33"/>
        <v>3080</v>
      </c>
      <c r="M551" s="21">
        <v>22.756756756756758</v>
      </c>
      <c r="N551" s="22">
        <v>25.252252252252251</v>
      </c>
      <c r="O551" s="85">
        <f t="shared" si="32"/>
        <v>27.747747747747749</v>
      </c>
      <c r="P551" s="7">
        <v>326</v>
      </c>
      <c r="Q551" s="7">
        <v>482</v>
      </c>
      <c r="R551" s="8">
        <v>12.905779889152811</v>
      </c>
      <c r="S551" s="8">
        <v>17.195861576881914</v>
      </c>
      <c r="T551" s="83">
        <f t="shared" si="34"/>
        <v>529.63253656796292</v>
      </c>
      <c r="U551">
        <f t="shared" si="35"/>
        <v>6</v>
      </c>
    </row>
    <row r="552" spans="1:21">
      <c r="A552" s="60" t="s">
        <v>16</v>
      </c>
      <c r="B552" s="24">
        <v>3502</v>
      </c>
      <c r="C552" s="25" t="s">
        <v>69</v>
      </c>
      <c r="D552" s="17" t="s">
        <v>70</v>
      </c>
      <c r="E552" s="25" t="s">
        <v>71</v>
      </c>
      <c r="F552" s="18" t="s">
        <v>1235</v>
      </c>
      <c r="G552" s="17">
        <v>3548401</v>
      </c>
      <c r="H552" s="17" t="s">
        <v>1236</v>
      </c>
      <c r="I552" s="19">
        <v>181</v>
      </c>
      <c r="J552" s="20">
        <v>3816</v>
      </c>
      <c r="K552" s="20">
        <v>4277</v>
      </c>
      <c r="L552" s="86">
        <f t="shared" si="33"/>
        <v>4738</v>
      </c>
      <c r="M552" s="21">
        <v>21.082872928176794</v>
      </c>
      <c r="N552" s="22">
        <v>23.629834254143645</v>
      </c>
      <c r="O552" s="85">
        <f t="shared" si="32"/>
        <v>26.176795580110497</v>
      </c>
      <c r="P552" s="7">
        <v>406</v>
      </c>
      <c r="Q552" s="7">
        <v>515</v>
      </c>
      <c r="R552" s="8">
        <v>10.639412997903564</v>
      </c>
      <c r="S552" s="8">
        <v>12.04115033902268</v>
      </c>
      <c r="T552" s="83">
        <f t="shared" si="34"/>
        <v>570.50970306289457</v>
      </c>
      <c r="U552">
        <f t="shared" si="35"/>
        <v>9</v>
      </c>
    </row>
    <row r="553" spans="1:21">
      <c r="A553" s="60" t="s">
        <v>16</v>
      </c>
      <c r="B553" s="16">
        <v>3504</v>
      </c>
      <c r="C553" s="16" t="s">
        <v>245</v>
      </c>
      <c r="D553" s="17" t="s">
        <v>246</v>
      </c>
      <c r="E553" s="16" t="s">
        <v>245</v>
      </c>
      <c r="F553" s="18" t="s">
        <v>1237</v>
      </c>
      <c r="G553" s="17">
        <v>3548500</v>
      </c>
      <c r="H553" s="17" t="s">
        <v>1238</v>
      </c>
      <c r="I553" s="19">
        <v>271</v>
      </c>
      <c r="J553" s="20">
        <v>417983</v>
      </c>
      <c r="K553" s="20">
        <v>419400</v>
      </c>
      <c r="L553" s="86">
        <f t="shared" si="33"/>
        <v>420817</v>
      </c>
      <c r="M553" s="21">
        <v>1542.3726937269373</v>
      </c>
      <c r="N553" s="22">
        <v>1547.6014760147602</v>
      </c>
      <c r="O553" s="85">
        <f t="shared" si="32"/>
        <v>1552.8302583025829</v>
      </c>
      <c r="P553" s="7">
        <v>65200</v>
      </c>
      <c r="Q553" s="7">
        <v>80353</v>
      </c>
      <c r="R553" s="8">
        <v>15.598720522126499</v>
      </c>
      <c r="S553" s="8">
        <v>19.159036719122557</v>
      </c>
      <c r="T553" s="83">
        <f t="shared" si="34"/>
        <v>80624.483550309975</v>
      </c>
      <c r="U553">
        <f t="shared" si="35"/>
        <v>842</v>
      </c>
    </row>
    <row r="554" spans="1:21">
      <c r="A554" s="60" t="s">
        <v>16</v>
      </c>
      <c r="B554" s="16">
        <v>3517</v>
      </c>
      <c r="C554" s="16" t="s">
        <v>117</v>
      </c>
      <c r="D554" s="17" t="s">
        <v>339</v>
      </c>
      <c r="E554" s="16" t="s">
        <v>340</v>
      </c>
      <c r="F554" s="18" t="s">
        <v>1239</v>
      </c>
      <c r="G554" s="17">
        <v>3548609</v>
      </c>
      <c r="H554" s="17" t="s">
        <v>1240</v>
      </c>
      <c r="I554" s="19">
        <v>257</v>
      </c>
      <c r="J554" s="20">
        <v>10355</v>
      </c>
      <c r="K554" s="20">
        <v>10468</v>
      </c>
      <c r="L554" s="86">
        <f t="shared" si="33"/>
        <v>10581</v>
      </c>
      <c r="M554" s="21">
        <v>40.291828793774322</v>
      </c>
      <c r="N554" s="22">
        <v>40.731517509727624</v>
      </c>
      <c r="O554" s="85">
        <f t="shared" si="32"/>
        <v>41.171206225680933</v>
      </c>
      <c r="P554" s="7">
        <v>1209</v>
      </c>
      <c r="Q554" s="7">
        <v>1596</v>
      </c>
      <c r="R554" s="8">
        <v>11.675519072911637</v>
      </c>
      <c r="S554" s="8">
        <v>15.246465418418035</v>
      </c>
      <c r="T554" s="83">
        <f t="shared" si="34"/>
        <v>1613.2285059228122</v>
      </c>
      <c r="U554">
        <f t="shared" si="35"/>
        <v>21</v>
      </c>
    </row>
    <row r="555" spans="1:21">
      <c r="A555" s="60" t="s">
        <v>16</v>
      </c>
      <c r="B555" s="26">
        <v>3501</v>
      </c>
      <c r="C555" s="18" t="s">
        <v>169</v>
      </c>
      <c r="D555" s="17" t="s">
        <v>439</v>
      </c>
      <c r="E555" s="18" t="s">
        <v>440</v>
      </c>
      <c r="F555" s="18" t="s">
        <v>1241</v>
      </c>
      <c r="G555" s="17">
        <v>3548708</v>
      </c>
      <c r="H555" s="17" t="s">
        <v>1242</v>
      </c>
      <c r="I555" s="19">
        <v>411</v>
      </c>
      <c r="J555" s="20">
        <v>703177</v>
      </c>
      <c r="K555" s="20">
        <v>765463</v>
      </c>
      <c r="L555" s="86">
        <f t="shared" si="33"/>
        <v>827749</v>
      </c>
      <c r="M555" s="21">
        <v>1710.8929440389295</v>
      </c>
      <c r="N555" s="22">
        <v>1862.440389294404</v>
      </c>
      <c r="O555" s="85">
        <f t="shared" si="32"/>
        <v>2013.9878345498782</v>
      </c>
      <c r="P555" s="7">
        <v>48434</v>
      </c>
      <c r="Q555" s="7">
        <v>77921</v>
      </c>
      <c r="R555" s="8">
        <v>6.8878817139923516</v>
      </c>
      <c r="S555" s="8">
        <v>10.179590652977348</v>
      </c>
      <c r="T555" s="83">
        <f t="shared" si="34"/>
        <v>84261.45983411347</v>
      </c>
      <c r="U555">
        <f t="shared" si="35"/>
        <v>1655</v>
      </c>
    </row>
    <row r="556" spans="1:21">
      <c r="A556" s="60" t="s">
        <v>16</v>
      </c>
      <c r="B556" s="26">
        <v>3501</v>
      </c>
      <c r="C556" s="18" t="s">
        <v>169</v>
      </c>
      <c r="D556" s="17" t="s">
        <v>439</v>
      </c>
      <c r="E556" s="18" t="s">
        <v>440</v>
      </c>
      <c r="F556" s="18" t="s">
        <v>1243</v>
      </c>
      <c r="G556" s="17">
        <v>3548807</v>
      </c>
      <c r="H556" s="17" t="s">
        <v>1244</v>
      </c>
      <c r="I556" s="19">
        <v>12</v>
      </c>
      <c r="J556" s="20">
        <v>140159</v>
      </c>
      <c r="K556" s="20">
        <v>149263</v>
      </c>
      <c r="L556" s="86">
        <f t="shared" si="33"/>
        <v>158367</v>
      </c>
      <c r="M556" s="21">
        <v>11679.916666666666</v>
      </c>
      <c r="N556" s="22">
        <v>12438.583333333334</v>
      </c>
      <c r="O556" s="85">
        <f t="shared" si="32"/>
        <v>13197.25</v>
      </c>
      <c r="P556" s="7">
        <v>22429</v>
      </c>
      <c r="Q556" s="7">
        <v>28521</v>
      </c>
      <c r="R556" s="8">
        <v>16.00253997245985</v>
      </c>
      <c r="S556" s="8">
        <v>19.107883400440834</v>
      </c>
      <c r="T556" s="83">
        <f t="shared" si="34"/>
        <v>30260.581704776134</v>
      </c>
      <c r="U556">
        <f t="shared" si="35"/>
        <v>317</v>
      </c>
    </row>
    <row r="557" spans="1:21">
      <c r="A557" s="60" t="s">
        <v>16</v>
      </c>
      <c r="B557" s="16">
        <v>3503</v>
      </c>
      <c r="C557" s="16" t="s">
        <v>92</v>
      </c>
      <c r="D557" s="17" t="s">
        <v>435</v>
      </c>
      <c r="E557" s="16" t="s">
        <v>436</v>
      </c>
      <c r="F557" s="18" t="s">
        <v>1245</v>
      </c>
      <c r="G557" s="17">
        <v>3548906</v>
      </c>
      <c r="H557" s="17" t="s">
        <v>1246</v>
      </c>
      <c r="I557" s="19">
        <v>1132</v>
      </c>
      <c r="J557" s="20">
        <v>192998</v>
      </c>
      <c r="K557" s="20">
        <v>221950</v>
      </c>
      <c r="L557" s="86">
        <f t="shared" si="33"/>
        <v>250902</v>
      </c>
      <c r="M557" s="21">
        <v>170.49293286219083</v>
      </c>
      <c r="N557" s="22">
        <v>196.06890459363959</v>
      </c>
      <c r="O557" s="85">
        <f t="shared" si="32"/>
        <v>221.64487632508835</v>
      </c>
      <c r="P557" s="7">
        <v>20335</v>
      </c>
      <c r="Q557" s="7">
        <v>28696</v>
      </c>
      <c r="R557" s="8">
        <v>10.536378615322439</v>
      </c>
      <c r="S557" s="8">
        <v>12.929038071637756</v>
      </c>
      <c r="T557" s="83">
        <f t="shared" si="34"/>
        <v>32439.215102500559</v>
      </c>
      <c r="U557">
        <f t="shared" si="35"/>
        <v>502</v>
      </c>
    </row>
    <row r="558" spans="1:21">
      <c r="A558" s="60" t="s">
        <v>16</v>
      </c>
      <c r="B558" s="23">
        <v>3515</v>
      </c>
      <c r="C558" s="23" t="s">
        <v>22</v>
      </c>
      <c r="D558" s="17" t="s">
        <v>122</v>
      </c>
      <c r="E558" s="23" t="s">
        <v>123</v>
      </c>
      <c r="F558" s="18" t="s">
        <v>1247</v>
      </c>
      <c r="G558" s="17">
        <v>3549003</v>
      </c>
      <c r="H558" s="17" t="s">
        <v>1248</v>
      </c>
      <c r="I558" s="19">
        <v>90</v>
      </c>
      <c r="J558" s="20">
        <v>2863</v>
      </c>
      <c r="K558" s="20">
        <v>2793</v>
      </c>
      <c r="L558" s="86">
        <f t="shared" si="33"/>
        <v>2793</v>
      </c>
      <c r="M558" s="21">
        <v>31.81111111111111</v>
      </c>
      <c r="N558" s="22">
        <v>31.033333333333335</v>
      </c>
      <c r="O558" s="85">
        <f t="shared" si="32"/>
        <v>31.033333333333335</v>
      </c>
      <c r="P558" s="7">
        <v>397</v>
      </c>
      <c r="Q558" s="7">
        <v>535</v>
      </c>
      <c r="R558" s="8">
        <v>13.866573524275235</v>
      </c>
      <c r="S558" s="8">
        <v>19.155030433225921</v>
      </c>
      <c r="T558" s="83">
        <f t="shared" si="34"/>
        <v>534.99999999999989</v>
      </c>
      <c r="U558">
        <f t="shared" si="35"/>
        <v>6</v>
      </c>
    </row>
    <row r="559" spans="1:21">
      <c r="A559" s="60" t="s">
        <v>16</v>
      </c>
      <c r="B559" s="16">
        <v>3514</v>
      </c>
      <c r="C559" s="16" t="s">
        <v>27</v>
      </c>
      <c r="D559" s="17" t="s">
        <v>28</v>
      </c>
      <c r="E559" s="16" t="s">
        <v>29</v>
      </c>
      <c r="F559" s="18" t="s">
        <v>1249</v>
      </c>
      <c r="G559" s="17">
        <v>3549102</v>
      </c>
      <c r="H559" s="17" t="s">
        <v>1250</v>
      </c>
      <c r="I559" s="19">
        <v>500</v>
      </c>
      <c r="J559" s="20">
        <v>77387</v>
      </c>
      <c r="K559" s="20">
        <v>83639</v>
      </c>
      <c r="L559" s="86">
        <f t="shared" si="33"/>
        <v>89891</v>
      </c>
      <c r="M559" s="21">
        <v>154.774</v>
      </c>
      <c r="N559" s="22">
        <v>167.27799999999999</v>
      </c>
      <c r="O559" s="85">
        <f t="shared" si="32"/>
        <v>179.78200000000001</v>
      </c>
      <c r="P559" s="7">
        <v>9269</v>
      </c>
      <c r="Q559" s="7">
        <v>12349</v>
      </c>
      <c r="R559" s="8">
        <v>11.977463915127863</v>
      </c>
      <c r="S559" s="8">
        <v>14.764643288418082</v>
      </c>
      <c r="T559" s="83">
        <f t="shared" si="34"/>
        <v>13272.085498391896</v>
      </c>
      <c r="U559">
        <f t="shared" si="35"/>
        <v>180</v>
      </c>
    </row>
    <row r="560" spans="1:21">
      <c r="A560" s="60" t="s">
        <v>16</v>
      </c>
      <c r="B560" s="23">
        <v>3515</v>
      </c>
      <c r="C560" s="23" t="s">
        <v>22</v>
      </c>
      <c r="D560" s="17" t="s">
        <v>485</v>
      </c>
      <c r="E560" s="23" t="s">
        <v>486</v>
      </c>
      <c r="F560" s="18" t="s">
        <v>1251</v>
      </c>
      <c r="G560" s="17">
        <v>3549201</v>
      </c>
      <c r="H560" s="17" t="s">
        <v>1252</v>
      </c>
      <c r="I560" s="19">
        <v>127</v>
      </c>
      <c r="J560" s="20">
        <v>2660</v>
      </c>
      <c r="K560" s="20">
        <v>2566</v>
      </c>
      <c r="L560" s="86">
        <f t="shared" si="33"/>
        <v>2566</v>
      </c>
      <c r="M560" s="21">
        <v>20.944881889763778</v>
      </c>
      <c r="N560" s="22">
        <v>20.204724409448819</v>
      </c>
      <c r="O560" s="85">
        <f t="shared" si="32"/>
        <v>20.204724409448819</v>
      </c>
      <c r="P560" s="7">
        <v>308</v>
      </c>
      <c r="Q560" s="7">
        <v>403</v>
      </c>
      <c r="R560" s="8">
        <v>11.578947368421053</v>
      </c>
      <c r="S560" s="8">
        <v>15.705378020265004</v>
      </c>
      <c r="T560" s="83">
        <f t="shared" si="34"/>
        <v>403</v>
      </c>
      <c r="U560">
        <f t="shared" si="35"/>
        <v>5</v>
      </c>
    </row>
    <row r="561" spans="1:21">
      <c r="A561" s="60" t="s">
        <v>16</v>
      </c>
      <c r="B561" s="23">
        <v>3515</v>
      </c>
      <c r="C561" s="23" t="s">
        <v>22</v>
      </c>
      <c r="D561" s="17" t="s">
        <v>485</v>
      </c>
      <c r="E561" s="23" t="s">
        <v>486</v>
      </c>
      <c r="F561" s="18" t="s">
        <v>1253</v>
      </c>
      <c r="G561" s="17">
        <v>3549250</v>
      </c>
      <c r="H561" s="17" t="s">
        <v>1254</v>
      </c>
      <c r="I561" s="19">
        <v>192</v>
      </c>
      <c r="J561" s="20">
        <v>1671</v>
      </c>
      <c r="K561" s="20">
        <v>1780</v>
      </c>
      <c r="L561" s="86">
        <f t="shared" si="33"/>
        <v>1889</v>
      </c>
      <c r="M561" s="21">
        <v>8.703125</v>
      </c>
      <c r="N561" s="22">
        <v>9.2708333333333339</v>
      </c>
      <c r="O561" s="85">
        <f t="shared" si="32"/>
        <v>9.8385416666666661</v>
      </c>
      <c r="P561" s="7">
        <v>187</v>
      </c>
      <c r="Q561" s="7">
        <v>278</v>
      </c>
      <c r="R561" s="8">
        <v>11.190903650508677</v>
      </c>
      <c r="S561" s="8">
        <v>15.617977528089888</v>
      </c>
      <c r="T561" s="83">
        <f t="shared" si="34"/>
        <v>295.023595505618</v>
      </c>
      <c r="U561">
        <f t="shared" si="35"/>
        <v>4</v>
      </c>
    </row>
    <row r="562" spans="1:21">
      <c r="A562" s="60" t="s">
        <v>16</v>
      </c>
      <c r="B562" s="16">
        <v>3511</v>
      </c>
      <c r="C562" s="16" t="s">
        <v>54</v>
      </c>
      <c r="D562" s="17" t="s">
        <v>455</v>
      </c>
      <c r="E562" s="16" t="s">
        <v>456</v>
      </c>
      <c r="F562" s="18" t="s">
        <v>1255</v>
      </c>
      <c r="G562" s="17">
        <v>3549300</v>
      </c>
      <c r="H562" s="17" t="s">
        <v>1256</v>
      </c>
      <c r="I562" s="19">
        <v>122</v>
      </c>
      <c r="J562" s="20">
        <v>2180</v>
      </c>
      <c r="K562" s="20">
        <v>2103</v>
      </c>
      <c r="L562" s="86">
        <f t="shared" si="33"/>
        <v>2103</v>
      </c>
      <c r="M562" s="21">
        <v>17.868852459016395</v>
      </c>
      <c r="N562" s="22">
        <v>17.237704918032787</v>
      </c>
      <c r="O562" s="85">
        <f t="shared" si="32"/>
        <v>17.237704918032787</v>
      </c>
      <c r="P562" s="7">
        <v>356</v>
      </c>
      <c r="Q562" s="7">
        <v>463</v>
      </c>
      <c r="R562" s="8">
        <v>16.330275229357799</v>
      </c>
      <c r="S562" s="8">
        <v>22.016167379933428</v>
      </c>
      <c r="T562" s="83">
        <f t="shared" si="34"/>
        <v>462.99999999999994</v>
      </c>
      <c r="U562">
        <f t="shared" si="35"/>
        <v>4</v>
      </c>
    </row>
    <row r="563" spans="1:21">
      <c r="A563" s="60" t="s">
        <v>16</v>
      </c>
      <c r="B563" s="16">
        <v>3508</v>
      </c>
      <c r="C563" s="16" t="s">
        <v>138</v>
      </c>
      <c r="D563" s="17" t="s">
        <v>635</v>
      </c>
      <c r="E563" s="16" t="s">
        <v>636</v>
      </c>
      <c r="F563" s="18" t="s">
        <v>1257</v>
      </c>
      <c r="G563" s="17">
        <v>3549409</v>
      </c>
      <c r="H563" s="17" t="s">
        <v>1258</v>
      </c>
      <c r="I563" s="19">
        <v>324</v>
      </c>
      <c r="J563" s="20">
        <v>41587</v>
      </c>
      <c r="K563" s="20">
        <v>46512</v>
      </c>
      <c r="L563" s="86">
        <f t="shared" si="33"/>
        <v>51437</v>
      </c>
      <c r="M563" s="21">
        <v>128.35493827160494</v>
      </c>
      <c r="N563" s="22">
        <v>143.55555555555554</v>
      </c>
      <c r="O563" s="85">
        <f t="shared" si="32"/>
        <v>158.75617283950618</v>
      </c>
      <c r="P563" s="7">
        <v>4127</v>
      </c>
      <c r="Q563" s="7">
        <v>5799</v>
      </c>
      <c r="R563" s="8">
        <v>9.923774256378195</v>
      </c>
      <c r="S563" s="8">
        <v>12.467750257997936</v>
      </c>
      <c r="T563" s="83">
        <f t="shared" si="34"/>
        <v>6413.0367002063986</v>
      </c>
      <c r="U563">
        <f t="shared" si="35"/>
        <v>103</v>
      </c>
    </row>
    <row r="564" spans="1:21">
      <c r="A564" s="60" t="s">
        <v>16</v>
      </c>
      <c r="B564" s="16">
        <v>3508</v>
      </c>
      <c r="C564" s="16" t="s">
        <v>138</v>
      </c>
      <c r="D564" s="17" t="s">
        <v>423</v>
      </c>
      <c r="E564" s="16" t="s">
        <v>424</v>
      </c>
      <c r="F564" s="18" t="s">
        <v>1259</v>
      </c>
      <c r="G564" s="17">
        <v>3549508</v>
      </c>
      <c r="H564" s="17" t="s">
        <v>1260</v>
      </c>
      <c r="I564" s="19">
        <v>293</v>
      </c>
      <c r="J564" s="20">
        <v>8075</v>
      </c>
      <c r="K564" s="20">
        <v>8406</v>
      </c>
      <c r="L564" s="86">
        <f t="shared" si="33"/>
        <v>8737</v>
      </c>
      <c r="M564" s="21">
        <v>27.559726962457336</v>
      </c>
      <c r="N564" s="22">
        <v>28.689419795221841</v>
      </c>
      <c r="O564" s="85">
        <f t="shared" si="32"/>
        <v>29.81911262798635</v>
      </c>
      <c r="P564" s="7">
        <v>684</v>
      </c>
      <c r="Q564" s="7">
        <v>936</v>
      </c>
      <c r="R564" s="8">
        <v>8.4705882352941178</v>
      </c>
      <c r="S564" s="8">
        <v>11.13490364025696</v>
      </c>
      <c r="T564" s="83">
        <f t="shared" si="34"/>
        <v>972.85653104925063</v>
      </c>
      <c r="U564">
        <f t="shared" si="35"/>
        <v>17</v>
      </c>
    </row>
    <row r="565" spans="1:21">
      <c r="A565" s="60" t="s">
        <v>16</v>
      </c>
      <c r="B565" s="16">
        <v>3517</v>
      </c>
      <c r="C565" s="16" t="s">
        <v>117</v>
      </c>
      <c r="D565" s="17" t="s">
        <v>118</v>
      </c>
      <c r="E565" s="16" t="s">
        <v>119</v>
      </c>
      <c r="F565" s="18" t="s">
        <v>1261</v>
      </c>
      <c r="G565" s="17">
        <v>3549607</v>
      </c>
      <c r="H565" s="17" t="s">
        <v>1262</v>
      </c>
      <c r="I565" s="19">
        <v>600</v>
      </c>
      <c r="J565" s="20">
        <v>4143</v>
      </c>
      <c r="K565" s="20">
        <v>4077</v>
      </c>
      <c r="L565" s="86">
        <f t="shared" si="33"/>
        <v>4077</v>
      </c>
      <c r="M565" s="21">
        <v>6.9050000000000002</v>
      </c>
      <c r="N565" s="22">
        <v>6.7949999999999999</v>
      </c>
      <c r="O565" s="85">
        <f t="shared" si="32"/>
        <v>6.7949999999999999</v>
      </c>
      <c r="P565" s="7">
        <v>497</v>
      </c>
      <c r="Q565" s="7">
        <v>551</v>
      </c>
      <c r="R565" s="8">
        <v>11.996138064204683</v>
      </c>
      <c r="S565" s="8">
        <v>13.514839342653913</v>
      </c>
      <c r="T565" s="83">
        <f t="shared" si="34"/>
        <v>551</v>
      </c>
      <c r="U565">
        <f t="shared" si="35"/>
        <v>8</v>
      </c>
    </row>
    <row r="566" spans="1:21">
      <c r="A566" s="60" t="s">
        <v>16</v>
      </c>
      <c r="B566" s="16">
        <v>3514</v>
      </c>
      <c r="C566" s="16" t="s">
        <v>27</v>
      </c>
      <c r="D566" s="17" t="s">
        <v>307</v>
      </c>
      <c r="E566" s="16" t="s">
        <v>308</v>
      </c>
      <c r="F566" s="18" t="s">
        <v>1263</v>
      </c>
      <c r="G566" s="17">
        <v>3549706</v>
      </c>
      <c r="H566" s="17" t="s">
        <v>1264</v>
      </c>
      <c r="I566" s="19">
        <v>407</v>
      </c>
      <c r="J566" s="20">
        <v>50077</v>
      </c>
      <c r="K566" s="20">
        <v>51900</v>
      </c>
      <c r="L566" s="86">
        <f t="shared" si="33"/>
        <v>53723</v>
      </c>
      <c r="M566" s="21">
        <v>123.03931203931204</v>
      </c>
      <c r="N566" s="22">
        <v>127.51842751842752</v>
      </c>
      <c r="O566" s="85">
        <f t="shared" si="32"/>
        <v>131.99754299754301</v>
      </c>
      <c r="P566" s="7">
        <v>5596</v>
      </c>
      <c r="Q566" s="7">
        <v>7555</v>
      </c>
      <c r="R566" s="8">
        <v>11.174790822133915</v>
      </c>
      <c r="S566" s="8">
        <v>14.556840077071291</v>
      </c>
      <c r="T566" s="83">
        <f t="shared" si="34"/>
        <v>7820.3711946050089</v>
      </c>
      <c r="U566">
        <f t="shared" si="35"/>
        <v>107</v>
      </c>
    </row>
    <row r="567" spans="1:21">
      <c r="A567" s="60" t="s">
        <v>16</v>
      </c>
      <c r="B567" s="23">
        <v>3515</v>
      </c>
      <c r="C567" s="23" t="s">
        <v>22</v>
      </c>
      <c r="D567" s="17" t="s">
        <v>192</v>
      </c>
      <c r="E567" s="23" t="s">
        <v>193</v>
      </c>
      <c r="F567" s="18" t="s">
        <v>1265</v>
      </c>
      <c r="G567" s="17">
        <v>3549805</v>
      </c>
      <c r="H567" s="17" t="s">
        <v>1266</v>
      </c>
      <c r="I567" s="19">
        <v>438</v>
      </c>
      <c r="J567" s="20">
        <v>358523</v>
      </c>
      <c r="K567" s="20">
        <v>408258</v>
      </c>
      <c r="L567" s="86">
        <f t="shared" si="33"/>
        <v>457993</v>
      </c>
      <c r="M567" s="21">
        <v>818.54566210045664</v>
      </c>
      <c r="N567" s="22">
        <v>932.09589041095887</v>
      </c>
      <c r="O567" s="85">
        <f t="shared" si="32"/>
        <v>1045.6461187214611</v>
      </c>
      <c r="P567" s="7">
        <v>38167</v>
      </c>
      <c r="Q567" s="7">
        <v>56337</v>
      </c>
      <c r="R567" s="8">
        <v>10.64562106196813</v>
      </c>
      <c r="S567" s="8">
        <v>13.799362168040798</v>
      </c>
      <c r="T567" s="83">
        <f t="shared" si="34"/>
        <v>63200.112774275083</v>
      </c>
      <c r="U567">
        <f t="shared" si="35"/>
        <v>916</v>
      </c>
    </row>
    <row r="568" spans="1:21">
      <c r="A568" s="60" t="s">
        <v>16</v>
      </c>
      <c r="B568" s="16">
        <v>3517</v>
      </c>
      <c r="C568" s="16" t="s">
        <v>117</v>
      </c>
      <c r="D568" s="17" t="s">
        <v>301</v>
      </c>
      <c r="E568" s="16" t="s">
        <v>302</v>
      </c>
      <c r="F568" s="18" t="s">
        <v>1267</v>
      </c>
      <c r="G568" s="17">
        <v>3549904</v>
      </c>
      <c r="H568" s="17" t="s">
        <v>1268</v>
      </c>
      <c r="I568" s="19">
        <v>1142</v>
      </c>
      <c r="J568" s="20">
        <v>539313</v>
      </c>
      <c r="K568" s="20">
        <v>629921</v>
      </c>
      <c r="L568" s="86">
        <f t="shared" si="33"/>
        <v>720529</v>
      </c>
      <c r="M568" s="21">
        <v>472.25306479859893</v>
      </c>
      <c r="N568" s="22">
        <v>551.59457092819616</v>
      </c>
      <c r="O568" s="85">
        <f t="shared" si="32"/>
        <v>630.93607705779334</v>
      </c>
      <c r="P568" s="7">
        <v>35492</v>
      </c>
      <c r="Q568" s="7">
        <v>61986</v>
      </c>
      <c r="R568" s="8">
        <v>6.5809650425634096</v>
      </c>
      <c r="S568" s="8">
        <v>9.8402815591161428</v>
      </c>
      <c r="T568" s="83">
        <f t="shared" si="34"/>
        <v>70902.082315083957</v>
      </c>
      <c r="U568">
        <f t="shared" si="35"/>
        <v>1441</v>
      </c>
    </row>
    <row r="569" spans="1:21">
      <c r="A569" s="60" t="s">
        <v>16</v>
      </c>
      <c r="B569" s="26">
        <v>3501</v>
      </c>
      <c r="C569" s="27" t="s">
        <v>169</v>
      </c>
      <c r="D569" s="17" t="s">
        <v>415</v>
      </c>
      <c r="E569" s="18" t="s">
        <v>416</v>
      </c>
      <c r="F569" s="18" t="s">
        <v>1269</v>
      </c>
      <c r="G569" s="17">
        <v>3549953</v>
      </c>
      <c r="H569" s="17" t="s">
        <v>1270</v>
      </c>
      <c r="I569" s="19">
        <v>192</v>
      </c>
      <c r="J569" s="20">
        <v>12199</v>
      </c>
      <c r="K569" s="20">
        <v>13973</v>
      </c>
      <c r="L569" s="86">
        <f t="shared" si="33"/>
        <v>15747</v>
      </c>
      <c r="M569" s="21">
        <v>63.536458333333336</v>
      </c>
      <c r="N569" s="22">
        <v>72.776041666666671</v>
      </c>
      <c r="O569" s="85">
        <f t="shared" si="32"/>
        <v>82.015625</v>
      </c>
      <c r="P569" s="7">
        <v>877</v>
      </c>
      <c r="Q569" s="7">
        <v>1442</v>
      </c>
      <c r="R569" s="8">
        <v>7.1891138617919506</v>
      </c>
      <c r="S569" s="8">
        <v>10.319902669433908</v>
      </c>
      <c r="T569" s="83">
        <f t="shared" si="34"/>
        <v>1625.0750733557575</v>
      </c>
      <c r="U569">
        <f t="shared" si="35"/>
        <v>31</v>
      </c>
    </row>
    <row r="570" spans="1:21">
      <c r="A570" s="60" t="s">
        <v>16</v>
      </c>
      <c r="B570" s="16">
        <v>3517</v>
      </c>
      <c r="C570" s="16" t="s">
        <v>117</v>
      </c>
      <c r="D570" s="17" t="s">
        <v>339</v>
      </c>
      <c r="E570" s="16" t="s">
        <v>340</v>
      </c>
      <c r="F570" s="18" t="s">
        <v>1271</v>
      </c>
      <c r="G570" s="17">
        <v>3550001</v>
      </c>
      <c r="H570" s="17" t="s">
        <v>1272</v>
      </c>
      <c r="I570" s="19">
        <v>737</v>
      </c>
      <c r="J570" s="20">
        <v>10429</v>
      </c>
      <c r="K570" s="20">
        <v>10397</v>
      </c>
      <c r="L570" s="86">
        <f t="shared" si="33"/>
        <v>10397</v>
      </c>
      <c r="M570" s="21">
        <v>14.150610583446404</v>
      </c>
      <c r="N570" s="22">
        <v>14.10719131614654</v>
      </c>
      <c r="O570" s="85">
        <f t="shared" si="32"/>
        <v>14.10719131614654</v>
      </c>
      <c r="P570" s="7">
        <v>1261</v>
      </c>
      <c r="Q570" s="7">
        <v>1596</v>
      </c>
      <c r="R570" s="8">
        <v>12.091283919838911</v>
      </c>
      <c r="S570" s="8">
        <v>15.350581898624604</v>
      </c>
      <c r="T570" s="83">
        <f t="shared" si="34"/>
        <v>1596.0000000000002</v>
      </c>
      <c r="U570">
        <f t="shared" si="35"/>
        <v>21</v>
      </c>
    </row>
    <row r="571" spans="1:21">
      <c r="A571" s="60" t="s">
        <v>16</v>
      </c>
      <c r="B571" s="16">
        <v>3506</v>
      </c>
      <c r="C571" s="16" t="s">
        <v>38</v>
      </c>
      <c r="D571" s="17" t="s">
        <v>111</v>
      </c>
      <c r="E571" s="16" t="s">
        <v>112</v>
      </c>
      <c r="F571" s="18" t="s">
        <v>1273</v>
      </c>
      <c r="G571" s="17">
        <v>3550100</v>
      </c>
      <c r="H571" s="17" t="s">
        <v>1274</v>
      </c>
      <c r="I571" s="19">
        <v>666</v>
      </c>
      <c r="J571" s="20">
        <v>36545</v>
      </c>
      <c r="K571" s="20">
        <v>38342</v>
      </c>
      <c r="L571" s="86">
        <f t="shared" si="33"/>
        <v>40139</v>
      </c>
      <c r="M571" s="21">
        <v>54.872372372372375</v>
      </c>
      <c r="N571" s="22">
        <v>57.570570570570574</v>
      </c>
      <c r="O571" s="85">
        <f t="shared" si="32"/>
        <v>60.268768768768766</v>
      </c>
      <c r="P571" s="7">
        <v>3876</v>
      </c>
      <c r="Q571" s="7">
        <v>4888</v>
      </c>
      <c r="R571" s="8">
        <v>10.606102065946095</v>
      </c>
      <c r="S571" s="8">
        <v>12.748422095873977</v>
      </c>
      <c r="T571" s="83">
        <f t="shared" si="34"/>
        <v>5117.0891450628551</v>
      </c>
      <c r="U571">
        <f t="shared" si="35"/>
        <v>80</v>
      </c>
    </row>
    <row r="572" spans="1:21">
      <c r="A572" s="60" t="s">
        <v>16</v>
      </c>
      <c r="B572" s="16">
        <v>3516</v>
      </c>
      <c r="C572" s="16" t="s">
        <v>49</v>
      </c>
      <c r="D572" s="17" t="s">
        <v>50</v>
      </c>
      <c r="E572" s="16" t="s">
        <v>51</v>
      </c>
      <c r="F572" s="18" t="s">
        <v>1275</v>
      </c>
      <c r="G572" s="17">
        <v>3550209</v>
      </c>
      <c r="H572" s="17" t="s">
        <v>1276</v>
      </c>
      <c r="I572" s="19">
        <v>932</v>
      </c>
      <c r="J572" s="20">
        <v>30798</v>
      </c>
      <c r="K572" s="20">
        <v>31450</v>
      </c>
      <c r="L572" s="86">
        <f t="shared" si="33"/>
        <v>32102</v>
      </c>
      <c r="M572" s="21">
        <v>33.045064377682401</v>
      </c>
      <c r="N572" s="22">
        <v>33.74463519313305</v>
      </c>
      <c r="O572" s="85">
        <f t="shared" si="32"/>
        <v>34.444206008583691</v>
      </c>
      <c r="P572" s="7">
        <v>2447</v>
      </c>
      <c r="Q572" s="7">
        <v>3571</v>
      </c>
      <c r="R572" s="8">
        <v>7.9453211247483599</v>
      </c>
      <c r="S572" s="8">
        <v>11.354531001589825</v>
      </c>
      <c r="T572" s="83">
        <f t="shared" si="34"/>
        <v>3645.0315421303658</v>
      </c>
      <c r="U572">
        <f t="shared" si="35"/>
        <v>64</v>
      </c>
    </row>
    <row r="573" spans="1:21">
      <c r="A573" s="60" t="s">
        <v>16</v>
      </c>
      <c r="B573" s="16">
        <v>3510</v>
      </c>
      <c r="C573" s="23" t="s">
        <v>42</v>
      </c>
      <c r="D573" s="17" t="s">
        <v>43</v>
      </c>
      <c r="E573" s="23" t="s">
        <v>42</v>
      </c>
      <c r="F573" s="18" t="s">
        <v>1280</v>
      </c>
      <c r="G573" s="17">
        <v>3550407</v>
      </c>
      <c r="H573" s="17" t="s">
        <v>1281</v>
      </c>
      <c r="I573" s="19">
        <v>596</v>
      </c>
      <c r="J573" s="20">
        <v>27897</v>
      </c>
      <c r="K573" s="20">
        <v>31662</v>
      </c>
      <c r="L573" s="86">
        <f t="shared" si="33"/>
        <v>35427</v>
      </c>
      <c r="M573" s="21">
        <v>46.807046979865774</v>
      </c>
      <c r="N573" s="22">
        <v>53.124161073825505</v>
      </c>
      <c r="O573" s="85">
        <f t="shared" si="32"/>
        <v>59.441275167785236</v>
      </c>
      <c r="P573" s="7">
        <v>3348</v>
      </c>
      <c r="Q573" s="7">
        <v>5002</v>
      </c>
      <c r="R573" s="8">
        <v>12.001290461339929</v>
      </c>
      <c r="S573" s="8">
        <v>15.79811761733308</v>
      </c>
      <c r="T573" s="83">
        <f t="shared" si="34"/>
        <v>5596.7991282925905</v>
      </c>
      <c r="U573">
        <f t="shared" si="35"/>
        <v>71</v>
      </c>
    </row>
    <row r="574" spans="1:21">
      <c r="A574" s="60" t="s">
        <v>16</v>
      </c>
      <c r="B574" s="16">
        <v>3509</v>
      </c>
      <c r="C574" s="16" t="s">
        <v>17</v>
      </c>
      <c r="D574" s="17" t="s">
        <v>241</v>
      </c>
      <c r="E574" s="16" t="s">
        <v>242</v>
      </c>
      <c r="F574" s="18" t="s">
        <v>1282</v>
      </c>
      <c r="G574" s="17">
        <v>3550506</v>
      </c>
      <c r="H574" s="17" t="s">
        <v>1283</v>
      </c>
      <c r="I574" s="19">
        <v>738</v>
      </c>
      <c r="J574" s="20">
        <v>6888</v>
      </c>
      <c r="K574" s="20">
        <v>7198</v>
      </c>
      <c r="L574" s="86">
        <f t="shared" si="33"/>
        <v>7508</v>
      </c>
      <c r="M574" s="21">
        <v>9.3333333333333339</v>
      </c>
      <c r="N574" s="22">
        <v>9.7533875338753386</v>
      </c>
      <c r="O574" s="85">
        <f t="shared" si="32"/>
        <v>10.173441734417343</v>
      </c>
      <c r="P574" s="7">
        <v>718</v>
      </c>
      <c r="Q574" s="7">
        <v>988</v>
      </c>
      <c r="R574" s="8">
        <v>10.423925667828106</v>
      </c>
      <c r="S574" s="8">
        <v>13.726035009724924</v>
      </c>
      <c r="T574" s="83">
        <f t="shared" si="34"/>
        <v>1030.5507085301474</v>
      </c>
      <c r="U574">
        <f t="shared" si="35"/>
        <v>15</v>
      </c>
    </row>
    <row r="575" spans="1:21">
      <c r="A575" s="60" t="s">
        <v>16</v>
      </c>
      <c r="B575" s="16">
        <v>3516</v>
      </c>
      <c r="C575" s="16" t="s">
        <v>49</v>
      </c>
      <c r="D575" s="17" t="s">
        <v>74</v>
      </c>
      <c r="E575" s="16" t="s">
        <v>49</v>
      </c>
      <c r="F575" s="18" t="s">
        <v>1284</v>
      </c>
      <c r="G575" s="17">
        <v>3550605</v>
      </c>
      <c r="H575" s="17" t="s">
        <v>1285</v>
      </c>
      <c r="I575" s="19">
        <v>313</v>
      </c>
      <c r="J575" s="20">
        <v>66637</v>
      </c>
      <c r="K575" s="20">
        <v>78821</v>
      </c>
      <c r="L575" s="86">
        <f t="shared" si="33"/>
        <v>91005</v>
      </c>
      <c r="M575" s="21">
        <v>212.89776357827475</v>
      </c>
      <c r="N575" s="22">
        <v>251.82428115015975</v>
      </c>
      <c r="O575" s="85">
        <f t="shared" si="32"/>
        <v>290.75079872204475</v>
      </c>
      <c r="P575" s="7">
        <v>6441</v>
      </c>
      <c r="Q575" s="7">
        <v>9917</v>
      </c>
      <c r="R575" s="8">
        <v>9.6658012815702996</v>
      </c>
      <c r="S575" s="8">
        <v>12.581672396950051</v>
      </c>
      <c r="T575" s="83">
        <f t="shared" si="34"/>
        <v>11449.950964844393</v>
      </c>
      <c r="U575">
        <f t="shared" si="35"/>
        <v>182</v>
      </c>
    </row>
    <row r="576" spans="1:21">
      <c r="A576" s="60" t="s">
        <v>16</v>
      </c>
      <c r="B576" s="16">
        <v>3517</v>
      </c>
      <c r="C576" s="16" t="s">
        <v>117</v>
      </c>
      <c r="D576" s="17" t="s">
        <v>363</v>
      </c>
      <c r="E576" s="16" t="s">
        <v>364</v>
      </c>
      <c r="F576" s="18" t="s">
        <v>1286</v>
      </c>
      <c r="G576" s="17">
        <v>3550704</v>
      </c>
      <c r="H576" s="17" t="s">
        <v>1287</v>
      </c>
      <c r="I576" s="19">
        <v>479</v>
      </c>
      <c r="J576" s="20">
        <v>58038</v>
      </c>
      <c r="K576" s="20">
        <v>73942</v>
      </c>
      <c r="L576" s="86">
        <f t="shared" si="33"/>
        <v>89846</v>
      </c>
      <c r="M576" s="21">
        <v>121.16492693110648</v>
      </c>
      <c r="N576" s="22">
        <v>154.36743215031316</v>
      </c>
      <c r="O576" s="85">
        <f t="shared" si="32"/>
        <v>187.56993736951983</v>
      </c>
      <c r="P576" s="7">
        <v>3586</v>
      </c>
      <c r="Q576" s="7">
        <v>6056</v>
      </c>
      <c r="R576" s="8">
        <v>6.17871050001723</v>
      </c>
      <c r="S576" s="8">
        <v>8.1902031321846849</v>
      </c>
      <c r="T576" s="83">
        <f t="shared" si="34"/>
        <v>7358.5699061426521</v>
      </c>
      <c r="U576">
        <f t="shared" si="35"/>
        <v>180</v>
      </c>
    </row>
    <row r="577" spans="1:21">
      <c r="A577" s="60" t="s">
        <v>16</v>
      </c>
      <c r="B577" s="16">
        <v>3514</v>
      </c>
      <c r="C577" s="16" t="s">
        <v>27</v>
      </c>
      <c r="D577" s="17" t="s">
        <v>307</v>
      </c>
      <c r="E577" s="16" t="s">
        <v>308</v>
      </c>
      <c r="F577" s="18" t="s">
        <v>1288</v>
      </c>
      <c r="G577" s="17">
        <v>3550803</v>
      </c>
      <c r="H577" s="17" t="s">
        <v>1289</v>
      </c>
      <c r="I577" s="19">
        <v>235</v>
      </c>
      <c r="J577" s="20">
        <v>12454</v>
      </c>
      <c r="K577" s="20">
        <v>12099</v>
      </c>
      <c r="L577" s="86">
        <f t="shared" si="33"/>
        <v>12099</v>
      </c>
      <c r="M577" s="21">
        <v>52.995744680851061</v>
      </c>
      <c r="N577" s="22">
        <v>51.485106382978721</v>
      </c>
      <c r="O577" s="85">
        <f t="shared" si="32"/>
        <v>51.485106382978721</v>
      </c>
      <c r="P577" s="7">
        <v>1294</v>
      </c>
      <c r="Q577" s="7">
        <v>1608</v>
      </c>
      <c r="R577" s="8">
        <v>10.390236068732937</v>
      </c>
      <c r="S577" s="8">
        <v>13.290354574758245</v>
      </c>
      <c r="T577" s="83">
        <f t="shared" si="34"/>
        <v>1608</v>
      </c>
      <c r="U577">
        <f t="shared" si="35"/>
        <v>24</v>
      </c>
    </row>
    <row r="578" spans="1:21">
      <c r="A578" s="60" t="s">
        <v>16</v>
      </c>
      <c r="B578" s="16">
        <v>3513</v>
      </c>
      <c r="C578" s="16" t="s">
        <v>64</v>
      </c>
      <c r="D578" s="17" t="s">
        <v>419</v>
      </c>
      <c r="E578" s="16" t="s">
        <v>420</v>
      </c>
      <c r="F578" s="18" t="s">
        <v>1290</v>
      </c>
      <c r="G578" s="17">
        <v>3550902</v>
      </c>
      <c r="H578" s="17" t="s">
        <v>1291</v>
      </c>
      <c r="I578" s="19">
        <v>629</v>
      </c>
      <c r="J578" s="20">
        <v>13675</v>
      </c>
      <c r="K578" s="20">
        <v>14346</v>
      </c>
      <c r="L578" s="86">
        <f t="shared" si="33"/>
        <v>15017</v>
      </c>
      <c r="M578" s="21">
        <v>21.740858505564386</v>
      </c>
      <c r="N578" s="22">
        <v>22.807631160572338</v>
      </c>
      <c r="O578" s="85">
        <f t="shared" si="32"/>
        <v>23.874403815580287</v>
      </c>
      <c r="P578" s="7">
        <v>1591</v>
      </c>
      <c r="Q578" s="7">
        <v>2080</v>
      </c>
      <c r="R578" s="8">
        <v>11.63436928702011</v>
      </c>
      <c r="S578" s="8">
        <v>14.498815000697059</v>
      </c>
      <c r="T578" s="83">
        <f t="shared" si="34"/>
        <v>2177.2870486546776</v>
      </c>
      <c r="U578">
        <f t="shared" si="35"/>
        <v>30</v>
      </c>
    </row>
    <row r="579" spans="1:21">
      <c r="A579" s="60" t="s">
        <v>16</v>
      </c>
      <c r="B579" s="16">
        <v>3504</v>
      </c>
      <c r="C579" s="16" t="s">
        <v>245</v>
      </c>
      <c r="D579" s="17" t="s">
        <v>246</v>
      </c>
      <c r="E579" s="16" t="s">
        <v>245</v>
      </c>
      <c r="F579" s="18" t="s">
        <v>1292</v>
      </c>
      <c r="G579" s="17">
        <v>3551009</v>
      </c>
      <c r="H579" s="17" t="s">
        <v>1293</v>
      </c>
      <c r="I579" s="19">
        <v>146</v>
      </c>
      <c r="J579" s="20">
        <v>303551</v>
      </c>
      <c r="K579" s="20">
        <v>332445</v>
      </c>
      <c r="L579" s="86">
        <f t="shared" si="33"/>
        <v>361339</v>
      </c>
      <c r="M579" s="21">
        <v>2079.1164383561645</v>
      </c>
      <c r="N579" s="22">
        <v>2277.0205479452056</v>
      </c>
      <c r="O579" s="85">
        <f t="shared" si="32"/>
        <v>2474.9246575342468</v>
      </c>
      <c r="P579" s="7">
        <v>25865</v>
      </c>
      <c r="Q579" s="7">
        <v>37048</v>
      </c>
      <c r="R579" s="8">
        <v>8.5208086944203778</v>
      </c>
      <c r="S579" s="8">
        <v>11.14409902389869</v>
      </c>
      <c r="T579" s="83">
        <f t="shared" si="34"/>
        <v>40267.975971965287</v>
      </c>
      <c r="U579">
        <f t="shared" si="35"/>
        <v>723</v>
      </c>
    </row>
    <row r="580" spans="1:21">
      <c r="A580" s="60" t="s">
        <v>16</v>
      </c>
      <c r="B580" s="16">
        <v>3516</v>
      </c>
      <c r="C580" s="16" t="s">
        <v>49</v>
      </c>
      <c r="D580" s="17" t="s">
        <v>50</v>
      </c>
      <c r="E580" s="16" t="s">
        <v>51</v>
      </c>
      <c r="F580" s="18" t="s">
        <v>1294</v>
      </c>
      <c r="G580" s="17">
        <v>3551108</v>
      </c>
      <c r="H580" s="17" t="s">
        <v>1295</v>
      </c>
      <c r="I580" s="19">
        <v>342</v>
      </c>
      <c r="J580" s="20">
        <v>7805</v>
      </c>
      <c r="K580" s="20">
        <v>9027</v>
      </c>
      <c r="L580" s="86">
        <f t="shared" si="33"/>
        <v>10249</v>
      </c>
      <c r="M580" s="21">
        <v>22.821637426900583</v>
      </c>
      <c r="N580" s="22">
        <v>26.394736842105264</v>
      </c>
      <c r="O580" s="85">
        <f t="shared" si="32"/>
        <v>29.967836257309941</v>
      </c>
      <c r="P580" s="7">
        <v>820</v>
      </c>
      <c r="Q580" s="7">
        <v>1110</v>
      </c>
      <c r="R580" s="8">
        <v>10.506085842408712</v>
      </c>
      <c r="S580" s="8">
        <v>12.296444001329345</v>
      </c>
      <c r="T580" s="83">
        <f t="shared" si="34"/>
        <v>1260.2625456962446</v>
      </c>
      <c r="U580">
        <f t="shared" si="35"/>
        <v>20</v>
      </c>
    </row>
    <row r="581" spans="1:21">
      <c r="A581" s="60" t="s">
        <v>16</v>
      </c>
      <c r="B581" s="16">
        <v>3506</v>
      </c>
      <c r="C581" s="16" t="s">
        <v>38</v>
      </c>
      <c r="D581" s="17" t="s">
        <v>39</v>
      </c>
      <c r="E581" s="16" t="s">
        <v>1451</v>
      </c>
      <c r="F581" s="18" t="s">
        <v>1296</v>
      </c>
      <c r="G581" s="17">
        <v>3551207</v>
      </c>
      <c r="H581" s="17" t="s">
        <v>1297</v>
      </c>
      <c r="I581" s="19">
        <v>111</v>
      </c>
      <c r="J581" s="20">
        <v>3739</v>
      </c>
      <c r="K581" s="20">
        <v>3622</v>
      </c>
      <c r="L581" s="86">
        <f t="shared" si="33"/>
        <v>3622</v>
      </c>
      <c r="M581" s="21">
        <v>33.684684684684683</v>
      </c>
      <c r="N581" s="22">
        <v>32.630630630630634</v>
      </c>
      <c r="O581" s="85">
        <f t="shared" si="32"/>
        <v>32.630630630630634</v>
      </c>
      <c r="P581" s="7">
        <v>444</v>
      </c>
      <c r="Q581" s="7">
        <v>534</v>
      </c>
      <c r="R581" s="8">
        <v>11.874832843006152</v>
      </c>
      <c r="S581" s="8">
        <v>14.743235781336278</v>
      </c>
      <c r="T581" s="83">
        <f t="shared" si="34"/>
        <v>534</v>
      </c>
      <c r="U581">
        <f t="shared" si="35"/>
        <v>7</v>
      </c>
    </row>
    <row r="582" spans="1:21">
      <c r="A582" s="60" t="s">
        <v>16</v>
      </c>
      <c r="B582" s="23">
        <v>3515</v>
      </c>
      <c r="C582" s="23" t="s">
        <v>22</v>
      </c>
      <c r="D582" s="17" t="s">
        <v>77</v>
      </c>
      <c r="E582" s="23" t="s">
        <v>78</v>
      </c>
      <c r="F582" s="18" t="s">
        <v>1298</v>
      </c>
      <c r="G582" s="17">
        <v>3551306</v>
      </c>
      <c r="H582" s="17" t="s">
        <v>1299</v>
      </c>
      <c r="I582" s="19">
        <v>157</v>
      </c>
      <c r="J582" s="20">
        <v>2546</v>
      </c>
      <c r="K582" s="20">
        <v>3031</v>
      </c>
      <c r="L582" s="86">
        <f t="shared" si="33"/>
        <v>3516</v>
      </c>
      <c r="M582" s="21">
        <v>16.216560509554139</v>
      </c>
      <c r="N582" s="22">
        <v>19.305732484076433</v>
      </c>
      <c r="O582" s="85">
        <f t="shared" si="32"/>
        <v>22.394904458598727</v>
      </c>
      <c r="P582" s="7">
        <v>339</v>
      </c>
      <c r="Q582" s="7">
        <v>482</v>
      </c>
      <c r="R582" s="8">
        <v>13.315003927729773</v>
      </c>
      <c r="S582" s="8">
        <v>15.902342461233916</v>
      </c>
      <c r="T582" s="83">
        <f t="shared" si="34"/>
        <v>559.1263609369845</v>
      </c>
      <c r="U582">
        <f t="shared" si="35"/>
        <v>7</v>
      </c>
    </row>
    <row r="583" spans="1:21">
      <c r="A583" s="60" t="s">
        <v>16</v>
      </c>
      <c r="B583" s="16">
        <v>3513</v>
      </c>
      <c r="C583" s="16" t="s">
        <v>64</v>
      </c>
      <c r="D583" s="17" t="s">
        <v>419</v>
      </c>
      <c r="E583" s="16" t="s">
        <v>420</v>
      </c>
      <c r="F583" s="18" t="s">
        <v>1300</v>
      </c>
      <c r="G583" s="17">
        <v>3551405</v>
      </c>
      <c r="H583" s="17" t="s">
        <v>1301</v>
      </c>
      <c r="I583" s="19">
        <v>284</v>
      </c>
      <c r="J583" s="20">
        <v>7446</v>
      </c>
      <c r="K583" s="20">
        <v>11256</v>
      </c>
      <c r="L583" s="86">
        <f t="shared" si="33"/>
        <v>15066</v>
      </c>
      <c r="M583" s="21">
        <v>26.218309859154928</v>
      </c>
      <c r="N583" s="22">
        <v>39.633802816901408</v>
      </c>
      <c r="O583" s="85">
        <f t="shared" si="32"/>
        <v>53.049295774647888</v>
      </c>
      <c r="P583" s="7">
        <v>642</v>
      </c>
      <c r="Q583" s="7">
        <v>1031</v>
      </c>
      <c r="R583" s="8">
        <v>8.6220789685737316</v>
      </c>
      <c r="S583" s="8">
        <v>9.1595593461265103</v>
      </c>
      <c r="T583" s="83">
        <f t="shared" si="34"/>
        <v>1379.97921108742</v>
      </c>
      <c r="U583">
        <f t="shared" si="35"/>
        <v>30</v>
      </c>
    </row>
    <row r="584" spans="1:21">
      <c r="A584" s="60" t="s">
        <v>16</v>
      </c>
      <c r="B584" s="16">
        <v>3513</v>
      </c>
      <c r="C584" s="16" t="s">
        <v>64</v>
      </c>
      <c r="D584" s="17" t="s">
        <v>419</v>
      </c>
      <c r="E584" s="16" t="s">
        <v>420</v>
      </c>
      <c r="F584" s="18" t="s">
        <v>1302</v>
      </c>
      <c r="G584" s="17">
        <v>3551504</v>
      </c>
      <c r="H584" s="17" t="s">
        <v>1303</v>
      </c>
      <c r="I584" s="19">
        <v>128</v>
      </c>
      <c r="J584" s="20">
        <v>32603</v>
      </c>
      <c r="K584" s="20">
        <v>38878</v>
      </c>
      <c r="L584" s="86">
        <f t="shared" si="33"/>
        <v>45153</v>
      </c>
      <c r="M584" s="21">
        <v>254.7109375</v>
      </c>
      <c r="N584" s="22">
        <v>303.734375</v>
      </c>
      <c r="O584" s="85">
        <f t="shared" si="32"/>
        <v>352.7578125</v>
      </c>
      <c r="P584" s="7">
        <v>2088</v>
      </c>
      <c r="Q584" s="7">
        <v>3126</v>
      </c>
      <c r="R584" s="8">
        <v>6.4043186209857987</v>
      </c>
      <c r="S584" s="8">
        <v>8.0405370646638197</v>
      </c>
      <c r="T584" s="83">
        <f t="shared" si="34"/>
        <v>3630.5437008076542</v>
      </c>
      <c r="U584">
        <f t="shared" si="35"/>
        <v>90</v>
      </c>
    </row>
    <row r="585" spans="1:21">
      <c r="A585" s="60" t="s">
        <v>16</v>
      </c>
      <c r="B585" s="16">
        <v>3507</v>
      </c>
      <c r="C585" s="16" t="s">
        <v>34</v>
      </c>
      <c r="D585" s="17" t="s">
        <v>35</v>
      </c>
      <c r="E585" s="16" t="s">
        <v>34</v>
      </c>
      <c r="F585" s="18" t="s">
        <v>1304</v>
      </c>
      <c r="G585" s="17">
        <v>3551603</v>
      </c>
      <c r="H585" s="17" t="s">
        <v>1305</v>
      </c>
      <c r="I585" s="19">
        <v>203</v>
      </c>
      <c r="J585" s="20">
        <v>23851</v>
      </c>
      <c r="K585" s="20">
        <v>26387</v>
      </c>
      <c r="L585" s="86">
        <f t="shared" si="33"/>
        <v>28923</v>
      </c>
      <c r="M585" s="21">
        <v>117.49261083743842</v>
      </c>
      <c r="N585" s="22">
        <v>129.98522167487684</v>
      </c>
      <c r="O585" s="85">
        <f t="shared" si="32"/>
        <v>142.47783251231527</v>
      </c>
      <c r="P585" s="7">
        <v>3274</v>
      </c>
      <c r="Q585" s="7">
        <v>4498</v>
      </c>
      <c r="R585" s="8">
        <v>13.726887761519434</v>
      </c>
      <c r="S585" s="8">
        <v>17.046272785841513</v>
      </c>
      <c r="T585" s="83">
        <f t="shared" si="34"/>
        <v>4930.2934778489407</v>
      </c>
      <c r="U585">
        <f t="shared" si="35"/>
        <v>58</v>
      </c>
    </row>
    <row r="586" spans="1:21">
      <c r="A586" s="60" t="s">
        <v>16</v>
      </c>
      <c r="B586" s="16">
        <v>3513</v>
      </c>
      <c r="C586" s="16" t="s">
        <v>64</v>
      </c>
      <c r="D586" s="17" t="s">
        <v>221</v>
      </c>
      <c r="E586" s="16" t="s">
        <v>222</v>
      </c>
      <c r="F586" s="18" t="s">
        <v>1306</v>
      </c>
      <c r="G586" s="17">
        <v>3551702</v>
      </c>
      <c r="H586" s="17" t="s">
        <v>1307</v>
      </c>
      <c r="I586" s="19">
        <v>405</v>
      </c>
      <c r="J586" s="20">
        <v>94664</v>
      </c>
      <c r="K586" s="20">
        <v>110074</v>
      </c>
      <c r="L586" s="86">
        <f t="shared" si="33"/>
        <v>125484</v>
      </c>
      <c r="M586" s="21">
        <v>233.73827160493826</v>
      </c>
      <c r="N586" s="22">
        <v>271.78765432098766</v>
      </c>
      <c r="O586" s="85">
        <f t="shared" ref="O586:O654" si="36">L586/I586</f>
        <v>309.83703703703702</v>
      </c>
      <c r="P586" s="7">
        <v>7589</v>
      </c>
      <c r="Q586" s="7">
        <v>11210</v>
      </c>
      <c r="R586" s="8">
        <v>8.0167751204259279</v>
      </c>
      <c r="S586" s="8">
        <v>10.184057997347239</v>
      </c>
      <c r="T586" s="83">
        <f t="shared" si="34"/>
        <v>12779.363337391209</v>
      </c>
      <c r="U586">
        <f t="shared" si="35"/>
        <v>251</v>
      </c>
    </row>
    <row r="587" spans="1:21">
      <c r="A587" s="60" t="s">
        <v>16</v>
      </c>
      <c r="B587" s="16">
        <v>3512</v>
      </c>
      <c r="C587" s="16" t="s">
        <v>214</v>
      </c>
      <c r="D587" s="17" t="s">
        <v>215</v>
      </c>
      <c r="E587" s="16" t="s">
        <v>216</v>
      </c>
      <c r="F587" s="18" t="s">
        <v>1308</v>
      </c>
      <c r="G587" s="17">
        <v>3551801</v>
      </c>
      <c r="H587" s="17" t="s">
        <v>1309</v>
      </c>
      <c r="I587" s="19">
        <v>1062</v>
      </c>
      <c r="J587" s="20">
        <v>13714</v>
      </c>
      <c r="K587" s="20">
        <v>13005</v>
      </c>
      <c r="L587" s="86">
        <f t="shared" ref="L587:L650" si="37">IF(K587&gt;J587,(K587-J587)+K587,K587)</f>
        <v>13005</v>
      </c>
      <c r="M587" s="21">
        <v>12.913370998116761</v>
      </c>
      <c r="N587" s="22">
        <v>12.245762711864407</v>
      </c>
      <c r="O587" s="85">
        <f t="shared" si="36"/>
        <v>12.245762711864407</v>
      </c>
      <c r="P587" s="7">
        <v>1214</v>
      </c>
      <c r="Q587" s="7">
        <v>1656</v>
      </c>
      <c r="R587" s="8">
        <v>8.8522677555782412</v>
      </c>
      <c r="S587" s="8">
        <v>12.73356401384083</v>
      </c>
      <c r="T587" s="83">
        <f t="shared" ref="T587:T650" si="38">(S587/100)*L587</f>
        <v>1656</v>
      </c>
      <c r="U587">
        <f t="shared" si="35"/>
        <v>26</v>
      </c>
    </row>
    <row r="588" spans="1:21">
      <c r="A588" s="60" t="s">
        <v>16</v>
      </c>
      <c r="B588" s="16">
        <v>3505</v>
      </c>
      <c r="C588" s="16" t="s">
        <v>59</v>
      </c>
      <c r="D588" s="17" t="s">
        <v>60</v>
      </c>
      <c r="E588" s="16" t="s">
        <v>61</v>
      </c>
      <c r="F588" s="18" t="s">
        <v>1310</v>
      </c>
      <c r="G588" s="17">
        <v>3551900</v>
      </c>
      <c r="H588" s="17" t="s">
        <v>1311</v>
      </c>
      <c r="I588" s="19">
        <v>132</v>
      </c>
      <c r="J588" s="20">
        <v>13605</v>
      </c>
      <c r="K588" s="20">
        <v>15501</v>
      </c>
      <c r="L588" s="86">
        <f t="shared" si="37"/>
        <v>17397</v>
      </c>
      <c r="M588" s="21">
        <v>103.06818181818181</v>
      </c>
      <c r="N588" s="22">
        <v>117.43181818181819</v>
      </c>
      <c r="O588" s="85">
        <f t="shared" si="36"/>
        <v>131.79545454545453</v>
      </c>
      <c r="P588" s="7">
        <v>1074</v>
      </c>
      <c r="Q588" s="7">
        <v>1528</v>
      </c>
      <c r="R588" s="8">
        <v>7.8941565600882031</v>
      </c>
      <c r="S588" s="8">
        <v>9.8574285529965806</v>
      </c>
      <c r="T588" s="83">
        <f t="shared" si="38"/>
        <v>1714.8968453648151</v>
      </c>
      <c r="U588">
        <f t="shared" ref="U588:U651" si="39">ROUND(2*L588/1000,0)</f>
        <v>35</v>
      </c>
    </row>
    <row r="589" spans="1:21">
      <c r="A589" s="60" t="s">
        <v>16</v>
      </c>
      <c r="B589" s="16">
        <v>3517</v>
      </c>
      <c r="C589" s="16" t="s">
        <v>117</v>
      </c>
      <c r="D589" s="17" t="s">
        <v>118</v>
      </c>
      <c r="E589" s="16" t="s">
        <v>119</v>
      </c>
      <c r="F589" s="18" t="s">
        <v>1312</v>
      </c>
      <c r="G589" s="17">
        <v>3552007</v>
      </c>
      <c r="H589" s="17" t="s">
        <v>1313</v>
      </c>
      <c r="I589" s="19">
        <v>412</v>
      </c>
      <c r="J589" s="20">
        <v>5378</v>
      </c>
      <c r="K589" s="20">
        <v>5792</v>
      </c>
      <c r="L589" s="86">
        <f t="shared" si="37"/>
        <v>6206</v>
      </c>
      <c r="M589" s="21">
        <v>13.053398058252426</v>
      </c>
      <c r="N589" s="22">
        <v>14.058252427184467</v>
      </c>
      <c r="O589" s="85">
        <f t="shared" si="36"/>
        <v>15.063106796116505</v>
      </c>
      <c r="P589" s="7">
        <v>572</v>
      </c>
      <c r="Q589" s="7">
        <v>806</v>
      </c>
      <c r="R589" s="8">
        <v>10.635924135366308</v>
      </c>
      <c r="S589" s="8">
        <v>13.915745856353592</v>
      </c>
      <c r="T589" s="83">
        <f t="shared" si="38"/>
        <v>863.6111878453039</v>
      </c>
      <c r="U589">
        <f t="shared" si="39"/>
        <v>12</v>
      </c>
    </row>
    <row r="590" spans="1:21">
      <c r="A590" s="60" t="s">
        <v>16</v>
      </c>
      <c r="B590" s="16">
        <v>3507</v>
      </c>
      <c r="C590" s="16" t="s">
        <v>34</v>
      </c>
      <c r="D590" s="17" t="s">
        <v>180</v>
      </c>
      <c r="E590" s="16" t="s">
        <v>181</v>
      </c>
      <c r="F590" s="18" t="s">
        <v>1314</v>
      </c>
      <c r="G590" s="17">
        <v>3552106</v>
      </c>
      <c r="H590" s="17" t="s">
        <v>1315</v>
      </c>
      <c r="I590" s="19">
        <v>442</v>
      </c>
      <c r="J590" s="20">
        <v>32704</v>
      </c>
      <c r="K590" s="20">
        <v>36686</v>
      </c>
      <c r="L590" s="86">
        <f t="shared" si="37"/>
        <v>40668</v>
      </c>
      <c r="M590" s="21">
        <v>73.990950226244337</v>
      </c>
      <c r="N590" s="22">
        <v>83</v>
      </c>
      <c r="O590" s="85">
        <f t="shared" si="36"/>
        <v>92.009049773755663</v>
      </c>
      <c r="P590" s="7">
        <v>4402</v>
      </c>
      <c r="Q590" s="7">
        <v>6209</v>
      </c>
      <c r="R590" s="8">
        <v>13.460127201565557</v>
      </c>
      <c r="S590" s="8">
        <v>16.924712424358066</v>
      </c>
      <c r="T590" s="83">
        <f t="shared" si="38"/>
        <v>6882.9420487379384</v>
      </c>
      <c r="U590">
        <f t="shared" si="39"/>
        <v>81</v>
      </c>
    </row>
    <row r="591" spans="1:21">
      <c r="A591" s="60" t="s">
        <v>16</v>
      </c>
      <c r="B591" s="16">
        <v>3516</v>
      </c>
      <c r="C591" s="16" t="s">
        <v>49</v>
      </c>
      <c r="D591" s="17" t="s">
        <v>74</v>
      </c>
      <c r="E591" s="16" t="s">
        <v>49</v>
      </c>
      <c r="F591" s="18" t="s">
        <v>1316</v>
      </c>
      <c r="G591" s="17">
        <v>3552205</v>
      </c>
      <c r="H591" s="17" t="s">
        <v>1317</v>
      </c>
      <c r="I591" s="19">
        <v>443</v>
      </c>
      <c r="J591" s="20">
        <v>493468</v>
      </c>
      <c r="K591" s="20">
        <v>586625</v>
      </c>
      <c r="L591" s="86">
        <f t="shared" si="37"/>
        <v>679782</v>
      </c>
      <c r="M591" s="21">
        <v>1113.923250564334</v>
      </c>
      <c r="N591" s="22">
        <v>1324.2099322799097</v>
      </c>
      <c r="O591" s="85">
        <f t="shared" si="36"/>
        <v>1534.4966139954854</v>
      </c>
      <c r="P591" s="7">
        <v>42931</v>
      </c>
      <c r="Q591" s="7">
        <v>64362</v>
      </c>
      <c r="R591" s="8">
        <v>8.6998549044720228</v>
      </c>
      <c r="S591" s="8">
        <v>10.971574685702109</v>
      </c>
      <c r="T591" s="83">
        <f t="shared" si="38"/>
        <v>74582.789829959511</v>
      </c>
      <c r="U591">
        <f t="shared" si="39"/>
        <v>1360</v>
      </c>
    </row>
    <row r="592" spans="1:21">
      <c r="A592" s="60" t="s">
        <v>16</v>
      </c>
      <c r="B592" s="24">
        <v>3502</v>
      </c>
      <c r="C592" s="25" t="s">
        <v>69</v>
      </c>
      <c r="D592" s="17" t="s">
        <v>105</v>
      </c>
      <c r="E592" s="25" t="s">
        <v>106</v>
      </c>
      <c r="F592" s="18" t="s">
        <v>1318</v>
      </c>
      <c r="G592" s="17">
        <v>3552304</v>
      </c>
      <c r="H592" s="17" t="s">
        <v>1319</v>
      </c>
      <c r="I592" s="19">
        <v>595</v>
      </c>
      <c r="J592" s="20">
        <v>7365</v>
      </c>
      <c r="K592" s="20">
        <v>7435</v>
      </c>
      <c r="L592" s="86">
        <f t="shared" si="37"/>
        <v>7505</v>
      </c>
      <c r="M592" s="21">
        <v>12.378151260504202</v>
      </c>
      <c r="N592" s="22">
        <v>12.495798319327731</v>
      </c>
      <c r="O592" s="85">
        <f t="shared" si="36"/>
        <v>12.61344537815126</v>
      </c>
      <c r="P592" s="7">
        <v>652</v>
      </c>
      <c r="Q592" s="7">
        <v>913</v>
      </c>
      <c r="R592" s="8">
        <v>8.8526816021724368</v>
      </c>
      <c r="S592" s="8">
        <v>12.279757901815737</v>
      </c>
      <c r="T592" s="83">
        <f t="shared" si="38"/>
        <v>921.59583053127108</v>
      </c>
      <c r="U592">
        <f t="shared" si="39"/>
        <v>15</v>
      </c>
    </row>
    <row r="593" spans="1:21">
      <c r="A593" s="60" t="s">
        <v>16</v>
      </c>
      <c r="B593" s="16">
        <v>3507</v>
      </c>
      <c r="C593" s="16" t="s">
        <v>34</v>
      </c>
      <c r="D593" s="17" t="s">
        <v>88</v>
      </c>
      <c r="E593" s="16" t="s">
        <v>89</v>
      </c>
      <c r="F593" s="18" t="s">
        <v>1320</v>
      </c>
      <c r="G593" s="17">
        <v>3552403</v>
      </c>
      <c r="H593" s="17" t="s">
        <v>1321</v>
      </c>
      <c r="I593" s="19">
        <v>164</v>
      </c>
      <c r="J593" s="20">
        <v>196723</v>
      </c>
      <c r="K593" s="20">
        <v>241311</v>
      </c>
      <c r="L593" s="86">
        <f t="shared" si="37"/>
        <v>285899</v>
      </c>
      <c r="M593" s="21">
        <v>1199.530487804878</v>
      </c>
      <c r="N593" s="22">
        <v>1471.4085365853659</v>
      </c>
      <c r="O593" s="85">
        <f t="shared" si="36"/>
        <v>1743.2865853658536</v>
      </c>
      <c r="P593" s="7">
        <v>11918</v>
      </c>
      <c r="Q593" s="7">
        <v>20204</v>
      </c>
      <c r="R593" s="8">
        <v>6.0582646665616124</v>
      </c>
      <c r="S593" s="8">
        <v>8.372598016667288</v>
      </c>
      <c r="T593" s="83">
        <f t="shared" si="38"/>
        <v>23937.174003671607</v>
      </c>
      <c r="U593">
        <f t="shared" si="39"/>
        <v>572</v>
      </c>
    </row>
    <row r="594" spans="1:21">
      <c r="A594" s="60" t="s">
        <v>16</v>
      </c>
      <c r="B594" s="26">
        <v>3501</v>
      </c>
      <c r="C594" s="27" t="s">
        <v>169</v>
      </c>
      <c r="D594" s="17" t="s">
        <v>170</v>
      </c>
      <c r="E594" s="18" t="s">
        <v>171</v>
      </c>
      <c r="F594" s="18" t="s">
        <v>1322</v>
      </c>
      <c r="G594" s="17">
        <v>3552502</v>
      </c>
      <c r="H594" s="17" t="s">
        <v>1323</v>
      </c>
      <c r="I594" s="19">
        <v>195</v>
      </c>
      <c r="J594" s="20">
        <v>228690</v>
      </c>
      <c r="K594" s="20">
        <v>262480</v>
      </c>
      <c r="L594" s="86">
        <f t="shared" si="37"/>
        <v>296270</v>
      </c>
      <c r="M594" s="21">
        <v>1172.7692307692307</v>
      </c>
      <c r="N594" s="22">
        <v>1346.051282051282</v>
      </c>
      <c r="O594" s="85">
        <f t="shared" si="36"/>
        <v>1519.3333333333333</v>
      </c>
      <c r="P594" s="7">
        <v>13810</v>
      </c>
      <c r="Q594" s="7">
        <v>22849</v>
      </c>
      <c r="R594" s="8">
        <v>6.0387424023787659</v>
      </c>
      <c r="S594" s="8">
        <v>8.7050441938433405</v>
      </c>
      <c r="T594" s="83">
        <f t="shared" si="38"/>
        <v>25790.434433099665</v>
      </c>
      <c r="U594">
        <f t="shared" si="39"/>
        <v>593</v>
      </c>
    </row>
    <row r="595" spans="1:21">
      <c r="A595" s="60" t="s">
        <v>16</v>
      </c>
      <c r="B595" s="24">
        <v>3502</v>
      </c>
      <c r="C595" s="25" t="s">
        <v>69</v>
      </c>
      <c r="D595" s="17" t="s">
        <v>105</v>
      </c>
      <c r="E595" s="25" t="s">
        <v>106</v>
      </c>
      <c r="F595" s="18" t="s">
        <v>1324</v>
      </c>
      <c r="G595" s="17">
        <v>3552551</v>
      </c>
      <c r="H595" s="17" t="s">
        <v>1325</v>
      </c>
      <c r="I595" s="19">
        <v>305</v>
      </c>
      <c r="J595" s="20">
        <v>2790</v>
      </c>
      <c r="K595" s="20">
        <v>3383</v>
      </c>
      <c r="L595" s="86">
        <f t="shared" si="37"/>
        <v>3976</v>
      </c>
      <c r="M595" s="21">
        <v>9.1475409836065573</v>
      </c>
      <c r="N595" s="22">
        <v>11.091803278688525</v>
      </c>
      <c r="O595" s="85">
        <f t="shared" si="36"/>
        <v>13.036065573770491</v>
      </c>
      <c r="P595" s="7">
        <v>353</v>
      </c>
      <c r="Q595" s="7">
        <v>484</v>
      </c>
      <c r="R595" s="8">
        <v>12.652329749103943</v>
      </c>
      <c r="S595" s="8">
        <v>14.306828258941767</v>
      </c>
      <c r="T595" s="83">
        <f t="shared" si="38"/>
        <v>568.83949157552468</v>
      </c>
      <c r="U595">
        <f t="shared" si="39"/>
        <v>8</v>
      </c>
    </row>
    <row r="596" spans="1:21">
      <c r="A596" s="60" t="s">
        <v>16</v>
      </c>
      <c r="B596" s="23">
        <v>3515</v>
      </c>
      <c r="C596" s="23" t="s">
        <v>22</v>
      </c>
      <c r="D596" s="17" t="s">
        <v>163</v>
      </c>
      <c r="E596" s="23" t="s">
        <v>164</v>
      </c>
      <c r="F596" s="18" t="s">
        <v>1326</v>
      </c>
      <c r="G596" s="17">
        <v>3552601</v>
      </c>
      <c r="H596" s="17" t="s">
        <v>1327</v>
      </c>
      <c r="I596" s="19">
        <v>346</v>
      </c>
      <c r="J596" s="20">
        <v>10493</v>
      </c>
      <c r="K596" s="20">
        <v>11363</v>
      </c>
      <c r="L596" s="86">
        <f t="shared" si="37"/>
        <v>12233</v>
      </c>
      <c r="M596" s="21">
        <v>30.326589595375722</v>
      </c>
      <c r="N596" s="22">
        <v>32.841040462427749</v>
      </c>
      <c r="O596" s="85">
        <f t="shared" si="36"/>
        <v>35.355491329479769</v>
      </c>
      <c r="P596" s="7">
        <v>1403</v>
      </c>
      <c r="Q596" s="7">
        <v>1779</v>
      </c>
      <c r="R596" s="8">
        <v>13.370818640998761</v>
      </c>
      <c r="S596" s="8">
        <v>15.656076740297456</v>
      </c>
      <c r="T596" s="83">
        <f t="shared" si="38"/>
        <v>1915.2078676405879</v>
      </c>
      <c r="U596">
        <f t="shared" si="39"/>
        <v>24</v>
      </c>
    </row>
    <row r="597" spans="1:21">
      <c r="A597" s="60" t="s">
        <v>16</v>
      </c>
      <c r="B597" s="16">
        <v>3503</v>
      </c>
      <c r="C597" s="16" t="s">
        <v>92</v>
      </c>
      <c r="D597" s="17" t="s">
        <v>271</v>
      </c>
      <c r="E597" s="16" t="s">
        <v>272</v>
      </c>
      <c r="F597" s="18" t="s">
        <v>1328</v>
      </c>
      <c r="G597" s="17">
        <v>3552700</v>
      </c>
      <c r="H597" s="17" t="s">
        <v>1329</v>
      </c>
      <c r="I597" s="19">
        <v>363</v>
      </c>
      <c r="J597" s="20">
        <v>12990</v>
      </c>
      <c r="K597" s="20">
        <v>14686</v>
      </c>
      <c r="L597" s="86">
        <f t="shared" si="37"/>
        <v>16382</v>
      </c>
      <c r="M597" s="21">
        <v>35.785123966942152</v>
      </c>
      <c r="N597" s="22">
        <v>40.457300275482091</v>
      </c>
      <c r="O597" s="85">
        <f t="shared" si="36"/>
        <v>45.129476584022036</v>
      </c>
      <c r="P597" s="7">
        <v>1360</v>
      </c>
      <c r="Q597" s="7">
        <v>1712</v>
      </c>
      <c r="R597" s="8">
        <v>10.469591993841416</v>
      </c>
      <c r="S597" s="8">
        <v>11.657360751736347</v>
      </c>
      <c r="T597" s="83">
        <f t="shared" si="38"/>
        <v>1909.7088383494483</v>
      </c>
      <c r="U597">
        <f t="shared" si="39"/>
        <v>33</v>
      </c>
    </row>
    <row r="598" spans="1:21">
      <c r="A598" s="60" t="s">
        <v>16</v>
      </c>
      <c r="B598" s="26">
        <v>3501</v>
      </c>
      <c r="C598" s="27" t="s">
        <v>169</v>
      </c>
      <c r="D598" s="17" t="s">
        <v>415</v>
      </c>
      <c r="E598" s="18" t="s">
        <v>416</v>
      </c>
      <c r="F598" s="18" t="s">
        <v>1330</v>
      </c>
      <c r="G598" s="17">
        <v>3552809</v>
      </c>
      <c r="H598" s="17" t="s">
        <v>1331</v>
      </c>
      <c r="I598" s="19">
        <v>20</v>
      </c>
      <c r="J598" s="20">
        <v>197644</v>
      </c>
      <c r="K598" s="20">
        <v>244528</v>
      </c>
      <c r="L598" s="86">
        <f t="shared" si="37"/>
        <v>291412</v>
      </c>
      <c r="M598" s="21">
        <v>9882.2000000000007</v>
      </c>
      <c r="N598" s="22">
        <v>12226.4</v>
      </c>
      <c r="O598" s="85">
        <f t="shared" si="36"/>
        <v>14570.6</v>
      </c>
      <c r="P598" s="7">
        <v>10411</v>
      </c>
      <c r="Q598" s="7">
        <v>19342</v>
      </c>
      <c r="R598" s="8">
        <v>5.2675517597296144</v>
      </c>
      <c r="S598" s="8">
        <v>7.9099326048550678</v>
      </c>
      <c r="T598" s="83">
        <f t="shared" si="38"/>
        <v>23050.492802460249</v>
      </c>
      <c r="U598">
        <f t="shared" si="39"/>
        <v>583</v>
      </c>
    </row>
    <row r="599" spans="1:21">
      <c r="A599" s="60" t="s">
        <v>16</v>
      </c>
      <c r="B599" s="16">
        <v>3511</v>
      </c>
      <c r="C599" s="16" t="s">
        <v>54</v>
      </c>
      <c r="D599" s="17" t="s">
        <v>55</v>
      </c>
      <c r="E599" s="16" t="s">
        <v>56</v>
      </c>
      <c r="F599" s="18" t="s">
        <v>1332</v>
      </c>
      <c r="G599" s="17">
        <v>3552908</v>
      </c>
      <c r="H599" s="17" t="s">
        <v>1333</v>
      </c>
      <c r="I599" s="19">
        <v>531</v>
      </c>
      <c r="J599" s="20">
        <v>5221</v>
      </c>
      <c r="K599" s="20">
        <v>5714</v>
      </c>
      <c r="L599" s="86">
        <f t="shared" si="37"/>
        <v>6207</v>
      </c>
      <c r="M599" s="21">
        <v>9.8323917137476453</v>
      </c>
      <c r="N599" s="22">
        <v>10.760828625235405</v>
      </c>
      <c r="O599" s="85">
        <f t="shared" si="36"/>
        <v>11.689265536723164</v>
      </c>
      <c r="P599" s="7">
        <v>559</v>
      </c>
      <c r="Q599" s="7">
        <v>746</v>
      </c>
      <c r="R599" s="8">
        <v>10.7067611568665</v>
      </c>
      <c r="S599" s="8">
        <v>13.055652782639132</v>
      </c>
      <c r="T599" s="83">
        <f t="shared" si="38"/>
        <v>810.36436821841096</v>
      </c>
      <c r="U599">
        <f t="shared" si="39"/>
        <v>12</v>
      </c>
    </row>
    <row r="600" spans="1:21">
      <c r="A600" s="60" t="s">
        <v>16</v>
      </c>
      <c r="B600" s="16">
        <v>3506</v>
      </c>
      <c r="C600" s="16" t="s">
        <v>38</v>
      </c>
      <c r="D600" s="17" t="s">
        <v>39</v>
      </c>
      <c r="E600" s="16" t="s">
        <v>1451</v>
      </c>
      <c r="F600" s="18" t="s">
        <v>1334</v>
      </c>
      <c r="G600" s="17">
        <v>3553005</v>
      </c>
      <c r="H600" s="17" t="s">
        <v>1335</v>
      </c>
      <c r="I600" s="19">
        <v>105</v>
      </c>
      <c r="J600" s="20">
        <v>7468</v>
      </c>
      <c r="K600" s="20">
        <v>10828</v>
      </c>
      <c r="L600" s="86">
        <f t="shared" si="37"/>
        <v>14188</v>
      </c>
      <c r="M600" s="21">
        <v>71.123809523809527</v>
      </c>
      <c r="N600" s="22">
        <v>103.12380952380953</v>
      </c>
      <c r="O600" s="85">
        <f t="shared" si="36"/>
        <v>135.12380952380951</v>
      </c>
      <c r="P600" s="7">
        <v>704</v>
      </c>
      <c r="Q600" s="7">
        <v>1122</v>
      </c>
      <c r="R600" s="8">
        <v>9.4268880557043389</v>
      </c>
      <c r="S600" s="8">
        <v>10.362024381233839</v>
      </c>
      <c r="T600" s="83">
        <f t="shared" si="38"/>
        <v>1470.1640192094571</v>
      </c>
      <c r="U600">
        <f t="shared" si="39"/>
        <v>28</v>
      </c>
    </row>
    <row r="601" spans="1:21">
      <c r="A601" s="60" t="s">
        <v>16</v>
      </c>
      <c r="B601" s="16">
        <v>3505</v>
      </c>
      <c r="C601" s="16" t="s">
        <v>59</v>
      </c>
      <c r="D601" s="17" t="s">
        <v>235</v>
      </c>
      <c r="E601" s="16" t="s">
        <v>236</v>
      </c>
      <c r="F601" s="18" t="s">
        <v>1336</v>
      </c>
      <c r="G601" s="17">
        <v>3553104</v>
      </c>
      <c r="H601" s="17" t="s">
        <v>1337</v>
      </c>
      <c r="I601" s="19">
        <v>108</v>
      </c>
      <c r="J601" s="20">
        <v>5619</v>
      </c>
      <c r="K601" s="20">
        <v>5894</v>
      </c>
      <c r="L601" s="86">
        <f t="shared" si="37"/>
        <v>6169</v>
      </c>
      <c r="M601" s="21">
        <v>52.027777777777779</v>
      </c>
      <c r="N601" s="22">
        <v>54.574074074074076</v>
      </c>
      <c r="O601" s="85">
        <f t="shared" si="36"/>
        <v>57.120370370370374</v>
      </c>
      <c r="P601" s="7">
        <v>678</v>
      </c>
      <c r="Q601" s="7">
        <v>877</v>
      </c>
      <c r="R601" s="8">
        <v>12.06620395088094</v>
      </c>
      <c r="S601" s="8">
        <v>14.879538513742789</v>
      </c>
      <c r="T601" s="83">
        <f t="shared" si="38"/>
        <v>917.91873091279263</v>
      </c>
      <c r="U601">
        <f t="shared" si="39"/>
        <v>12</v>
      </c>
    </row>
    <row r="602" spans="1:21">
      <c r="A602" s="60" t="s">
        <v>16</v>
      </c>
      <c r="B602" s="16">
        <v>3505</v>
      </c>
      <c r="C602" s="16" t="s">
        <v>59</v>
      </c>
      <c r="D602" s="17" t="s">
        <v>235</v>
      </c>
      <c r="E602" s="16" t="s">
        <v>236</v>
      </c>
      <c r="F602" s="18" t="s">
        <v>1338</v>
      </c>
      <c r="G602" s="17">
        <v>3553203</v>
      </c>
      <c r="H602" s="17" t="s">
        <v>1339</v>
      </c>
      <c r="I602" s="19">
        <v>130</v>
      </c>
      <c r="J602" s="20">
        <v>5506</v>
      </c>
      <c r="K602" s="20">
        <v>5447</v>
      </c>
      <c r="L602" s="86">
        <f t="shared" si="37"/>
        <v>5447</v>
      </c>
      <c r="M602" s="21">
        <v>42.353846153846156</v>
      </c>
      <c r="N602" s="22">
        <v>41.9</v>
      </c>
      <c r="O602" s="85">
        <f t="shared" si="36"/>
        <v>41.9</v>
      </c>
      <c r="P602" s="7">
        <v>771</v>
      </c>
      <c r="Q602" s="7">
        <v>917</v>
      </c>
      <c r="R602" s="8">
        <v>14.002905920813658</v>
      </c>
      <c r="S602" s="8">
        <v>16.834955021112538</v>
      </c>
      <c r="T602" s="83">
        <f t="shared" si="38"/>
        <v>917</v>
      </c>
      <c r="U602">
        <f t="shared" si="39"/>
        <v>11</v>
      </c>
    </row>
    <row r="603" spans="1:21">
      <c r="A603" s="60" t="s">
        <v>16</v>
      </c>
      <c r="B603" s="16">
        <v>3514</v>
      </c>
      <c r="C603" s="16" t="s">
        <v>27</v>
      </c>
      <c r="D603" s="17" t="s">
        <v>28</v>
      </c>
      <c r="E603" s="16" t="s">
        <v>29</v>
      </c>
      <c r="F603" s="18" t="s">
        <v>1340</v>
      </c>
      <c r="G603" s="17">
        <v>3553302</v>
      </c>
      <c r="H603" s="17" t="s">
        <v>1341</v>
      </c>
      <c r="I603" s="19">
        <v>586</v>
      </c>
      <c r="J603" s="20">
        <v>22258</v>
      </c>
      <c r="K603" s="20">
        <v>22406</v>
      </c>
      <c r="L603" s="86">
        <f t="shared" si="37"/>
        <v>22554</v>
      </c>
      <c r="M603" s="21">
        <v>37.982935153583618</v>
      </c>
      <c r="N603" s="22">
        <v>38.235494880546078</v>
      </c>
      <c r="O603" s="85">
        <f t="shared" si="36"/>
        <v>38.488054607508531</v>
      </c>
      <c r="P603" s="7">
        <v>2374</v>
      </c>
      <c r="Q603" s="7">
        <v>3063</v>
      </c>
      <c r="R603" s="8">
        <v>10.665828016892803</v>
      </c>
      <c r="S603" s="8">
        <v>13.67044541640632</v>
      </c>
      <c r="T603" s="83">
        <f t="shared" si="38"/>
        <v>3083.2322592162818</v>
      </c>
      <c r="U603">
        <f t="shared" si="39"/>
        <v>45</v>
      </c>
    </row>
    <row r="604" spans="1:21">
      <c r="A604" s="60" t="s">
        <v>16</v>
      </c>
      <c r="B604" s="23">
        <v>3515</v>
      </c>
      <c r="C604" s="23" t="s">
        <v>22</v>
      </c>
      <c r="D604" s="17" t="s">
        <v>192</v>
      </c>
      <c r="E604" s="23" t="s">
        <v>193</v>
      </c>
      <c r="F604" s="18" t="s">
        <v>1342</v>
      </c>
      <c r="G604" s="17">
        <v>3553401</v>
      </c>
      <c r="H604" s="17" t="s">
        <v>1343</v>
      </c>
      <c r="I604" s="19">
        <v>748</v>
      </c>
      <c r="J604" s="20">
        <v>22587</v>
      </c>
      <c r="K604" s="20">
        <v>24055</v>
      </c>
      <c r="L604" s="86">
        <f t="shared" si="37"/>
        <v>25523</v>
      </c>
      <c r="M604" s="21">
        <v>30.196524064171122</v>
      </c>
      <c r="N604" s="22">
        <v>32.159090909090907</v>
      </c>
      <c r="O604" s="85">
        <f t="shared" si="36"/>
        <v>34.121657754010698</v>
      </c>
      <c r="P604" s="7">
        <v>2889</v>
      </c>
      <c r="Q604" s="7">
        <v>3835</v>
      </c>
      <c r="R604" s="8">
        <v>12.790543232833045</v>
      </c>
      <c r="S604" s="8">
        <v>15.942631469548949</v>
      </c>
      <c r="T604" s="83">
        <f t="shared" si="38"/>
        <v>4069.0378299729782</v>
      </c>
      <c r="U604">
        <f t="shared" si="39"/>
        <v>51</v>
      </c>
    </row>
    <row r="605" spans="1:21">
      <c r="A605" s="60" t="s">
        <v>16</v>
      </c>
      <c r="B605" s="16">
        <v>3516</v>
      </c>
      <c r="C605" s="16" t="s">
        <v>49</v>
      </c>
      <c r="D605" s="17" t="s">
        <v>74</v>
      </c>
      <c r="E605" s="16" t="s">
        <v>49</v>
      </c>
      <c r="F605" s="18" t="s">
        <v>1344</v>
      </c>
      <c r="G605" s="17">
        <v>3553500</v>
      </c>
      <c r="H605" s="17" t="s">
        <v>1345</v>
      </c>
      <c r="I605" s="19">
        <v>720</v>
      </c>
      <c r="J605" s="20">
        <v>8570</v>
      </c>
      <c r="K605" s="20">
        <v>8012</v>
      </c>
      <c r="L605" s="86">
        <f t="shared" si="37"/>
        <v>8012</v>
      </c>
      <c r="M605" s="21">
        <v>11.902777777777779</v>
      </c>
      <c r="N605" s="22">
        <v>11.127777777777778</v>
      </c>
      <c r="O605" s="85">
        <f t="shared" si="36"/>
        <v>11.127777777777778</v>
      </c>
      <c r="P605" s="7">
        <v>722</v>
      </c>
      <c r="Q605" s="7">
        <v>981</v>
      </c>
      <c r="R605" s="8">
        <v>8.424737456242708</v>
      </c>
      <c r="S605" s="8">
        <v>12.244133799301048</v>
      </c>
      <c r="T605" s="83">
        <f t="shared" si="38"/>
        <v>980.99999999999989</v>
      </c>
      <c r="U605">
        <f t="shared" si="39"/>
        <v>16</v>
      </c>
    </row>
    <row r="606" spans="1:21">
      <c r="A606" s="60" t="s">
        <v>16</v>
      </c>
      <c r="B606" s="16">
        <v>3514</v>
      </c>
      <c r="C606" s="16" t="s">
        <v>27</v>
      </c>
      <c r="D606" s="17" t="s">
        <v>307</v>
      </c>
      <c r="E606" s="16" t="s">
        <v>308</v>
      </c>
      <c r="F606" s="18" t="s">
        <v>1346</v>
      </c>
      <c r="G606" s="17">
        <v>3553609</v>
      </c>
      <c r="H606" s="17" t="s">
        <v>1347</v>
      </c>
      <c r="I606" s="19">
        <v>228</v>
      </c>
      <c r="J606" s="20">
        <v>12942</v>
      </c>
      <c r="K606" s="20">
        <v>12737</v>
      </c>
      <c r="L606" s="86">
        <f t="shared" si="37"/>
        <v>12737</v>
      </c>
      <c r="M606" s="21">
        <v>56.763157894736842</v>
      </c>
      <c r="N606" s="22">
        <v>55.864035087719301</v>
      </c>
      <c r="O606" s="85">
        <f t="shared" si="36"/>
        <v>55.864035087719301</v>
      </c>
      <c r="P606" s="7">
        <v>1314</v>
      </c>
      <c r="Q606" s="7">
        <v>1695</v>
      </c>
      <c r="R606" s="8">
        <v>10.15299026425591</v>
      </c>
      <c r="S606" s="8">
        <v>13.307686268352045</v>
      </c>
      <c r="T606" s="83">
        <f t="shared" si="38"/>
        <v>1695</v>
      </c>
      <c r="U606">
        <f t="shared" si="39"/>
        <v>25</v>
      </c>
    </row>
    <row r="607" spans="1:21">
      <c r="A607" s="60" t="s">
        <v>16</v>
      </c>
      <c r="B607" s="16">
        <v>3505</v>
      </c>
      <c r="C607" s="16" t="s">
        <v>59</v>
      </c>
      <c r="D607" s="17" t="s">
        <v>235</v>
      </c>
      <c r="E607" s="16" t="s">
        <v>236</v>
      </c>
      <c r="F607" s="18" t="s">
        <v>1348</v>
      </c>
      <c r="G607" s="17">
        <v>3553658</v>
      </c>
      <c r="H607" s="17" t="s">
        <v>1349</v>
      </c>
      <c r="I607" s="19">
        <v>62</v>
      </c>
      <c r="J607" s="20">
        <v>2722</v>
      </c>
      <c r="K607" s="20">
        <v>2726</v>
      </c>
      <c r="L607" s="86">
        <f t="shared" si="37"/>
        <v>2730</v>
      </c>
      <c r="M607" s="21">
        <v>43.903225806451616</v>
      </c>
      <c r="N607" s="22">
        <v>43.967741935483872</v>
      </c>
      <c r="O607" s="85">
        <f t="shared" si="36"/>
        <v>44.032258064516128</v>
      </c>
      <c r="P607" s="7">
        <v>282</v>
      </c>
      <c r="Q607" s="7">
        <v>380</v>
      </c>
      <c r="R607" s="8">
        <v>10.360029390154299</v>
      </c>
      <c r="S607" s="8">
        <v>13.939838591342626</v>
      </c>
      <c r="T607" s="83">
        <f t="shared" si="38"/>
        <v>380.5575935436537</v>
      </c>
      <c r="U607">
        <f t="shared" si="39"/>
        <v>5</v>
      </c>
    </row>
    <row r="608" spans="1:21">
      <c r="A608" s="60" t="s">
        <v>16</v>
      </c>
      <c r="B608" s="16">
        <v>3503</v>
      </c>
      <c r="C608" s="16" t="s">
        <v>92</v>
      </c>
      <c r="D608" s="17" t="s">
        <v>351</v>
      </c>
      <c r="E608" s="16" t="s">
        <v>352</v>
      </c>
      <c r="F608" s="18" t="s">
        <v>1350</v>
      </c>
      <c r="G608" s="17">
        <v>3553708</v>
      </c>
      <c r="H608" s="17" t="s">
        <v>1351</v>
      </c>
      <c r="I608" s="19">
        <v>582</v>
      </c>
      <c r="J608" s="20">
        <v>52065</v>
      </c>
      <c r="K608" s="20">
        <v>53988</v>
      </c>
      <c r="L608" s="86">
        <f t="shared" si="37"/>
        <v>55911</v>
      </c>
      <c r="M608" s="21">
        <v>89.458762886597938</v>
      </c>
      <c r="N608" s="22">
        <v>92.762886597938149</v>
      </c>
      <c r="O608" s="85">
        <f t="shared" si="36"/>
        <v>96.067010309278345</v>
      </c>
      <c r="P608" s="7">
        <v>5631</v>
      </c>
      <c r="Q608" s="7">
        <v>7481</v>
      </c>
      <c r="R608" s="8">
        <v>10.815326995102277</v>
      </c>
      <c r="S608" s="8">
        <v>13.856782988812329</v>
      </c>
      <c r="T608" s="83">
        <f t="shared" si="38"/>
        <v>7747.4659368748617</v>
      </c>
      <c r="U608">
        <f t="shared" si="39"/>
        <v>112</v>
      </c>
    </row>
    <row r="609" spans="1:21">
      <c r="A609" s="60" t="s">
        <v>16</v>
      </c>
      <c r="B609" s="16">
        <v>3506</v>
      </c>
      <c r="C609" s="16" t="s">
        <v>38</v>
      </c>
      <c r="D609" s="17" t="s">
        <v>39</v>
      </c>
      <c r="E609" s="16" t="s">
        <v>1451</v>
      </c>
      <c r="F609" s="18" t="s">
        <v>1352</v>
      </c>
      <c r="G609" s="17">
        <v>3553807</v>
      </c>
      <c r="H609" s="17" t="s">
        <v>1353</v>
      </c>
      <c r="I609" s="19">
        <v>451</v>
      </c>
      <c r="J609" s="20">
        <v>21982</v>
      </c>
      <c r="K609" s="20">
        <v>22291</v>
      </c>
      <c r="L609" s="86">
        <f t="shared" si="37"/>
        <v>22600</v>
      </c>
      <c r="M609" s="21">
        <v>48.740576496674059</v>
      </c>
      <c r="N609" s="22">
        <v>49.425720620842569</v>
      </c>
      <c r="O609" s="85">
        <f t="shared" si="36"/>
        <v>50.110864745011085</v>
      </c>
      <c r="P609" s="7">
        <v>2054</v>
      </c>
      <c r="Q609" s="7">
        <v>2688</v>
      </c>
      <c r="R609" s="8">
        <v>9.3440087344190701</v>
      </c>
      <c r="S609" s="8">
        <v>12.058678390381768</v>
      </c>
      <c r="T609" s="83">
        <f t="shared" si="38"/>
        <v>2725.2613162262796</v>
      </c>
      <c r="U609">
        <f t="shared" si="39"/>
        <v>45</v>
      </c>
    </row>
    <row r="610" spans="1:21">
      <c r="A610" s="60" t="s">
        <v>16</v>
      </c>
      <c r="B610" s="16">
        <v>3516</v>
      </c>
      <c r="C610" s="16" t="s">
        <v>49</v>
      </c>
      <c r="D610" s="17" t="s">
        <v>126</v>
      </c>
      <c r="E610" s="16" t="s">
        <v>127</v>
      </c>
      <c r="F610" s="18" t="s">
        <v>1354</v>
      </c>
      <c r="G610" s="17">
        <v>3553856</v>
      </c>
      <c r="H610" s="17" t="s">
        <v>1355</v>
      </c>
      <c r="I610" s="19">
        <v>213</v>
      </c>
      <c r="J610" s="20">
        <v>4473</v>
      </c>
      <c r="K610" s="20">
        <v>5151</v>
      </c>
      <c r="L610" s="86">
        <f t="shared" si="37"/>
        <v>5829</v>
      </c>
      <c r="M610" s="21">
        <v>21</v>
      </c>
      <c r="N610" s="22">
        <v>24.183098591549296</v>
      </c>
      <c r="O610" s="85">
        <f t="shared" si="36"/>
        <v>27.366197183098592</v>
      </c>
      <c r="P610" s="7">
        <v>284</v>
      </c>
      <c r="Q610" s="7">
        <v>405</v>
      </c>
      <c r="R610" s="8">
        <v>6.3492063492063489</v>
      </c>
      <c r="S610" s="8">
        <v>7.8625509609784512</v>
      </c>
      <c r="T610" s="83">
        <f t="shared" si="38"/>
        <v>458.30809551543393</v>
      </c>
      <c r="U610">
        <f t="shared" si="39"/>
        <v>12</v>
      </c>
    </row>
    <row r="611" spans="1:21">
      <c r="A611" s="60" t="s">
        <v>16</v>
      </c>
      <c r="B611" s="16">
        <v>3511</v>
      </c>
      <c r="C611" s="16" t="s">
        <v>54</v>
      </c>
      <c r="D611" s="17" t="s">
        <v>55</v>
      </c>
      <c r="E611" s="16" t="s">
        <v>56</v>
      </c>
      <c r="F611" s="18" t="s">
        <v>1356</v>
      </c>
      <c r="G611" s="17">
        <v>3553906</v>
      </c>
      <c r="H611" s="17" t="s">
        <v>1357</v>
      </c>
      <c r="I611" s="19">
        <v>203</v>
      </c>
      <c r="J611" s="20">
        <v>5786</v>
      </c>
      <c r="K611" s="20">
        <v>6607</v>
      </c>
      <c r="L611" s="86">
        <f t="shared" si="37"/>
        <v>7428</v>
      </c>
      <c r="M611" s="21">
        <v>28.502463054187192</v>
      </c>
      <c r="N611" s="22">
        <v>32.546798029556648</v>
      </c>
      <c r="O611" s="85">
        <f t="shared" si="36"/>
        <v>36.591133004926107</v>
      </c>
      <c r="P611" s="7">
        <v>576</v>
      </c>
      <c r="Q611" s="7">
        <v>768</v>
      </c>
      <c r="R611" s="8">
        <v>9.9550639474593847</v>
      </c>
      <c r="S611" s="8">
        <v>11.624035114272742</v>
      </c>
      <c r="T611" s="83">
        <f t="shared" si="38"/>
        <v>863.43332828817927</v>
      </c>
      <c r="U611">
        <f t="shared" si="39"/>
        <v>15</v>
      </c>
    </row>
    <row r="612" spans="1:21">
      <c r="A612" s="60" t="s">
        <v>16</v>
      </c>
      <c r="B612" s="16">
        <v>3509</v>
      </c>
      <c r="C612" s="16" t="s">
        <v>17</v>
      </c>
      <c r="D612" s="17" t="s">
        <v>176</v>
      </c>
      <c r="E612" s="16" t="s">
        <v>177</v>
      </c>
      <c r="F612" s="18" t="s">
        <v>1358</v>
      </c>
      <c r="G612" s="17">
        <v>3553955</v>
      </c>
      <c r="H612" s="17" t="s">
        <v>1359</v>
      </c>
      <c r="I612" s="19">
        <v>306</v>
      </c>
      <c r="J612" s="20">
        <v>10743</v>
      </c>
      <c r="K612" s="20">
        <v>12885</v>
      </c>
      <c r="L612" s="86">
        <f t="shared" si="37"/>
        <v>15027</v>
      </c>
      <c r="M612" s="21">
        <v>35.107843137254903</v>
      </c>
      <c r="N612" s="22">
        <v>42.107843137254903</v>
      </c>
      <c r="O612" s="85">
        <f t="shared" si="36"/>
        <v>49.107843137254903</v>
      </c>
      <c r="P612" s="7">
        <v>792</v>
      </c>
      <c r="Q612" s="7">
        <v>1207</v>
      </c>
      <c r="R612" s="8">
        <v>7.3722423903937448</v>
      </c>
      <c r="S612" s="8">
        <v>9.3674815677143961</v>
      </c>
      <c r="T612" s="83">
        <f t="shared" si="38"/>
        <v>1407.6514551804423</v>
      </c>
      <c r="U612">
        <f t="shared" si="39"/>
        <v>30</v>
      </c>
    </row>
    <row r="613" spans="1:21">
      <c r="A613" s="60" t="s">
        <v>16</v>
      </c>
      <c r="B613" s="16">
        <v>3516</v>
      </c>
      <c r="C613" s="16" t="s">
        <v>49</v>
      </c>
      <c r="D613" s="17" t="s">
        <v>50</v>
      </c>
      <c r="E613" s="16" t="s">
        <v>51</v>
      </c>
      <c r="F613" s="18" t="s">
        <v>1360</v>
      </c>
      <c r="G613" s="17">
        <v>3554003</v>
      </c>
      <c r="H613" s="17" t="s">
        <v>1361</v>
      </c>
      <c r="I613" s="19">
        <v>521</v>
      </c>
      <c r="J613" s="20">
        <v>93430</v>
      </c>
      <c r="K613" s="20">
        <v>107326</v>
      </c>
      <c r="L613" s="86">
        <f t="shared" si="37"/>
        <v>121222</v>
      </c>
      <c r="M613" s="21">
        <v>179.32821497120921</v>
      </c>
      <c r="N613" s="22">
        <v>206</v>
      </c>
      <c r="O613" s="85">
        <f t="shared" si="36"/>
        <v>232.67178502879079</v>
      </c>
      <c r="P613" s="7">
        <v>8903</v>
      </c>
      <c r="Q613" s="7">
        <v>12697</v>
      </c>
      <c r="R613" s="8">
        <v>9.5290591886974205</v>
      </c>
      <c r="S613" s="8">
        <v>11.830311387734566</v>
      </c>
      <c r="T613" s="83">
        <f t="shared" si="38"/>
        <v>14340.940070439596</v>
      </c>
      <c r="U613">
        <f t="shared" si="39"/>
        <v>242</v>
      </c>
    </row>
    <row r="614" spans="1:21">
      <c r="A614" s="60" t="s">
        <v>16</v>
      </c>
      <c r="B614" s="16">
        <v>3517</v>
      </c>
      <c r="C614" s="16" t="s">
        <v>117</v>
      </c>
      <c r="D614" s="17" t="s">
        <v>339</v>
      </c>
      <c r="E614" s="16" t="s">
        <v>340</v>
      </c>
      <c r="F614" s="18" t="s">
        <v>1362</v>
      </c>
      <c r="G614" s="17">
        <v>3554102</v>
      </c>
      <c r="H614" s="17" t="s">
        <v>1363</v>
      </c>
      <c r="I614" s="19">
        <v>609</v>
      </c>
      <c r="J614" s="20">
        <v>244165</v>
      </c>
      <c r="K614" s="20">
        <v>278686</v>
      </c>
      <c r="L614" s="86">
        <f t="shared" si="37"/>
        <v>313207</v>
      </c>
      <c r="M614" s="21">
        <v>400.92775041050902</v>
      </c>
      <c r="N614" s="22">
        <v>457.61247947454842</v>
      </c>
      <c r="O614" s="85">
        <f t="shared" si="36"/>
        <v>514.29720853858782</v>
      </c>
      <c r="P614" s="7">
        <v>21280</v>
      </c>
      <c r="Q614" s="7">
        <v>31730</v>
      </c>
      <c r="R614" s="8">
        <v>8.715417852681588</v>
      </c>
      <c r="S614" s="8">
        <v>11.385573728138478</v>
      </c>
      <c r="T614" s="83">
        <f t="shared" si="38"/>
        <v>35660.413906690686</v>
      </c>
      <c r="U614">
        <f t="shared" si="39"/>
        <v>626</v>
      </c>
    </row>
    <row r="615" spans="1:21">
      <c r="A615" s="60" t="s">
        <v>16</v>
      </c>
      <c r="B615" s="16">
        <v>3506</v>
      </c>
      <c r="C615" s="16" t="s">
        <v>38</v>
      </c>
      <c r="D615" s="17" t="s">
        <v>39</v>
      </c>
      <c r="E615" s="16" t="s">
        <v>1451</v>
      </c>
      <c r="F615" s="18" t="s">
        <v>1364</v>
      </c>
      <c r="G615" s="17">
        <v>3554201</v>
      </c>
      <c r="H615" s="17" t="s">
        <v>1365</v>
      </c>
      <c r="I615" s="19">
        <v>287</v>
      </c>
      <c r="J615" s="20">
        <v>5336</v>
      </c>
      <c r="K615" s="20">
        <v>4809</v>
      </c>
      <c r="L615" s="86">
        <f t="shared" si="37"/>
        <v>4809</v>
      </c>
      <c r="M615" s="21">
        <v>18.592334494773517</v>
      </c>
      <c r="N615" s="22">
        <v>16.756097560975611</v>
      </c>
      <c r="O615" s="85">
        <f t="shared" si="36"/>
        <v>16.756097560975611</v>
      </c>
      <c r="P615" s="7">
        <v>380</v>
      </c>
      <c r="Q615" s="7">
        <v>553</v>
      </c>
      <c r="R615" s="8">
        <v>7.1214392803598203</v>
      </c>
      <c r="S615" s="8">
        <v>11.499272197962155</v>
      </c>
      <c r="T615" s="83">
        <f t="shared" si="38"/>
        <v>553</v>
      </c>
      <c r="U615">
        <f t="shared" si="39"/>
        <v>10</v>
      </c>
    </row>
    <row r="616" spans="1:21">
      <c r="A616" s="60" t="s">
        <v>16</v>
      </c>
      <c r="B616" s="16">
        <v>3511</v>
      </c>
      <c r="C616" s="16" t="s">
        <v>54</v>
      </c>
      <c r="D616" s="17" t="s">
        <v>491</v>
      </c>
      <c r="E616" s="16" t="s">
        <v>492</v>
      </c>
      <c r="F616" s="18" t="s">
        <v>1366</v>
      </c>
      <c r="G616" s="17">
        <v>3554300</v>
      </c>
      <c r="H616" s="17" t="s">
        <v>1367</v>
      </c>
      <c r="I616" s="19">
        <v>1633</v>
      </c>
      <c r="J616" s="20">
        <v>20003</v>
      </c>
      <c r="K616" s="20">
        <v>21386</v>
      </c>
      <c r="L616" s="86">
        <f t="shared" si="37"/>
        <v>22769</v>
      </c>
      <c r="M616" s="21">
        <v>12.249234537660747</v>
      </c>
      <c r="N616" s="22">
        <v>13.096142069810165</v>
      </c>
      <c r="O616" s="85">
        <f t="shared" si="36"/>
        <v>13.943049601959583</v>
      </c>
      <c r="P616" s="7">
        <v>1646</v>
      </c>
      <c r="Q616" s="7">
        <v>2247</v>
      </c>
      <c r="R616" s="8">
        <v>8.2287656851472271</v>
      </c>
      <c r="S616" s="8">
        <v>10.506873655662583</v>
      </c>
      <c r="T616" s="83">
        <f t="shared" si="38"/>
        <v>2392.3100626578134</v>
      </c>
      <c r="U616">
        <f t="shared" si="39"/>
        <v>46</v>
      </c>
    </row>
    <row r="617" spans="1:21">
      <c r="A617" s="60" t="s">
        <v>16</v>
      </c>
      <c r="B617" s="16">
        <v>3505</v>
      </c>
      <c r="C617" s="16" t="s">
        <v>59</v>
      </c>
      <c r="D617" s="17" t="s">
        <v>235</v>
      </c>
      <c r="E617" s="16" t="s">
        <v>236</v>
      </c>
      <c r="F617" s="18" t="s">
        <v>1368</v>
      </c>
      <c r="G617" s="17">
        <v>3554409</v>
      </c>
      <c r="H617" s="17" t="s">
        <v>1369</v>
      </c>
      <c r="I617" s="19">
        <v>227</v>
      </c>
      <c r="J617" s="20">
        <v>7752</v>
      </c>
      <c r="K617" s="20">
        <v>8505</v>
      </c>
      <c r="L617" s="86">
        <f t="shared" si="37"/>
        <v>9258</v>
      </c>
      <c r="M617" s="21">
        <v>34.14977973568282</v>
      </c>
      <c r="N617" s="22">
        <v>37.466960352422909</v>
      </c>
      <c r="O617" s="85">
        <f t="shared" si="36"/>
        <v>40.784140969162998</v>
      </c>
      <c r="P617" s="7">
        <v>845</v>
      </c>
      <c r="Q617" s="7">
        <v>1088</v>
      </c>
      <c r="R617" s="8">
        <v>10.900412796697626</v>
      </c>
      <c r="S617" s="8">
        <v>12.792475014697237</v>
      </c>
      <c r="T617" s="83">
        <f t="shared" si="38"/>
        <v>1184.3273368606701</v>
      </c>
      <c r="U617">
        <f t="shared" si="39"/>
        <v>19</v>
      </c>
    </row>
    <row r="618" spans="1:21">
      <c r="A618" s="60" t="s">
        <v>16</v>
      </c>
      <c r="B618" s="16">
        <v>3516</v>
      </c>
      <c r="C618" s="16" t="s">
        <v>49</v>
      </c>
      <c r="D618" s="17" t="s">
        <v>74</v>
      </c>
      <c r="E618" s="16" t="s">
        <v>49</v>
      </c>
      <c r="F618" s="18" t="s">
        <v>1370</v>
      </c>
      <c r="G618" s="17">
        <v>3554508</v>
      </c>
      <c r="H618" s="17" t="s">
        <v>1371</v>
      </c>
      <c r="I618" s="19">
        <v>398</v>
      </c>
      <c r="J618" s="20">
        <v>31710</v>
      </c>
      <c r="K618" s="20">
        <v>36835</v>
      </c>
      <c r="L618" s="86">
        <f t="shared" si="37"/>
        <v>41960</v>
      </c>
      <c r="M618" s="21">
        <v>79.673366834170849</v>
      </c>
      <c r="N618" s="22">
        <v>92.550251256281413</v>
      </c>
      <c r="O618" s="85">
        <f t="shared" si="36"/>
        <v>105.42713567839196</v>
      </c>
      <c r="P618" s="7">
        <v>3572</v>
      </c>
      <c r="Q618" s="7">
        <v>4856</v>
      </c>
      <c r="R618" s="8">
        <v>11.264585304320404</v>
      </c>
      <c r="S618" s="8">
        <v>13.18311388624949</v>
      </c>
      <c r="T618" s="83">
        <f t="shared" si="38"/>
        <v>5531.6345866702859</v>
      </c>
      <c r="U618">
        <f t="shared" si="39"/>
        <v>84</v>
      </c>
    </row>
    <row r="619" spans="1:21">
      <c r="A619" s="60" t="s">
        <v>16</v>
      </c>
      <c r="B619" s="16">
        <v>3509</v>
      </c>
      <c r="C619" s="16" t="s">
        <v>17</v>
      </c>
      <c r="D619" s="17" t="s">
        <v>241</v>
      </c>
      <c r="E619" s="16" t="s">
        <v>242</v>
      </c>
      <c r="F619" s="18" t="s">
        <v>1372</v>
      </c>
      <c r="G619" s="17">
        <v>3554607</v>
      </c>
      <c r="H619" s="17" t="s">
        <v>1373</v>
      </c>
      <c r="I619" s="19">
        <v>201</v>
      </c>
      <c r="J619" s="20">
        <v>2731</v>
      </c>
      <c r="K619" s="20">
        <v>2646</v>
      </c>
      <c r="L619" s="86">
        <f t="shared" si="37"/>
        <v>2646</v>
      </c>
      <c r="M619" s="21">
        <v>13.587064676616915</v>
      </c>
      <c r="N619" s="22">
        <v>13.164179104477611</v>
      </c>
      <c r="O619" s="85">
        <f t="shared" si="36"/>
        <v>13.164179104477611</v>
      </c>
      <c r="P619" s="7">
        <v>366</v>
      </c>
      <c r="Q619" s="7">
        <v>446</v>
      </c>
      <c r="R619" s="8">
        <v>13.401684364701575</v>
      </c>
      <c r="S619" s="8">
        <v>16.855631141345427</v>
      </c>
      <c r="T619" s="83">
        <f t="shared" si="38"/>
        <v>445.99999999999994</v>
      </c>
      <c r="U619">
        <f t="shared" si="39"/>
        <v>5</v>
      </c>
    </row>
    <row r="620" spans="1:21">
      <c r="A620" s="60" t="s">
        <v>16</v>
      </c>
      <c r="B620" s="16">
        <v>3506</v>
      </c>
      <c r="C620" s="16" t="s">
        <v>38</v>
      </c>
      <c r="D620" s="17" t="s">
        <v>111</v>
      </c>
      <c r="E620" s="16" t="s">
        <v>112</v>
      </c>
      <c r="F620" s="18" t="s">
        <v>1374</v>
      </c>
      <c r="G620" s="17">
        <v>3554656</v>
      </c>
      <c r="H620" s="17" t="s">
        <v>1375</v>
      </c>
      <c r="I620" s="19">
        <v>69</v>
      </c>
      <c r="J620" s="20">
        <v>2144</v>
      </c>
      <c r="K620" s="20">
        <v>2254</v>
      </c>
      <c r="L620" s="86">
        <f t="shared" si="37"/>
        <v>2364</v>
      </c>
      <c r="M620" s="21">
        <v>31.072463768115941</v>
      </c>
      <c r="N620" s="22">
        <v>32.666666666666664</v>
      </c>
      <c r="O620" s="85">
        <f t="shared" si="36"/>
        <v>34.260869565217391</v>
      </c>
      <c r="P620" s="7">
        <v>317</v>
      </c>
      <c r="Q620" s="7">
        <v>392</v>
      </c>
      <c r="R620" s="8">
        <v>14.78544776119403</v>
      </c>
      <c r="S620" s="8">
        <v>17.391304347826086</v>
      </c>
      <c r="T620" s="83">
        <f t="shared" si="38"/>
        <v>411.13043478260869</v>
      </c>
      <c r="U620">
        <f t="shared" si="39"/>
        <v>5</v>
      </c>
    </row>
    <row r="621" spans="1:21">
      <c r="A621" s="60" t="s">
        <v>16</v>
      </c>
      <c r="B621" s="16">
        <v>3506</v>
      </c>
      <c r="C621" s="16" t="s">
        <v>38</v>
      </c>
      <c r="D621" s="17" t="s">
        <v>206</v>
      </c>
      <c r="E621" s="16" t="s">
        <v>207</v>
      </c>
      <c r="F621" s="18" t="s">
        <v>1376</v>
      </c>
      <c r="G621" s="17">
        <v>3554706</v>
      </c>
      <c r="H621" s="17" t="s">
        <v>1377</v>
      </c>
      <c r="I621" s="19">
        <v>323</v>
      </c>
      <c r="J621" s="20">
        <v>8837</v>
      </c>
      <c r="K621" s="20">
        <v>9330</v>
      </c>
      <c r="L621" s="86">
        <f t="shared" si="37"/>
        <v>9823</v>
      </c>
      <c r="M621" s="21">
        <v>27.359133126934985</v>
      </c>
      <c r="N621" s="22">
        <v>28.88544891640867</v>
      </c>
      <c r="O621" s="85">
        <f t="shared" si="36"/>
        <v>30.411764705882351</v>
      </c>
      <c r="P621" s="7">
        <v>1180</v>
      </c>
      <c r="Q621" s="7">
        <v>1510</v>
      </c>
      <c r="R621" s="8">
        <v>13.352947832974991</v>
      </c>
      <c r="S621" s="8">
        <v>16.184351554126472</v>
      </c>
      <c r="T621" s="83">
        <f t="shared" si="38"/>
        <v>1589.7888531618435</v>
      </c>
      <c r="U621">
        <f t="shared" si="39"/>
        <v>20</v>
      </c>
    </row>
    <row r="622" spans="1:21">
      <c r="A622" s="60" t="s">
        <v>16</v>
      </c>
      <c r="B622" s="16">
        <v>3503</v>
      </c>
      <c r="C622" s="16" t="s">
        <v>92</v>
      </c>
      <c r="D622" s="17" t="s">
        <v>93</v>
      </c>
      <c r="E622" s="16" t="s">
        <v>94</v>
      </c>
      <c r="F622" s="18" t="s">
        <v>1378</v>
      </c>
      <c r="G622" s="17">
        <v>3554755</v>
      </c>
      <c r="H622" s="17" t="s">
        <v>1379</v>
      </c>
      <c r="I622" s="19">
        <v>57</v>
      </c>
      <c r="J622" s="20">
        <v>1380</v>
      </c>
      <c r="K622" s="20">
        <v>1544</v>
      </c>
      <c r="L622" s="86">
        <f t="shared" si="37"/>
        <v>1708</v>
      </c>
      <c r="M622" s="21">
        <v>24.210526315789473</v>
      </c>
      <c r="N622" s="22">
        <v>27.087719298245613</v>
      </c>
      <c r="O622" s="85">
        <f t="shared" si="36"/>
        <v>29.964912280701753</v>
      </c>
      <c r="P622" s="7">
        <v>145</v>
      </c>
      <c r="Q622" s="7">
        <v>201</v>
      </c>
      <c r="R622" s="8">
        <v>10.507246376811594</v>
      </c>
      <c r="S622" s="8">
        <v>13.018134715025907</v>
      </c>
      <c r="T622" s="83">
        <f t="shared" si="38"/>
        <v>222.34974093264248</v>
      </c>
      <c r="U622">
        <f t="shared" si="39"/>
        <v>3</v>
      </c>
    </row>
    <row r="623" spans="1:21">
      <c r="A623" s="60" t="s">
        <v>16</v>
      </c>
      <c r="B623" s="16">
        <v>3517</v>
      </c>
      <c r="C623" s="16" t="s">
        <v>117</v>
      </c>
      <c r="D623" s="17" t="s">
        <v>339</v>
      </c>
      <c r="E623" s="16" t="s">
        <v>340</v>
      </c>
      <c r="F623" s="18" t="s">
        <v>1380</v>
      </c>
      <c r="G623" s="17">
        <v>3554805</v>
      </c>
      <c r="H623" s="17" t="s">
        <v>1381</v>
      </c>
      <c r="I623" s="19">
        <v>185</v>
      </c>
      <c r="J623" s="20">
        <v>34823</v>
      </c>
      <c r="K623" s="20">
        <v>40984</v>
      </c>
      <c r="L623" s="86">
        <f t="shared" si="37"/>
        <v>47145</v>
      </c>
      <c r="M623" s="21">
        <v>188.23243243243243</v>
      </c>
      <c r="N623" s="22">
        <v>221.53513513513514</v>
      </c>
      <c r="O623" s="85">
        <f t="shared" si="36"/>
        <v>254.83783783783784</v>
      </c>
      <c r="P623" s="7">
        <v>2551</v>
      </c>
      <c r="Q623" s="7">
        <v>4017</v>
      </c>
      <c r="R623" s="8">
        <v>7.3256181259512392</v>
      </c>
      <c r="S623" s="8">
        <v>9.8013859066952964</v>
      </c>
      <c r="T623" s="83">
        <f t="shared" si="38"/>
        <v>4620.8633857114974</v>
      </c>
      <c r="U623">
        <f t="shared" si="39"/>
        <v>94</v>
      </c>
    </row>
    <row r="624" spans="1:21">
      <c r="A624" s="60" t="s">
        <v>16</v>
      </c>
      <c r="B624" s="23">
        <v>3515</v>
      </c>
      <c r="C624" s="23" t="s">
        <v>22</v>
      </c>
      <c r="D624" s="17" t="s">
        <v>889</v>
      </c>
      <c r="E624" s="23" t="s">
        <v>890</v>
      </c>
      <c r="F624" s="18" t="s">
        <v>1382</v>
      </c>
      <c r="G624" s="17">
        <v>3554904</v>
      </c>
      <c r="H624" s="17" t="s">
        <v>1383</v>
      </c>
      <c r="I624" s="19">
        <v>149</v>
      </c>
      <c r="J624" s="20">
        <v>5159</v>
      </c>
      <c r="K624" s="20">
        <v>5427</v>
      </c>
      <c r="L624" s="86">
        <f t="shared" si="37"/>
        <v>5695</v>
      </c>
      <c r="M624" s="21">
        <v>34.624161073825505</v>
      </c>
      <c r="N624" s="22">
        <v>36.422818791946305</v>
      </c>
      <c r="O624" s="85">
        <f t="shared" si="36"/>
        <v>38.221476510067113</v>
      </c>
      <c r="P624" s="7">
        <v>755</v>
      </c>
      <c r="Q624" s="7">
        <v>1022</v>
      </c>
      <c r="R624" s="8">
        <v>14.634619112231052</v>
      </c>
      <c r="S624" s="8">
        <v>18.831767090473559</v>
      </c>
      <c r="T624" s="83">
        <f t="shared" si="38"/>
        <v>1072.4691358024691</v>
      </c>
      <c r="U624">
        <f t="shared" si="39"/>
        <v>11</v>
      </c>
    </row>
    <row r="625" spans="1:21">
      <c r="A625" s="60" t="s">
        <v>16</v>
      </c>
      <c r="B625" s="16">
        <v>3507</v>
      </c>
      <c r="C625" s="16" t="s">
        <v>34</v>
      </c>
      <c r="D625" s="17" t="s">
        <v>180</v>
      </c>
      <c r="E625" s="16" t="s">
        <v>181</v>
      </c>
      <c r="F625" s="18" t="s">
        <v>1384</v>
      </c>
      <c r="G625" s="17">
        <v>3554953</v>
      </c>
      <c r="H625" s="17" t="s">
        <v>1385</v>
      </c>
      <c r="I625" s="19">
        <v>128</v>
      </c>
      <c r="J625" s="20">
        <v>4956</v>
      </c>
      <c r="K625" s="20">
        <v>5930</v>
      </c>
      <c r="L625" s="86">
        <f t="shared" si="37"/>
        <v>6904</v>
      </c>
      <c r="M625" s="21">
        <v>38.71875</v>
      </c>
      <c r="N625" s="22">
        <v>46.328125</v>
      </c>
      <c r="O625" s="85">
        <f t="shared" si="36"/>
        <v>53.9375</v>
      </c>
      <c r="P625" s="7">
        <v>623</v>
      </c>
      <c r="Q625" s="7">
        <v>1017</v>
      </c>
      <c r="R625" s="8">
        <v>12.570621468926554</v>
      </c>
      <c r="S625" s="8">
        <v>17.150084317032039</v>
      </c>
      <c r="T625" s="83">
        <f t="shared" si="38"/>
        <v>1184.0418212478919</v>
      </c>
      <c r="U625">
        <f t="shared" si="39"/>
        <v>14</v>
      </c>
    </row>
    <row r="626" spans="1:21">
      <c r="A626" s="60" t="s">
        <v>16</v>
      </c>
      <c r="B626" s="16">
        <v>3509</v>
      </c>
      <c r="C626" s="16" t="s">
        <v>17</v>
      </c>
      <c r="D626" s="17" t="s">
        <v>153</v>
      </c>
      <c r="E626" s="16" t="s">
        <v>154</v>
      </c>
      <c r="F626" s="18" t="s">
        <v>1386</v>
      </c>
      <c r="G626" s="17">
        <v>3555000</v>
      </c>
      <c r="H626" s="17" t="s">
        <v>1387</v>
      </c>
      <c r="I626" s="19">
        <v>625</v>
      </c>
      <c r="J626" s="20">
        <v>63333</v>
      </c>
      <c r="K626" s="20">
        <v>63476</v>
      </c>
      <c r="L626" s="86">
        <f t="shared" si="37"/>
        <v>63619</v>
      </c>
      <c r="M626" s="21">
        <v>101.33280000000001</v>
      </c>
      <c r="N626" s="22">
        <v>101.5616</v>
      </c>
      <c r="O626" s="85">
        <f t="shared" si="36"/>
        <v>101.79040000000001</v>
      </c>
      <c r="P626" s="7">
        <v>8622</v>
      </c>
      <c r="Q626" s="7">
        <v>10976</v>
      </c>
      <c r="R626" s="8">
        <v>13.613755861872956</v>
      </c>
      <c r="S626" s="8">
        <v>17.29157476841641</v>
      </c>
      <c r="T626" s="83">
        <f t="shared" si="38"/>
        <v>11000.726951918836</v>
      </c>
      <c r="U626">
        <f t="shared" si="39"/>
        <v>127</v>
      </c>
    </row>
    <row r="627" spans="1:21">
      <c r="A627" s="60" t="s">
        <v>16</v>
      </c>
      <c r="B627" s="16">
        <v>3511</v>
      </c>
      <c r="C627" s="16" t="s">
        <v>54</v>
      </c>
      <c r="D627" s="17" t="s">
        <v>455</v>
      </c>
      <c r="E627" s="23" t="s">
        <v>456</v>
      </c>
      <c r="F627" s="18" t="s">
        <v>1388</v>
      </c>
      <c r="G627" s="17">
        <v>3555109</v>
      </c>
      <c r="H627" s="17" t="s">
        <v>1389</v>
      </c>
      <c r="I627" s="19">
        <v>233</v>
      </c>
      <c r="J627" s="20">
        <v>13286</v>
      </c>
      <c r="K627" s="20">
        <v>14269</v>
      </c>
      <c r="L627" s="86">
        <f t="shared" si="37"/>
        <v>15252</v>
      </c>
      <c r="M627" s="21">
        <v>57.021459227467808</v>
      </c>
      <c r="N627" s="22">
        <v>61.240343347639488</v>
      </c>
      <c r="O627" s="85">
        <f t="shared" si="36"/>
        <v>65.459227467811161</v>
      </c>
      <c r="P627" s="7">
        <v>2124</v>
      </c>
      <c r="Q627" s="7">
        <v>2639</v>
      </c>
      <c r="R627" s="8">
        <v>15.986752973054342</v>
      </c>
      <c r="S627" s="8">
        <v>18.494638727310953</v>
      </c>
      <c r="T627" s="83">
        <f t="shared" si="38"/>
        <v>2820.8022986894666</v>
      </c>
      <c r="U627">
        <f t="shared" si="39"/>
        <v>31</v>
      </c>
    </row>
    <row r="628" spans="1:21">
      <c r="A628" s="60" t="s">
        <v>16</v>
      </c>
      <c r="B628" s="24">
        <v>3502</v>
      </c>
      <c r="C628" s="25" t="s">
        <v>69</v>
      </c>
      <c r="D628" s="17" t="s">
        <v>70</v>
      </c>
      <c r="E628" s="25" t="s">
        <v>71</v>
      </c>
      <c r="F628" s="18" t="s">
        <v>1390</v>
      </c>
      <c r="G628" s="17">
        <v>3555208</v>
      </c>
      <c r="H628" s="17" t="s">
        <v>1391</v>
      </c>
      <c r="I628" s="19">
        <v>128</v>
      </c>
      <c r="J628" s="20">
        <v>1895</v>
      </c>
      <c r="K628" s="20">
        <v>1930</v>
      </c>
      <c r="L628" s="86">
        <f t="shared" si="37"/>
        <v>1965</v>
      </c>
      <c r="M628" s="21">
        <v>14.8046875</v>
      </c>
      <c r="N628" s="22">
        <v>15.078125</v>
      </c>
      <c r="O628" s="85">
        <f t="shared" si="36"/>
        <v>15.3515625</v>
      </c>
      <c r="P628" s="7">
        <v>278</v>
      </c>
      <c r="Q628" s="7">
        <v>389</v>
      </c>
      <c r="R628" s="8">
        <v>14.670184696569921</v>
      </c>
      <c r="S628" s="8">
        <v>20.155440414507773</v>
      </c>
      <c r="T628" s="83">
        <f t="shared" si="38"/>
        <v>396.05440414507774</v>
      </c>
      <c r="U628">
        <f t="shared" si="39"/>
        <v>4</v>
      </c>
    </row>
    <row r="629" spans="1:21">
      <c r="A629" s="60" t="s">
        <v>16</v>
      </c>
      <c r="B629" s="23">
        <v>3515</v>
      </c>
      <c r="C629" s="23" t="s">
        <v>22</v>
      </c>
      <c r="D629" s="17" t="s">
        <v>485</v>
      </c>
      <c r="E629" s="23" t="s">
        <v>486</v>
      </c>
      <c r="F629" s="18" t="s">
        <v>1392</v>
      </c>
      <c r="G629" s="17">
        <v>3555307</v>
      </c>
      <c r="H629" s="17" t="s">
        <v>1393</v>
      </c>
      <c r="I629" s="19">
        <v>144</v>
      </c>
      <c r="J629" s="20">
        <v>2366</v>
      </c>
      <c r="K629" s="20">
        <v>1978</v>
      </c>
      <c r="L629" s="86">
        <f t="shared" si="37"/>
        <v>1978</v>
      </c>
      <c r="M629" s="21">
        <v>16.430555555555557</v>
      </c>
      <c r="N629" s="22">
        <v>13.736111111111111</v>
      </c>
      <c r="O629" s="85">
        <f t="shared" si="36"/>
        <v>13.736111111111111</v>
      </c>
      <c r="P629" s="7">
        <v>333</v>
      </c>
      <c r="Q629" s="7">
        <v>424</v>
      </c>
      <c r="R629" s="8">
        <v>14.074387151310228</v>
      </c>
      <c r="S629" s="8">
        <v>21.435793731041457</v>
      </c>
      <c r="T629" s="83">
        <f t="shared" si="38"/>
        <v>424.00000000000006</v>
      </c>
      <c r="U629">
        <f t="shared" si="39"/>
        <v>4</v>
      </c>
    </row>
    <row r="630" spans="1:21">
      <c r="A630" s="60" t="s">
        <v>16</v>
      </c>
      <c r="B630" s="23">
        <v>3515</v>
      </c>
      <c r="C630" s="23" t="s">
        <v>22</v>
      </c>
      <c r="D630" s="17" t="s">
        <v>23</v>
      </c>
      <c r="E630" s="23" t="s">
        <v>24</v>
      </c>
      <c r="F630" s="18" t="s">
        <v>1394</v>
      </c>
      <c r="G630" s="17">
        <v>3555356</v>
      </c>
      <c r="H630" s="17" t="s">
        <v>1395</v>
      </c>
      <c r="I630" s="19">
        <v>203</v>
      </c>
      <c r="J630" s="20">
        <v>4220</v>
      </c>
      <c r="K630" s="20">
        <v>5289</v>
      </c>
      <c r="L630" s="86">
        <f t="shared" si="37"/>
        <v>6358</v>
      </c>
      <c r="M630" s="21">
        <v>20.788177339901477</v>
      </c>
      <c r="N630" s="22">
        <v>26.054187192118228</v>
      </c>
      <c r="O630" s="85">
        <f t="shared" si="36"/>
        <v>31.320197044334975</v>
      </c>
      <c r="P630" s="7">
        <v>343</v>
      </c>
      <c r="Q630" s="7">
        <v>515</v>
      </c>
      <c r="R630" s="8">
        <v>8.1279620853080576</v>
      </c>
      <c r="S630" s="8">
        <v>9.7371903951597663</v>
      </c>
      <c r="T630" s="83">
        <f t="shared" si="38"/>
        <v>619.09056532425791</v>
      </c>
      <c r="U630">
        <f t="shared" si="39"/>
        <v>13</v>
      </c>
    </row>
    <row r="631" spans="1:21">
      <c r="A631" s="60" t="s">
        <v>16</v>
      </c>
      <c r="B631" s="16">
        <v>3517</v>
      </c>
      <c r="C631" s="16" t="s">
        <v>117</v>
      </c>
      <c r="D631" s="17" t="s">
        <v>363</v>
      </c>
      <c r="E631" s="16" t="s">
        <v>364</v>
      </c>
      <c r="F631" s="18" t="s">
        <v>1396</v>
      </c>
      <c r="G631" s="17">
        <v>3555406</v>
      </c>
      <c r="H631" s="17" t="s">
        <v>1397</v>
      </c>
      <c r="I631" s="19">
        <v>682</v>
      </c>
      <c r="J631" s="20">
        <v>66861</v>
      </c>
      <c r="K631" s="20">
        <v>78801</v>
      </c>
      <c r="L631" s="86">
        <f t="shared" si="37"/>
        <v>90741</v>
      </c>
      <c r="M631" s="21">
        <v>98.036656891495596</v>
      </c>
      <c r="N631" s="22">
        <v>115.54398826979472</v>
      </c>
      <c r="O631" s="85">
        <f t="shared" si="36"/>
        <v>133.05131964809385</v>
      </c>
      <c r="P631" s="7">
        <v>4220</v>
      </c>
      <c r="Q631" s="7">
        <v>7640</v>
      </c>
      <c r="R631" s="8">
        <v>6.311601681099595</v>
      </c>
      <c r="S631" s="8">
        <v>9.6953084351721426</v>
      </c>
      <c r="T631" s="83">
        <f t="shared" si="38"/>
        <v>8797.6198271595531</v>
      </c>
      <c r="U631">
        <f t="shared" si="39"/>
        <v>181</v>
      </c>
    </row>
    <row r="632" spans="1:21">
      <c r="A632" s="60" t="s">
        <v>16</v>
      </c>
      <c r="B632" s="16">
        <v>3509</v>
      </c>
      <c r="C632" s="16" t="s">
        <v>17</v>
      </c>
      <c r="D632" s="17" t="s">
        <v>83</v>
      </c>
      <c r="E632" s="16" t="s">
        <v>17</v>
      </c>
      <c r="F632" s="18" t="s">
        <v>1398</v>
      </c>
      <c r="G632" s="17">
        <v>3555505</v>
      </c>
      <c r="H632" s="17" t="s">
        <v>1399</v>
      </c>
      <c r="I632" s="19">
        <v>289</v>
      </c>
      <c r="J632" s="20">
        <v>4156</v>
      </c>
      <c r="K632" s="20">
        <v>4427</v>
      </c>
      <c r="L632" s="86">
        <f t="shared" si="37"/>
        <v>4698</v>
      </c>
      <c r="M632" s="21">
        <v>14.380622837370241</v>
      </c>
      <c r="N632" s="22">
        <v>15.318339100346021</v>
      </c>
      <c r="O632" s="85">
        <f t="shared" si="36"/>
        <v>16.256055363321799</v>
      </c>
      <c r="P632" s="7">
        <v>523</v>
      </c>
      <c r="Q632" s="7">
        <v>629</v>
      </c>
      <c r="R632" s="8">
        <v>12.584215591915303</v>
      </c>
      <c r="S632" s="8">
        <v>14.20826744974023</v>
      </c>
      <c r="T632" s="83">
        <f t="shared" si="38"/>
        <v>667.50440478879602</v>
      </c>
      <c r="U632">
        <f t="shared" si="39"/>
        <v>9</v>
      </c>
    </row>
    <row r="633" spans="1:21">
      <c r="A633" s="60" t="s">
        <v>16</v>
      </c>
      <c r="B633" s="23">
        <v>3515</v>
      </c>
      <c r="C633" s="23" t="s">
        <v>22</v>
      </c>
      <c r="D633" s="17" t="s">
        <v>192</v>
      </c>
      <c r="E633" s="23" t="s">
        <v>193</v>
      </c>
      <c r="F633" s="18" t="s">
        <v>1400</v>
      </c>
      <c r="G633" s="17">
        <v>3555604</v>
      </c>
      <c r="H633" s="17" t="s">
        <v>1401</v>
      </c>
      <c r="I633" s="19">
        <v>249</v>
      </c>
      <c r="J633" s="20">
        <v>9035</v>
      </c>
      <c r="K633" s="20">
        <v>9471</v>
      </c>
      <c r="L633" s="86">
        <f t="shared" si="37"/>
        <v>9907</v>
      </c>
      <c r="M633" s="21">
        <v>36.285140562248998</v>
      </c>
      <c r="N633" s="22">
        <v>38.036144578313255</v>
      </c>
      <c r="O633" s="85">
        <f t="shared" si="36"/>
        <v>39.787148594377513</v>
      </c>
      <c r="P633" s="7">
        <v>1289</v>
      </c>
      <c r="Q633" s="7">
        <v>1569</v>
      </c>
      <c r="R633" s="8">
        <v>14.266740453790813</v>
      </c>
      <c r="S633" s="8">
        <v>16.566360468799495</v>
      </c>
      <c r="T633" s="83">
        <f t="shared" si="38"/>
        <v>1641.2293316439661</v>
      </c>
      <c r="U633">
        <f t="shared" si="39"/>
        <v>20</v>
      </c>
    </row>
    <row r="634" spans="1:21">
      <c r="A634" s="60" t="s">
        <v>16</v>
      </c>
      <c r="B634" s="23">
        <v>3515</v>
      </c>
      <c r="C634" s="23" t="s">
        <v>22</v>
      </c>
      <c r="D634" s="17" t="s">
        <v>23</v>
      </c>
      <c r="E634" s="23" t="s">
        <v>24</v>
      </c>
      <c r="F634" s="18" t="s">
        <v>1402</v>
      </c>
      <c r="G634" s="17">
        <v>3555703</v>
      </c>
      <c r="H634" s="17" t="s">
        <v>1403</v>
      </c>
      <c r="I634" s="19">
        <v>89</v>
      </c>
      <c r="J634" s="20">
        <v>1354</v>
      </c>
      <c r="K634" s="20">
        <v>1599</v>
      </c>
      <c r="L634" s="86">
        <f t="shared" si="37"/>
        <v>1844</v>
      </c>
      <c r="M634" s="21">
        <v>15.213483146067416</v>
      </c>
      <c r="N634" s="22">
        <v>17.966292134831459</v>
      </c>
      <c r="O634" s="85">
        <f t="shared" si="36"/>
        <v>20.719101123595507</v>
      </c>
      <c r="P634" s="7">
        <v>183</v>
      </c>
      <c r="Q634" s="7">
        <v>230</v>
      </c>
      <c r="R634" s="8">
        <v>13.515509601181684</v>
      </c>
      <c r="S634" s="8">
        <v>14.383989993746091</v>
      </c>
      <c r="T634" s="83">
        <f t="shared" si="38"/>
        <v>265.2407754846779</v>
      </c>
      <c r="U634">
        <f t="shared" si="39"/>
        <v>4</v>
      </c>
    </row>
    <row r="635" spans="1:21">
      <c r="A635" s="60" t="s">
        <v>16</v>
      </c>
      <c r="B635" s="23">
        <v>3515</v>
      </c>
      <c r="C635" s="23" t="s">
        <v>22</v>
      </c>
      <c r="D635" s="17" t="s">
        <v>122</v>
      </c>
      <c r="E635" s="23" t="s">
        <v>123</v>
      </c>
      <c r="F635" s="18" t="s">
        <v>1404</v>
      </c>
      <c r="G635" s="17">
        <v>3555802</v>
      </c>
      <c r="H635" s="17" t="s">
        <v>1405</v>
      </c>
      <c r="I635" s="19">
        <v>209</v>
      </c>
      <c r="J635" s="20">
        <v>8825</v>
      </c>
      <c r="K635" s="20">
        <v>8836</v>
      </c>
      <c r="L635" s="86">
        <f t="shared" si="37"/>
        <v>8847</v>
      </c>
      <c r="M635" s="21">
        <v>42.224880382775119</v>
      </c>
      <c r="N635" s="22">
        <v>42.277511961722489</v>
      </c>
      <c r="O635" s="85">
        <f t="shared" si="36"/>
        <v>42.330143540669859</v>
      </c>
      <c r="P635" s="7">
        <v>1194</v>
      </c>
      <c r="Q635" s="7">
        <v>1532</v>
      </c>
      <c r="R635" s="8">
        <v>13.529745042492918</v>
      </c>
      <c r="S635" s="8">
        <v>17.338162064282482</v>
      </c>
      <c r="T635" s="83">
        <f t="shared" si="38"/>
        <v>1533.9071978270711</v>
      </c>
      <c r="U635">
        <f t="shared" si="39"/>
        <v>18</v>
      </c>
    </row>
    <row r="636" spans="1:21">
      <c r="A636" s="60" t="s">
        <v>16</v>
      </c>
      <c r="B636" s="16">
        <v>3506</v>
      </c>
      <c r="C636" s="16" t="s">
        <v>38</v>
      </c>
      <c r="D636" s="17" t="s">
        <v>311</v>
      </c>
      <c r="E636" s="16" t="s">
        <v>312</v>
      </c>
      <c r="F636" s="18" t="s">
        <v>1406</v>
      </c>
      <c r="G636" s="17">
        <v>3555901</v>
      </c>
      <c r="H636" s="17" t="s">
        <v>1407</v>
      </c>
      <c r="I636" s="19">
        <v>144</v>
      </c>
      <c r="J636" s="20">
        <v>1404</v>
      </c>
      <c r="K636" s="20">
        <v>1251</v>
      </c>
      <c r="L636" s="86">
        <f t="shared" si="37"/>
        <v>1251</v>
      </c>
      <c r="M636" s="21">
        <v>9.75</v>
      </c>
      <c r="N636" s="22">
        <v>8.6875</v>
      </c>
      <c r="O636" s="85">
        <f t="shared" si="36"/>
        <v>8.6875</v>
      </c>
      <c r="P636" s="7">
        <v>196</v>
      </c>
      <c r="Q636" s="7">
        <v>202</v>
      </c>
      <c r="R636" s="8">
        <v>13.96011396011396</v>
      </c>
      <c r="S636" s="8">
        <v>16.147082334132694</v>
      </c>
      <c r="T636" s="83">
        <f t="shared" si="38"/>
        <v>202.00000000000003</v>
      </c>
      <c r="U636">
        <f t="shared" si="39"/>
        <v>3</v>
      </c>
    </row>
    <row r="637" spans="1:21">
      <c r="A637" s="60" t="s">
        <v>16</v>
      </c>
      <c r="B637" s="23">
        <v>3515</v>
      </c>
      <c r="C637" s="23" t="s">
        <v>22</v>
      </c>
      <c r="D637" s="17" t="s">
        <v>163</v>
      </c>
      <c r="E637" s="23" t="s">
        <v>164</v>
      </c>
      <c r="F637" s="18" t="s">
        <v>1408</v>
      </c>
      <c r="G637" s="17">
        <v>3556008</v>
      </c>
      <c r="H637" s="17" t="s">
        <v>1409</v>
      </c>
      <c r="I637" s="19">
        <v>322</v>
      </c>
      <c r="J637" s="20">
        <v>11833</v>
      </c>
      <c r="K637" s="20">
        <v>12714</v>
      </c>
      <c r="L637" s="86">
        <f t="shared" si="37"/>
        <v>13595</v>
      </c>
      <c r="M637" s="21">
        <v>36.748447204968947</v>
      </c>
      <c r="N637" s="22">
        <v>39.484472049689444</v>
      </c>
      <c r="O637" s="85">
        <f t="shared" si="36"/>
        <v>42.220496894409941</v>
      </c>
      <c r="P637" s="7">
        <v>1704</v>
      </c>
      <c r="Q637" s="7">
        <v>2187</v>
      </c>
      <c r="R637" s="8">
        <v>14.400405645229442</v>
      </c>
      <c r="S637" s="8">
        <v>17.201510146295423</v>
      </c>
      <c r="T637" s="83">
        <f t="shared" si="38"/>
        <v>2338.5453043888629</v>
      </c>
      <c r="U637">
        <f t="shared" si="39"/>
        <v>27</v>
      </c>
    </row>
    <row r="638" spans="1:21">
      <c r="A638" s="60" t="s">
        <v>16</v>
      </c>
      <c r="B638" s="23">
        <v>3515</v>
      </c>
      <c r="C638" s="23" t="s">
        <v>22</v>
      </c>
      <c r="D638" s="17" t="s">
        <v>77</v>
      </c>
      <c r="E638" s="23" t="s">
        <v>78</v>
      </c>
      <c r="F638" s="18" t="s">
        <v>1410</v>
      </c>
      <c r="G638" s="17">
        <v>3556107</v>
      </c>
      <c r="H638" s="17" t="s">
        <v>1411</v>
      </c>
      <c r="I638" s="19">
        <v>147</v>
      </c>
      <c r="J638" s="20">
        <v>8605</v>
      </c>
      <c r="K638" s="20">
        <v>11036</v>
      </c>
      <c r="L638" s="86">
        <f t="shared" si="37"/>
        <v>13467</v>
      </c>
      <c r="M638" s="21">
        <v>58.537414965986393</v>
      </c>
      <c r="N638" s="22">
        <v>75.074829931972786</v>
      </c>
      <c r="O638" s="85">
        <f t="shared" si="36"/>
        <v>91.612244897959187</v>
      </c>
      <c r="P638" s="7">
        <v>903</v>
      </c>
      <c r="Q638" s="7">
        <v>1390</v>
      </c>
      <c r="R638" s="8">
        <v>10.493898895990704</v>
      </c>
      <c r="S638" s="8">
        <v>12.595143167814426</v>
      </c>
      <c r="T638" s="83">
        <f t="shared" si="38"/>
        <v>1696.1879304095689</v>
      </c>
      <c r="U638">
        <f t="shared" si="39"/>
        <v>27</v>
      </c>
    </row>
    <row r="639" spans="1:21">
      <c r="A639" s="60" t="s">
        <v>16</v>
      </c>
      <c r="B639" s="16">
        <v>3507</v>
      </c>
      <c r="C639" s="16" t="s">
        <v>34</v>
      </c>
      <c r="D639" s="17" t="s">
        <v>35</v>
      </c>
      <c r="E639" s="16" t="s">
        <v>34</v>
      </c>
      <c r="F639" s="18" t="s">
        <v>1412</v>
      </c>
      <c r="G639" s="17">
        <v>3556206</v>
      </c>
      <c r="H639" s="17" t="s">
        <v>1413</v>
      </c>
      <c r="I639" s="19">
        <v>111</v>
      </c>
      <c r="J639" s="20">
        <v>82973</v>
      </c>
      <c r="K639" s="20">
        <v>106793</v>
      </c>
      <c r="L639" s="86">
        <f t="shared" si="37"/>
        <v>130613</v>
      </c>
      <c r="M639" s="21">
        <v>747.50450450450455</v>
      </c>
      <c r="N639" s="22">
        <v>962.09909909909913</v>
      </c>
      <c r="O639" s="85">
        <f t="shared" si="36"/>
        <v>1176.6936936936936</v>
      </c>
      <c r="P639" s="7">
        <v>7869</v>
      </c>
      <c r="Q639" s="7">
        <v>12853</v>
      </c>
      <c r="R639" s="8">
        <v>9.4838079857302979</v>
      </c>
      <c r="S639" s="8">
        <v>12.035433034000356</v>
      </c>
      <c r="T639" s="83">
        <f t="shared" si="38"/>
        <v>15719.840148698886</v>
      </c>
      <c r="U639">
        <f t="shared" si="39"/>
        <v>261</v>
      </c>
    </row>
    <row r="640" spans="1:21">
      <c r="A640" s="60" t="s">
        <v>16</v>
      </c>
      <c r="B640" s="24">
        <v>3502</v>
      </c>
      <c r="C640" s="25" t="s">
        <v>69</v>
      </c>
      <c r="D640" s="17" t="s">
        <v>132</v>
      </c>
      <c r="E640" s="25" t="s">
        <v>133</v>
      </c>
      <c r="F640" s="18" t="s">
        <v>1414</v>
      </c>
      <c r="G640" s="17">
        <v>3556305</v>
      </c>
      <c r="H640" s="17" t="s">
        <v>1415</v>
      </c>
      <c r="I640" s="19">
        <v>856</v>
      </c>
      <c r="J640" s="20">
        <v>18574</v>
      </c>
      <c r="K640" s="20">
        <v>22576</v>
      </c>
      <c r="L640" s="86">
        <f t="shared" si="37"/>
        <v>26578</v>
      </c>
      <c r="M640" s="21">
        <v>21.69859813084112</v>
      </c>
      <c r="N640" s="22">
        <v>26.373831775700936</v>
      </c>
      <c r="O640" s="85">
        <f t="shared" si="36"/>
        <v>31.049065420560748</v>
      </c>
      <c r="P640" s="7">
        <v>1866</v>
      </c>
      <c r="Q640" s="7">
        <v>2411</v>
      </c>
      <c r="R640" s="8">
        <v>10.046301281361043</v>
      </c>
      <c r="S640" s="8">
        <v>10.679482636428066</v>
      </c>
      <c r="T640" s="83">
        <f t="shared" si="38"/>
        <v>2838.3928951098515</v>
      </c>
      <c r="U640">
        <f t="shared" si="39"/>
        <v>53</v>
      </c>
    </row>
    <row r="641" spans="1:21">
      <c r="A641" s="60" t="s">
        <v>16</v>
      </c>
      <c r="B641" s="16">
        <v>3507</v>
      </c>
      <c r="C641" s="16" t="s">
        <v>34</v>
      </c>
      <c r="D641" s="17" t="s">
        <v>180</v>
      </c>
      <c r="E641" s="16" t="s">
        <v>181</v>
      </c>
      <c r="F641" s="18" t="s">
        <v>1416</v>
      </c>
      <c r="G641" s="17">
        <v>3556354</v>
      </c>
      <c r="H641" s="17" t="s">
        <v>1417</v>
      </c>
      <c r="I641" s="19">
        <v>145</v>
      </c>
      <c r="J641" s="20">
        <v>6975</v>
      </c>
      <c r="K641" s="20">
        <v>8801</v>
      </c>
      <c r="L641" s="86">
        <f t="shared" si="37"/>
        <v>10627</v>
      </c>
      <c r="M641" s="21">
        <v>48.103448275862071</v>
      </c>
      <c r="N641" s="22">
        <v>60.696551724137933</v>
      </c>
      <c r="O641" s="85">
        <f t="shared" si="36"/>
        <v>73.289655172413788</v>
      </c>
      <c r="P641" s="7">
        <v>841</v>
      </c>
      <c r="Q641" s="7">
        <v>1308</v>
      </c>
      <c r="R641" s="8">
        <v>12.057347670250897</v>
      </c>
      <c r="S641" s="8">
        <v>14.861947505965231</v>
      </c>
      <c r="T641" s="83">
        <f t="shared" si="38"/>
        <v>1579.3791614589252</v>
      </c>
      <c r="U641">
        <f t="shared" si="39"/>
        <v>21</v>
      </c>
    </row>
    <row r="642" spans="1:21">
      <c r="A642" s="60" t="s">
        <v>16</v>
      </c>
      <c r="B642" s="16">
        <v>3514</v>
      </c>
      <c r="C642" s="16" t="s">
        <v>27</v>
      </c>
      <c r="D642" s="17" t="s">
        <v>28</v>
      </c>
      <c r="E642" s="16" t="s">
        <v>29</v>
      </c>
      <c r="F642" s="18" t="s">
        <v>1418</v>
      </c>
      <c r="G642" s="17">
        <v>3556404</v>
      </c>
      <c r="H642" s="17" t="s">
        <v>1419</v>
      </c>
      <c r="I642" s="19">
        <v>267</v>
      </c>
      <c r="J642" s="20">
        <v>36302</v>
      </c>
      <c r="K642" s="20">
        <v>39266</v>
      </c>
      <c r="L642" s="86">
        <f t="shared" si="37"/>
        <v>42230</v>
      </c>
      <c r="M642" s="21">
        <v>135.9625468164794</v>
      </c>
      <c r="N642" s="22">
        <v>147.06367041198502</v>
      </c>
      <c r="O642" s="85">
        <f t="shared" si="36"/>
        <v>158.16479400749063</v>
      </c>
      <c r="P642" s="7">
        <v>3879</v>
      </c>
      <c r="Q642" s="7">
        <v>5031</v>
      </c>
      <c r="R642" s="8">
        <v>10.685361688061263</v>
      </c>
      <c r="S642" s="8">
        <v>12.81261141954872</v>
      </c>
      <c r="T642" s="83">
        <f t="shared" si="38"/>
        <v>5410.7658024754246</v>
      </c>
      <c r="U642">
        <f t="shared" si="39"/>
        <v>84</v>
      </c>
    </row>
    <row r="643" spans="1:21">
      <c r="A643" s="60" t="s">
        <v>16</v>
      </c>
      <c r="B643" s="26">
        <v>3501</v>
      </c>
      <c r="C643" s="27" t="s">
        <v>169</v>
      </c>
      <c r="D643" s="17" t="s">
        <v>415</v>
      </c>
      <c r="E643" s="18" t="s">
        <v>416</v>
      </c>
      <c r="F643" s="18" t="s">
        <v>1420</v>
      </c>
      <c r="G643" s="17">
        <v>3556453</v>
      </c>
      <c r="H643" s="17" t="s">
        <v>1421</v>
      </c>
      <c r="I643" s="19">
        <v>38</v>
      </c>
      <c r="J643" s="20">
        <v>32683</v>
      </c>
      <c r="K643" s="20">
        <v>42997</v>
      </c>
      <c r="L643" s="86">
        <f t="shared" si="37"/>
        <v>53311</v>
      </c>
      <c r="M643" s="21">
        <v>860.07894736842104</v>
      </c>
      <c r="N643" s="22">
        <v>1131.5</v>
      </c>
      <c r="O643" s="85">
        <f t="shared" si="36"/>
        <v>1402.921052631579</v>
      </c>
      <c r="P643" s="7">
        <v>1819</v>
      </c>
      <c r="Q643" s="7">
        <v>3771</v>
      </c>
      <c r="R643" s="8">
        <v>5.5655845546614451</v>
      </c>
      <c r="S643" s="8">
        <v>8.77037932879038</v>
      </c>
      <c r="T643" s="83">
        <f t="shared" si="38"/>
        <v>4675.5769239714391</v>
      </c>
      <c r="U643">
        <f t="shared" si="39"/>
        <v>107</v>
      </c>
    </row>
    <row r="644" spans="1:21">
      <c r="A644" s="60" t="s">
        <v>16</v>
      </c>
      <c r="B644" s="16">
        <v>3507</v>
      </c>
      <c r="C644" s="16" t="s">
        <v>34</v>
      </c>
      <c r="D644" s="17" t="s">
        <v>297</v>
      </c>
      <c r="E644" s="16" t="s">
        <v>298</v>
      </c>
      <c r="F644" s="18" t="s">
        <v>1422</v>
      </c>
      <c r="G644" s="17">
        <v>3556503</v>
      </c>
      <c r="H644" s="17" t="s">
        <v>1423</v>
      </c>
      <c r="I644" s="19">
        <v>36</v>
      </c>
      <c r="J644" s="20">
        <v>92800</v>
      </c>
      <c r="K644" s="20">
        <v>107089</v>
      </c>
      <c r="L644" s="86">
        <f t="shared" si="37"/>
        <v>121378</v>
      </c>
      <c r="M644" s="21">
        <v>2577.7777777777778</v>
      </c>
      <c r="N644" s="22">
        <v>2974.6944444444443</v>
      </c>
      <c r="O644" s="85">
        <f t="shared" si="36"/>
        <v>3371.6111111111113</v>
      </c>
      <c r="P644" s="7">
        <v>4939</v>
      </c>
      <c r="Q644" s="7">
        <v>8313</v>
      </c>
      <c r="R644" s="8">
        <v>5.3221982758620694</v>
      </c>
      <c r="S644" s="8">
        <v>7.7627020515645864</v>
      </c>
      <c r="T644" s="83">
        <f t="shared" si="38"/>
        <v>9422.212496148064</v>
      </c>
      <c r="U644">
        <f t="shared" si="39"/>
        <v>243</v>
      </c>
    </row>
    <row r="645" spans="1:21">
      <c r="A645" s="60" t="s">
        <v>16</v>
      </c>
      <c r="B645" s="16">
        <v>3509</v>
      </c>
      <c r="C645" s="16" t="s">
        <v>17</v>
      </c>
      <c r="D645" s="17" t="s">
        <v>83</v>
      </c>
      <c r="E645" s="16" t="s">
        <v>17</v>
      </c>
      <c r="F645" s="18" t="s">
        <v>1424</v>
      </c>
      <c r="G645" s="17">
        <v>3556602</v>
      </c>
      <c r="H645" s="17" t="s">
        <v>1425</v>
      </c>
      <c r="I645" s="19">
        <v>252</v>
      </c>
      <c r="J645" s="20">
        <v>11085</v>
      </c>
      <c r="K645" s="20">
        <v>10769</v>
      </c>
      <c r="L645" s="86">
        <f t="shared" si="37"/>
        <v>10769</v>
      </c>
      <c r="M645" s="21">
        <v>43.988095238095241</v>
      </c>
      <c r="N645" s="22">
        <v>42.734126984126981</v>
      </c>
      <c r="O645" s="85">
        <f t="shared" si="36"/>
        <v>42.734126984126981</v>
      </c>
      <c r="P645" s="7">
        <v>1451</v>
      </c>
      <c r="Q645" s="7">
        <v>1769</v>
      </c>
      <c r="R645" s="8">
        <v>13.089760938204781</v>
      </c>
      <c r="S645" s="8">
        <v>16.42678057386944</v>
      </c>
      <c r="T645" s="83">
        <f t="shared" si="38"/>
        <v>1769</v>
      </c>
      <c r="U645">
        <f t="shared" si="39"/>
        <v>22</v>
      </c>
    </row>
    <row r="646" spans="1:21">
      <c r="A646" s="60" t="s">
        <v>16</v>
      </c>
      <c r="B646" s="16">
        <v>3507</v>
      </c>
      <c r="C646" s="16" t="s">
        <v>34</v>
      </c>
      <c r="D646" s="17" t="s">
        <v>35</v>
      </c>
      <c r="E646" s="16" t="s">
        <v>34</v>
      </c>
      <c r="F646" s="18" t="s">
        <v>1426</v>
      </c>
      <c r="G646" s="17">
        <v>3556701</v>
      </c>
      <c r="H646" s="17" t="s">
        <v>1427</v>
      </c>
      <c r="I646" s="19">
        <v>80</v>
      </c>
      <c r="J646" s="20">
        <v>47215</v>
      </c>
      <c r="K646" s="20">
        <v>63611</v>
      </c>
      <c r="L646" s="86">
        <f t="shared" si="37"/>
        <v>80007</v>
      </c>
      <c r="M646" s="21">
        <v>590.1875</v>
      </c>
      <c r="N646" s="22">
        <v>795.13750000000005</v>
      </c>
      <c r="O646" s="85">
        <f t="shared" si="36"/>
        <v>1000.0875</v>
      </c>
      <c r="P646" s="7">
        <v>4198</v>
      </c>
      <c r="Q646" s="7">
        <v>7271</v>
      </c>
      <c r="R646" s="8">
        <v>8.8912421899819964</v>
      </c>
      <c r="S646" s="8">
        <v>11.430412978887299</v>
      </c>
      <c r="T646" s="83">
        <f t="shared" si="38"/>
        <v>9145.1305120183606</v>
      </c>
      <c r="U646">
        <f t="shared" si="39"/>
        <v>160</v>
      </c>
    </row>
    <row r="647" spans="1:21">
      <c r="A647" s="60" t="s">
        <v>16</v>
      </c>
      <c r="B647" s="16">
        <v>3505</v>
      </c>
      <c r="C647" s="16" t="s">
        <v>59</v>
      </c>
      <c r="D647" s="17" t="s">
        <v>235</v>
      </c>
      <c r="E647" s="16" t="s">
        <v>236</v>
      </c>
      <c r="F647" s="18" t="s">
        <v>1428</v>
      </c>
      <c r="G647" s="17">
        <v>3556800</v>
      </c>
      <c r="H647" s="17" t="s">
        <v>1429</v>
      </c>
      <c r="I647" s="19">
        <v>222</v>
      </c>
      <c r="J647" s="20">
        <v>15962</v>
      </c>
      <c r="K647" s="20">
        <v>17297</v>
      </c>
      <c r="L647" s="86">
        <f t="shared" si="37"/>
        <v>18632</v>
      </c>
      <c r="M647" s="21">
        <v>71.900900900900908</v>
      </c>
      <c r="N647" s="22">
        <v>77.914414414414409</v>
      </c>
      <c r="O647" s="85">
        <f t="shared" si="36"/>
        <v>83.927927927927925</v>
      </c>
      <c r="P647" s="7">
        <v>1620</v>
      </c>
      <c r="Q647" s="7">
        <v>2240</v>
      </c>
      <c r="R647" s="8">
        <v>10.14910412229044</v>
      </c>
      <c r="S647" s="8">
        <v>12.950222581950626</v>
      </c>
      <c r="T647" s="83">
        <f t="shared" si="38"/>
        <v>2412.8854714690406</v>
      </c>
      <c r="U647">
        <f t="shared" si="39"/>
        <v>37</v>
      </c>
    </row>
    <row r="648" spans="1:21">
      <c r="A648" s="60" t="s">
        <v>16</v>
      </c>
      <c r="B648" s="16">
        <v>3505</v>
      </c>
      <c r="C648" s="16" t="s">
        <v>59</v>
      </c>
      <c r="D648" s="17" t="s">
        <v>235</v>
      </c>
      <c r="E648" s="16" t="s">
        <v>236</v>
      </c>
      <c r="F648" s="18" t="s">
        <v>1430</v>
      </c>
      <c r="G648" s="17">
        <v>3556909</v>
      </c>
      <c r="H648" s="17" t="s">
        <v>1431</v>
      </c>
      <c r="I648" s="19">
        <v>94</v>
      </c>
      <c r="J648" s="20">
        <v>4754</v>
      </c>
      <c r="K648" s="20">
        <v>6886</v>
      </c>
      <c r="L648" s="86">
        <f t="shared" si="37"/>
        <v>9018</v>
      </c>
      <c r="M648" s="21">
        <v>50.574468085106382</v>
      </c>
      <c r="N648" s="22">
        <v>73.255319148936167</v>
      </c>
      <c r="O648" s="85">
        <f t="shared" si="36"/>
        <v>95.936170212765958</v>
      </c>
      <c r="P648" s="7">
        <v>520</v>
      </c>
      <c r="Q648" s="7">
        <v>755</v>
      </c>
      <c r="R648" s="8">
        <v>10.93815734118637</v>
      </c>
      <c r="S648" s="8">
        <v>10.964275341272147</v>
      </c>
      <c r="T648" s="83">
        <f t="shared" si="38"/>
        <v>988.75835027592234</v>
      </c>
      <c r="U648">
        <f t="shared" si="39"/>
        <v>18</v>
      </c>
    </row>
    <row r="649" spans="1:21">
      <c r="A649" s="60" t="s">
        <v>16</v>
      </c>
      <c r="B649" s="23">
        <v>3515</v>
      </c>
      <c r="C649" s="23" t="s">
        <v>22</v>
      </c>
      <c r="D649" s="17" t="s">
        <v>122</v>
      </c>
      <c r="E649" s="23" t="s">
        <v>123</v>
      </c>
      <c r="F649" s="18" t="s">
        <v>1432</v>
      </c>
      <c r="G649" s="17">
        <v>3556958</v>
      </c>
      <c r="H649" s="17" t="s">
        <v>1433</v>
      </c>
      <c r="I649" s="19">
        <v>49</v>
      </c>
      <c r="J649" s="20">
        <v>1675</v>
      </c>
      <c r="K649" s="20">
        <v>1737</v>
      </c>
      <c r="L649" s="86">
        <f t="shared" si="37"/>
        <v>1799</v>
      </c>
      <c r="M649" s="21">
        <v>34.183673469387756</v>
      </c>
      <c r="N649" s="22">
        <v>35.448979591836732</v>
      </c>
      <c r="O649" s="85">
        <f t="shared" si="36"/>
        <v>36.714285714285715</v>
      </c>
      <c r="P649" s="7">
        <v>187</v>
      </c>
      <c r="Q649" s="7">
        <v>268</v>
      </c>
      <c r="R649" s="8">
        <v>11.164179104477611</v>
      </c>
      <c r="S649" s="8">
        <v>15.428900402993667</v>
      </c>
      <c r="T649" s="83">
        <f t="shared" si="38"/>
        <v>277.56591824985605</v>
      </c>
      <c r="U649">
        <f t="shared" si="39"/>
        <v>4</v>
      </c>
    </row>
    <row r="650" spans="1:21">
      <c r="A650" s="60" t="s">
        <v>16</v>
      </c>
      <c r="B650" s="16">
        <v>3516</v>
      </c>
      <c r="C650" s="16" t="s">
        <v>49</v>
      </c>
      <c r="D650" s="17" t="s">
        <v>74</v>
      </c>
      <c r="E650" s="16" t="s">
        <v>49</v>
      </c>
      <c r="F650" s="18" t="s">
        <v>1434</v>
      </c>
      <c r="G650" s="17">
        <v>3557006</v>
      </c>
      <c r="H650" s="17" t="s">
        <v>1435</v>
      </c>
      <c r="I650" s="19">
        <v>177</v>
      </c>
      <c r="J650" s="20">
        <v>95925</v>
      </c>
      <c r="K650" s="20">
        <v>108809</v>
      </c>
      <c r="L650" s="86">
        <f t="shared" si="37"/>
        <v>121693</v>
      </c>
      <c r="M650" s="21">
        <v>541.94915254237287</v>
      </c>
      <c r="N650" s="22">
        <v>614.74011299435028</v>
      </c>
      <c r="O650" s="85">
        <f t="shared" si="36"/>
        <v>687.5310734463277</v>
      </c>
      <c r="P650" s="7">
        <v>6700</v>
      </c>
      <c r="Q650" s="7">
        <v>10465</v>
      </c>
      <c r="R650" s="8">
        <v>6.9846234037008079</v>
      </c>
      <c r="S650" s="8">
        <v>9.617770588829968</v>
      </c>
      <c r="T650" s="83">
        <f t="shared" si="38"/>
        <v>11704.153562664853</v>
      </c>
      <c r="U650">
        <f t="shared" si="39"/>
        <v>243</v>
      </c>
    </row>
    <row r="651" spans="1:21">
      <c r="A651" s="60" t="s">
        <v>16</v>
      </c>
      <c r="B651" s="23">
        <v>3515</v>
      </c>
      <c r="C651" s="23" t="s">
        <v>22</v>
      </c>
      <c r="D651" s="17" t="s">
        <v>77</v>
      </c>
      <c r="E651" s="23" t="s">
        <v>78</v>
      </c>
      <c r="F651" s="18" t="s">
        <v>1436</v>
      </c>
      <c r="G651" s="17">
        <v>3557105</v>
      </c>
      <c r="H651" s="17" t="s">
        <v>1437</v>
      </c>
      <c r="I651" s="19">
        <v>421</v>
      </c>
      <c r="J651" s="20">
        <v>75641</v>
      </c>
      <c r="K651" s="20">
        <v>84692</v>
      </c>
      <c r="L651" s="86">
        <f t="shared" ref="L651:L654" si="40">IF(K651&gt;J651,(K651-J651)+K651,K651)</f>
        <v>93743</v>
      </c>
      <c r="M651" s="21">
        <v>179.66983372921615</v>
      </c>
      <c r="N651" s="22">
        <v>201.16864608076008</v>
      </c>
      <c r="O651" s="85">
        <f t="shared" si="36"/>
        <v>222.66745843230404</v>
      </c>
      <c r="P651" s="7">
        <v>8658</v>
      </c>
      <c r="Q651" s="7">
        <v>12469</v>
      </c>
      <c r="R651" s="8">
        <v>11.446173371584194</v>
      </c>
      <c r="S651" s="8">
        <v>14.722760119019506</v>
      </c>
      <c r="T651" s="83">
        <f t="shared" ref="T651:T654" si="41">(S651/100)*L651</f>
        <v>13801.557018372456</v>
      </c>
      <c r="U651">
        <f t="shared" si="39"/>
        <v>187</v>
      </c>
    </row>
    <row r="652" spans="1:21">
      <c r="A652" s="60" t="s">
        <v>16</v>
      </c>
      <c r="B652" s="23">
        <v>3515</v>
      </c>
      <c r="C652" s="23" t="s">
        <v>22</v>
      </c>
      <c r="D652" s="17" t="s">
        <v>23</v>
      </c>
      <c r="E652" s="23" t="s">
        <v>24</v>
      </c>
      <c r="F652" s="18" t="s">
        <v>1438</v>
      </c>
      <c r="G652" s="17">
        <v>3557154</v>
      </c>
      <c r="H652" s="17" t="s">
        <v>1439</v>
      </c>
      <c r="I652" s="19">
        <v>320</v>
      </c>
      <c r="J652" s="20">
        <v>1947</v>
      </c>
      <c r="K652" s="20">
        <v>2335</v>
      </c>
      <c r="L652" s="86">
        <f t="shared" si="40"/>
        <v>2723</v>
      </c>
      <c r="M652" s="21">
        <v>6.0843749999999996</v>
      </c>
      <c r="N652" s="22">
        <v>7.296875</v>
      </c>
      <c r="O652" s="85">
        <f t="shared" si="36"/>
        <v>8.5093750000000004</v>
      </c>
      <c r="P652" s="7">
        <v>235</v>
      </c>
      <c r="Q652" s="7">
        <v>360</v>
      </c>
      <c r="R652" s="8">
        <v>12.0698510529019</v>
      </c>
      <c r="S652" s="8">
        <v>15.417558886509635</v>
      </c>
      <c r="T652" s="83">
        <f t="shared" si="41"/>
        <v>419.8201284796574</v>
      </c>
      <c r="U652">
        <f t="shared" ref="U652:U654" si="42">ROUND(2*L652/1000,0)</f>
        <v>5</v>
      </c>
    </row>
    <row r="653" spans="1:21">
      <c r="A653" s="60" t="s">
        <v>16</v>
      </c>
      <c r="B653" s="16">
        <v>3509</v>
      </c>
      <c r="C653" s="16" t="s">
        <v>17</v>
      </c>
      <c r="D653" s="17" t="s">
        <v>241</v>
      </c>
      <c r="E653" s="16" t="s">
        <v>242</v>
      </c>
      <c r="F653" s="18" t="s">
        <v>1440</v>
      </c>
      <c r="G653" s="17">
        <v>3557204</v>
      </c>
      <c r="H653" s="17" t="s">
        <v>1441</v>
      </c>
      <c r="I653" s="19">
        <v>186</v>
      </c>
      <c r="J653" s="20">
        <v>12194</v>
      </c>
      <c r="K653" s="20">
        <v>12114</v>
      </c>
      <c r="L653" s="86">
        <f t="shared" si="40"/>
        <v>12114</v>
      </c>
      <c r="M653" s="21">
        <v>65.55913978494624</v>
      </c>
      <c r="N653" s="22">
        <v>65.129032258064512</v>
      </c>
      <c r="O653" s="85">
        <f t="shared" si="36"/>
        <v>65.129032258064512</v>
      </c>
      <c r="P653" s="7">
        <v>1213</v>
      </c>
      <c r="Q653" s="7">
        <v>1624</v>
      </c>
      <c r="R653" s="8">
        <v>9.9475151713957679</v>
      </c>
      <c r="S653" s="8">
        <v>13.405976556050851</v>
      </c>
      <c r="T653" s="83">
        <f t="shared" si="41"/>
        <v>1624</v>
      </c>
      <c r="U653">
        <f t="shared" si="42"/>
        <v>24</v>
      </c>
    </row>
    <row r="654" spans="1:21">
      <c r="A654" s="60" t="s">
        <v>16</v>
      </c>
      <c r="B654" s="16">
        <v>3514</v>
      </c>
      <c r="C654" s="16" t="s">
        <v>27</v>
      </c>
      <c r="D654" s="17" t="s">
        <v>665</v>
      </c>
      <c r="E654" s="16" t="s">
        <v>666</v>
      </c>
      <c r="F654" s="18" t="s">
        <v>1442</v>
      </c>
      <c r="G654" s="17">
        <v>3557303</v>
      </c>
      <c r="H654" s="17" t="s">
        <v>1443</v>
      </c>
      <c r="I654" s="19">
        <v>74</v>
      </c>
      <c r="J654" s="20">
        <v>8856</v>
      </c>
      <c r="K654" s="20">
        <v>10044</v>
      </c>
      <c r="L654" s="86">
        <f t="shared" si="40"/>
        <v>11232</v>
      </c>
      <c r="M654" s="21">
        <v>119.67567567567568</v>
      </c>
      <c r="N654" s="22">
        <v>135.72972972972974</v>
      </c>
      <c r="O654" s="85">
        <f t="shared" si="36"/>
        <v>151.78378378378378</v>
      </c>
      <c r="P654" s="7">
        <v>710</v>
      </c>
      <c r="Q654" s="7">
        <v>1015</v>
      </c>
      <c r="R654" s="8">
        <v>8.0171635049683836</v>
      </c>
      <c r="S654" s="8">
        <v>10.105535643170052</v>
      </c>
      <c r="T654" s="83">
        <f t="shared" si="41"/>
        <v>1135.0537634408602</v>
      </c>
      <c r="U654">
        <f t="shared" si="42"/>
        <v>22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O55"/>
  <sheetViews>
    <sheetView zoomScale="80" zoomScaleNormal="80" workbookViewId="0">
      <pane ySplit="9" topLeftCell="A49" activePane="bottomLeft" state="frozen"/>
      <selection pane="bottomLeft" activeCell="A56" sqref="A56"/>
    </sheetView>
  </sheetViews>
  <sheetFormatPr defaultRowHeight="14.5"/>
  <cols>
    <col min="2" max="2" width="13.7265625" customWidth="1"/>
    <col min="3" max="3" width="11.7265625" customWidth="1"/>
    <col min="4" max="4" width="11.81640625" customWidth="1"/>
    <col min="5" max="5" width="14.54296875" customWidth="1"/>
    <col min="7" max="7" width="11.453125" style="124" customWidth="1"/>
    <col min="8" max="8" width="12.1796875" style="124" customWidth="1"/>
    <col min="9" max="9" width="8.54296875" style="125" customWidth="1"/>
    <col min="10" max="10" width="11.54296875" style="126" customWidth="1"/>
    <col min="11" max="11" width="12.1796875" style="126" customWidth="1"/>
    <col min="12" max="12" width="8.7265625" style="126"/>
    <col min="13" max="13" width="12.7265625" customWidth="1"/>
  </cols>
  <sheetData>
    <row r="5" spans="2:15">
      <c r="C5" t="s">
        <v>1575</v>
      </c>
      <c r="D5" s="1" t="s">
        <v>1528</v>
      </c>
    </row>
    <row r="6" spans="2:15">
      <c r="B6" s="1"/>
    </row>
    <row r="7" spans="2:15" ht="15.5">
      <c r="B7" s="118" t="s">
        <v>1536</v>
      </c>
      <c r="G7" s="132" t="s">
        <v>1538</v>
      </c>
    </row>
    <row r="8" spans="2:15" ht="16" thickBot="1">
      <c r="B8" s="118" t="s">
        <v>1537</v>
      </c>
      <c r="G8" s="118" t="s">
        <v>1537</v>
      </c>
    </row>
    <row r="9" spans="2:15" ht="40.5" customHeight="1">
      <c r="B9" s="177" t="s">
        <v>1529</v>
      </c>
      <c r="C9" s="178" t="s">
        <v>1530</v>
      </c>
      <c r="D9" s="178" t="s">
        <v>1531</v>
      </c>
      <c r="E9" s="179" t="s">
        <v>1576</v>
      </c>
      <c r="G9" s="180" t="s">
        <v>1458</v>
      </c>
      <c r="H9" s="180" t="s">
        <v>1533</v>
      </c>
      <c r="I9" s="181" t="s">
        <v>1495</v>
      </c>
      <c r="J9" s="182" t="s">
        <v>1467</v>
      </c>
      <c r="K9" s="182" t="s">
        <v>1549</v>
      </c>
      <c r="L9" s="183" t="s">
        <v>1532</v>
      </c>
      <c r="M9" s="184" t="s">
        <v>1563</v>
      </c>
      <c r="O9" s="129" t="s">
        <v>1553</v>
      </c>
    </row>
    <row r="10" spans="2:15">
      <c r="B10" s="165"/>
      <c r="C10" s="165"/>
      <c r="D10" s="165"/>
      <c r="E10" s="165"/>
      <c r="G10" s="127">
        <v>43887</v>
      </c>
      <c r="H10" s="131" t="s">
        <v>1534</v>
      </c>
      <c r="I10" s="58">
        <v>1.1051221601624328</v>
      </c>
      <c r="J10" s="128">
        <v>1</v>
      </c>
      <c r="K10" s="128">
        <v>0</v>
      </c>
      <c r="L10" s="128"/>
      <c r="M10" s="128">
        <v>0</v>
      </c>
      <c r="O10" s="57"/>
    </row>
    <row r="11" spans="2:15">
      <c r="B11" s="165"/>
      <c r="C11" s="165"/>
      <c r="D11" s="165"/>
      <c r="E11" s="165"/>
      <c r="G11" s="127">
        <v>43888</v>
      </c>
      <c r="H11" s="131" t="s">
        <v>1534</v>
      </c>
      <c r="I11" s="58">
        <v>1.1051221601624328</v>
      </c>
      <c r="J11" s="128">
        <v>2</v>
      </c>
      <c r="K11" s="128">
        <v>0</v>
      </c>
      <c r="L11" s="128"/>
      <c r="M11" s="128">
        <f>M10+L11</f>
        <v>0</v>
      </c>
      <c r="O11" s="57"/>
    </row>
    <row r="12" spans="2:15">
      <c r="B12" s="165"/>
      <c r="C12" s="165"/>
      <c r="D12" s="165"/>
      <c r="E12" s="165"/>
      <c r="G12" s="127">
        <v>43889</v>
      </c>
      <c r="H12" s="131" t="s">
        <v>1534</v>
      </c>
      <c r="I12" s="58">
        <v>1.1051221601624328</v>
      </c>
      <c r="J12" s="128">
        <v>4</v>
      </c>
      <c r="K12" s="128">
        <v>0</v>
      </c>
      <c r="L12" s="128"/>
      <c r="M12" s="128">
        <f t="shared" ref="M12:M55" si="0">M11+L12</f>
        <v>0</v>
      </c>
      <c r="O12" s="57"/>
    </row>
    <row r="13" spans="2:15">
      <c r="B13" s="165"/>
      <c r="C13" s="165"/>
      <c r="D13" s="165"/>
      <c r="E13" s="165"/>
      <c r="G13" s="127">
        <v>43890</v>
      </c>
      <c r="H13" s="131" t="s">
        <v>1534</v>
      </c>
      <c r="I13" s="58">
        <v>1.1051221601624328</v>
      </c>
      <c r="J13" s="128">
        <v>7</v>
      </c>
      <c r="K13" s="128">
        <v>0</v>
      </c>
      <c r="L13" s="128"/>
      <c r="M13" s="128">
        <f t="shared" si="0"/>
        <v>0</v>
      </c>
      <c r="O13" s="57"/>
    </row>
    <row r="14" spans="2:15">
      <c r="B14" s="165"/>
      <c r="C14" s="165"/>
      <c r="D14" s="165"/>
      <c r="E14" s="165"/>
      <c r="G14" s="127">
        <v>43891</v>
      </c>
      <c r="H14" s="131" t="s">
        <v>1534</v>
      </c>
      <c r="I14" s="58">
        <v>1.1051221601624328</v>
      </c>
      <c r="J14" s="128">
        <v>12</v>
      </c>
      <c r="K14" s="128">
        <v>0</v>
      </c>
      <c r="L14" s="128"/>
      <c r="M14" s="128">
        <f t="shared" si="0"/>
        <v>0</v>
      </c>
      <c r="O14" s="57"/>
    </row>
    <row r="15" spans="2:15">
      <c r="B15" s="165"/>
      <c r="C15" s="165"/>
      <c r="D15" s="165"/>
      <c r="E15" s="165"/>
      <c r="G15" s="127">
        <v>43892</v>
      </c>
      <c r="H15" s="131" t="s">
        <v>1534</v>
      </c>
      <c r="I15" s="58">
        <v>1.1051221601624328</v>
      </c>
      <c r="J15" s="128">
        <v>21</v>
      </c>
      <c r="K15" s="128">
        <v>1</v>
      </c>
      <c r="L15" s="128"/>
      <c r="M15" s="128">
        <f t="shared" si="0"/>
        <v>0</v>
      </c>
      <c r="O15" s="57"/>
    </row>
    <row r="16" spans="2:15">
      <c r="B16" s="165"/>
      <c r="C16" s="165"/>
      <c r="D16" s="165"/>
      <c r="E16" s="165"/>
      <c r="G16" s="127">
        <v>43893</v>
      </c>
      <c r="H16" s="131" t="s">
        <v>1534</v>
      </c>
      <c r="I16" s="58">
        <v>1.1051221601624328</v>
      </c>
      <c r="J16" s="128">
        <v>37</v>
      </c>
      <c r="K16" s="128">
        <v>1</v>
      </c>
      <c r="L16" s="128"/>
      <c r="M16" s="128">
        <f t="shared" si="0"/>
        <v>0</v>
      </c>
      <c r="O16" s="57"/>
    </row>
    <row r="17" spans="2:15">
      <c r="B17" s="165"/>
      <c r="C17" s="165"/>
      <c r="D17" s="165"/>
      <c r="E17" s="165"/>
      <c r="G17" s="127">
        <v>43894</v>
      </c>
      <c r="H17" s="131" t="s">
        <v>1534</v>
      </c>
      <c r="I17" s="58">
        <v>1.1051221601624328</v>
      </c>
      <c r="J17" s="128">
        <v>66</v>
      </c>
      <c r="K17" s="128">
        <v>3</v>
      </c>
      <c r="L17" s="128"/>
      <c r="M17" s="128">
        <f t="shared" si="0"/>
        <v>0</v>
      </c>
      <c r="O17" s="57"/>
    </row>
    <row r="18" spans="2:15">
      <c r="B18" s="165"/>
      <c r="C18" s="165"/>
      <c r="D18" s="165"/>
      <c r="E18" s="165"/>
      <c r="G18" s="127">
        <v>43895</v>
      </c>
      <c r="H18" s="131" t="s">
        <v>1534</v>
      </c>
      <c r="I18" s="58">
        <v>1.1051221601624328</v>
      </c>
      <c r="J18" s="128">
        <v>117</v>
      </c>
      <c r="K18" s="128">
        <v>5</v>
      </c>
      <c r="L18" s="128"/>
      <c r="M18" s="128">
        <f t="shared" si="0"/>
        <v>0</v>
      </c>
      <c r="O18" s="57"/>
    </row>
    <row r="19" spans="2:15">
      <c r="B19" s="165"/>
      <c r="C19" s="165"/>
      <c r="D19" s="165"/>
      <c r="E19" s="165"/>
      <c r="G19" s="127">
        <v>43896</v>
      </c>
      <c r="H19" s="131" t="s">
        <v>1534</v>
      </c>
      <c r="I19" s="58">
        <v>1.1051221601624328</v>
      </c>
      <c r="J19" s="128">
        <v>207</v>
      </c>
      <c r="K19" s="128">
        <v>10</v>
      </c>
      <c r="L19" s="128"/>
      <c r="M19" s="128">
        <f t="shared" si="0"/>
        <v>0</v>
      </c>
      <c r="O19" s="57"/>
    </row>
    <row r="20" spans="2:15">
      <c r="B20" s="165"/>
      <c r="C20" s="165"/>
      <c r="D20" s="165"/>
      <c r="E20" s="165"/>
      <c r="G20" s="127">
        <v>43897</v>
      </c>
      <c r="H20" s="131" t="s">
        <v>1534</v>
      </c>
      <c r="I20" s="58">
        <v>1.1051221601624328</v>
      </c>
      <c r="J20" s="128">
        <v>367</v>
      </c>
      <c r="K20" s="128">
        <v>18</v>
      </c>
      <c r="L20" s="128"/>
      <c r="M20" s="128">
        <f t="shared" si="0"/>
        <v>0</v>
      </c>
      <c r="O20" s="57"/>
    </row>
    <row r="21" spans="2:15">
      <c r="B21" s="165"/>
      <c r="C21" s="165"/>
      <c r="D21" s="165"/>
      <c r="E21" s="165"/>
      <c r="G21" s="127">
        <v>43898</v>
      </c>
      <c r="H21" s="131" t="s">
        <v>1534</v>
      </c>
      <c r="I21" s="58">
        <v>1.1051221601624328</v>
      </c>
      <c r="J21" s="128">
        <v>650</v>
      </c>
      <c r="K21" s="128">
        <v>31</v>
      </c>
      <c r="L21" s="128">
        <v>0</v>
      </c>
      <c r="M21" s="128">
        <f t="shared" si="0"/>
        <v>0</v>
      </c>
      <c r="O21" s="57"/>
    </row>
    <row r="22" spans="2:15">
      <c r="B22" s="165"/>
      <c r="C22" s="165"/>
      <c r="D22" s="165"/>
      <c r="E22" s="165"/>
      <c r="G22" s="127">
        <v>43899</v>
      </c>
      <c r="H22" s="131" t="s">
        <v>1534</v>
      </c>
      <c r="I22" s="58">
        <v>1.1051221601624328</v>
      </c>
      <c r="J22" s="128">
        <v>1152</v>
      </c>
      <c r="K22" s="128">
        <v>56</v>
      </c>
      <c r="L22" s="128">
        <v>0</v>
      </c>
      <c r="M22" s="128">
        <f t="shared" si="0"/>
        <v>0</v>
      </c>
      <c r="O22" s="57"/>
    </row>
    <row r="23" spans="2:15">
      <c r="B23" s="165"/>
      <c r="C23" s="165"/>
      <c r="D23" s="165"/>
      <c r="E23" s="165"/>
      <c r="G23" s="127">
        <v>43900</v>
      </c>
      <c r="H23" s="131" t="s">
        <v>1534</v>
      </c>
      <c r="I23" s="58">
        <v>1.1051221601624328</v>
      </c>
      <c r="J23" s="128">
        <v>2041</v>
      </c>
      <c r="K23" s="128">
        <v>100</v>
      </c>
      <c r="L23" s="128">
        <v>0</v>
      </c>
      <c r="M23" s="128">
        <f t="shared" si="0"/>
        <v>0</v>
      </c>
      <c r="O23" s="57"/>
    </row>
    <row r="24" spans="2:15">
      <c r="B24" s="165"/>
      <c r="C24" s="165"/>
      <c r="D24" s="165"/>
      <c r="E24" s="165"/>
      <c r="G24" s="127">
        <v>43901</v>
      </c>
      <c r="H24" s="131" t="s">
        <v>1534</v>
      </c>
      <c r="I24" s="58">
        <v>1.1051221601624328</v>
      </c>
      <c r="J24" s="128">
        <v>3615</v>
      </c>
      <c r="K24" s="128">
        <v>177</v>
      </c>
      <c r="L24" s="128">
        <v>0</v>
      </c>
      <c r="M24" s="128">
        <f t="shared" si="0"/>
        <v>0</v>
      </c>
      <c r="O24" s="57"/>
    </row>
    <row r="25" spans="2:15">
      <c r="B25" s="165"/>
      <c r="C25" s="165"/>
      <c r="D25" s="165"/>
      <c r="E25" s="165"/>
      <c r="G25" s="127">
        <v>43902</v>
      </c>
      <c r="H25" s="131" t="s">
        <v>1534</v>
      </c>
      <c r="I25" s="58">
        <v>1.1051221601624328</v>
      </c>
      <c r="J25" s="128">
        <v>6403</v>
      </c>
      <c r="K25" s="128">
        <v>314</v>
      </c>
      <c r="L25" s="128">
        <v>0</v>
      </c>
      <c r="M25" s="128">
        <f t="shared" si="0"/>
        <v>0</v>
      </c>
      <c r="O25" s="57"/>
    </row>
    <row r="26" spans="2:15">
      <c r="B26" s="165"/>
      <c r="C26" s="165"/>
      <c r="D26" s="165"/>
      <c r="E26" s="165"/>
      <c r="G26" s="127">
        <v>43903</v>
      </c>
      <c r="H26" s="131" t="s">
        <v>1534</v>
      </c>
      <c r="I26" s="58">
        <v>1.1051221601624328</v>
      </c>
      <c r="J26" s="128">
        <v>11337</v>
      </c>
      <c r="K26" s="128">
        <v>556</v>
      </c>
      <c r="L26" s="128">
        <v>0</v>
      </c>
      <c r="M26" s="128">
        <f t="shared" si="0"/>
        <v>0</v>
      </c>
      <c r="O26" s="57"/>
    </row>
    <row r="27" spans="2:15">
      <c r="B27" s="165"/>
      <c r="C27" s="165"/>
      <c r="D27" s="165"/>
      <c r="E27" s="165"/>
      <c r="G27" s="127">
        <v>43904</v>
      </c>
      <c r="H27" s="131" t="s">
        <v>1534</v>
      </c>
      <c r="I27" s="58">
        <v>1.1051221601624328</v>
      </c>
      <c r="J27" s="128">
        <v>20063</v>
      </c>
      <c r="K27" s="128">
        <v>984</v>
      </c>
      <c r="L27" s="128">
        <v>0</v>
      </c>
      <c r="M27" s="128">
        <f t="shared" si="0"/>
        <v>0</v>
      </c>
      <c r="O27" s="57"/>
    </row>
    <row r="28" spans="2:15">
      <c r="B28" s="165"/>
      <c r="C28" s="165"/>
      <c r="D28" s="165"/>
      <c r="E28" s="165"/>
      <c r="G28" s="127">
        <v>43905</v>
      </c>
      <c r="H28" s="131" t="s">
        <v>1534</v>
      </c>
      <c r="I28" s="58">
        <v>1.1051221601624328</v>
      </c>
      <c r="J28" s="128">
        <v>35472</v>
      </c>
      <c r="K28" s="128">
        <v>1739</v>
      </c>
      <c r="L28" s="128">
        <v>0</v>
      </c>
      <c r="M28" s="128">
        <f t="shared" si="0"/>
        <v>0</v>
      </c>
      <c r="O28" s="57"/>
    </row>
    <row r="29" spans="2:15">
      <c r="B29" s="165"/>
      <c r="C29" s="165"/>
      <c r="D29" s="165"/>
      <c r="E29" s="165"/>
      <c r="G29" s="127">
        <v>43906</v>
      </c>
      <c r="H29" s="131" t="s">
        <v>1535</v>
      </c>
      <c r="I29" s="58">
        <v>0.35837405338747758</v>
      </c>
      <c r="J29" s="128">
        <v>36284</v>
      </c>
      <c r="K29" s="128">
        <v>1779</v>
      </c>
      <c r="L29" s="128">
        <v>0</v>
      </c>
      <c r="M29" s="128">
        <f t="shared" si="0"/>
        <v>0</v>
      </c>
      <c r="O29" s="57"/>
    </row>
    <row r="30" spans="2:15">
      <c r="B30" s="165"/>
      <c r="C30" s="165"/>
      <c r="D30" s="165"/>
      <c r="E30" s="165"/>
      <c r="G30" s="127">
        <v>43907</v>
      </c>
      <c r="H30" s="131" t="s">
        <v>1535</v>
      </c>
      <c r="I30" s="58">
        <v>0.35837405338747758</v>
      </c>
      <c r="J30" s="128">
        <v>37095</v>
      </c>
      <c r="K30" s="128">
        <v>1819</v>
      </c>
      <c r="L30" s="128">
        <v>0</v>
      </c>
      <c r="M30" s="128">
        <f t="shared" si="0"/>
        <v>0</v>
      </c>
      <c r="O30" s="57"/>
    </row>
    <row r="31" spans="2:15">
      <c r="B31" s="165"/>
      <c r="C31" s="165"/>
      <c r="D31" s="165"/>
      <c r="E31" s="165"/>
      <c r="G31" s="127">
        <v>43908</v>
      </c>
      <c r="H31" s="131" t="s">
        <v>1535</v>
      </c>
      <c r="I31" s="58">
        <v>0.35837405338747758</v>
      </c>
      <c r="J31" s="128">
        <v>37904</v>
      </c>
      <c r="K31" s="128">
        <v>1859</v>
      </c>
      <c r="L31" s="128">
        <v>1</v>
      </c>
      <c r="M31" s="128">
        <f t="shared" si="0"/>
        <v>1</v>
      </c>
      <c r="O31" s="57"/>
    </row>
    <row r="32" spans="2:15">
      <c r="B32" s="165"/>
      <c r="C32" s="165"/>
      <c r="D32" s="165"/>
      <c r="E32" s="165"/>
      <c r="G32" s="127">
        <v>43909</v>
      </c>
      <c r="H32" s="131" t="s">
        <v>1535</v>
      </c>
      <c r="I32" s="58">
        <v>0.35837405338747758</v>
      </c>
      <c r="J32" s="128">
        <v>38709</v>
      </c>
      <c r="K32" s="128">
        <v>1898</v>
      </c>
      <c r="L32" s="128">
        <v>1</v>
      </c>
      <c r="M32" s="128">
        <f t="shared" si="0"/>
        <v>2</v>
      </c>
      <c r="O32" s="57"/>
    </row>
    <row r="33" spans="2:15">
      <c r="B33" s="165"/>
      <c r="C33" s="165"/>
      <c r="D33" s="165"/>
      <c r="E33" s="165"/>
      <c r="G33" s="127">
        <v>43910</v>
      </c>
      <c r="H33" s="131" t="s">
        <v>1535</v>
      </c>
      <c r="I33" s="58">
        <v>0.35837405338747758</v>
      </c>
      <c r="J33" s="128">
        <v>39509</v>
      </c>
      <c r="K33" s="128">
        <v>1937</v>
      </c>
      <c r="L33" s="128">
        <v>2</v>
      </c>
      <c r="M33" s="128">
        <f t="shared" si="0"/>
        <v>4</v>
      </c>
      <c r="O33" s="57"/>
    </row>
    <row r="34" spans="2:15">
      <c r="B34" s="165"/>
      <c r="C34" s="165"/>
      <c r="D34" s="165"/>
      <c r="E34" s="165"/>
      <c r="G34" s="127">
        <v>43911</v>
      </c>
      <c r="H34" s="131" t="s">
        <v>1535</v>
      </c>
      <c r="I34" s="58">
        <v>0.35837405338747758</v>
      </c>
      <c r="J34" s="128">
        <v>40303</v>
      </c>
      <c r="K34" s="128">
        <v>1976</v>
      </c>
      <c r="L34" s="128">
        <v>3</v>
      </c>
      <c r="M34" s="128">
        <f t="shared" si="0"/>
        <v>7</v>
      </c>
      <c r="O34" s="57"/>
    </row>
    <row r="35" spans="2:15">
      <c r="B35" s="165"/>
      <c r="C35" s="165"/>
      <c r="D35" s="165"/>
      <c r="E35" s="165"/>
      <c r="G35" s="127">
        <v>43912</v>
      </c>
      <c r="H35" s="131" t="s">
        <v>1535</v>
      </c>
      <c r="I35" s="58">
        <v>0.35837405338747758</v>
      </c>
      <c r="J35" s="128">
        <v>41089</v>
      </c>
      <c r="K35" s="128">
        <v>2015</v>
      </c>
      <c r="L35" s="128">
        <v>6</v>
      </c>
      <c r="M35" s="128">
        <f t="shared" si="0"/>
        <v>13</v>
      </c>
      <c r="O35" s="57"/>
    </row>
    <row r="36" spans="2:15" ht="15" thickBot="1">
      <c r="B36" s="166">
        <v>43913</v>
      </c>
      <c r="C36" s="167">
        <v>4743</v>
      </c>
      <c r="D36" s="168">
        <v>477</v>
      </c>
      <c r="E36" s="185">
        <v>30</v>
      </c>
      <c r="G36" s="127">
        <v>43913</v>
      </c>
      <c r="H36" s="131" t="s">
        <v>1535</v>
      </c>
      <c r="I36" s="58">
        <v>0.35837405338747758</v>
      </c>
      <c r="J36" s="128">
        <v>41865</v>
      </c>
      <c r="K36" s="128">
        <v>2053</v>
      </c>
      <c r="L36" s="128">
        <v>10</v>
      </c>
      <c r="M36" s="130">
        <f t="shared" si="0"/>
        <v>23</v>
      </c>
      <c r="O36" s="135">
        <f>ABS((M36-E36)/E36)</f>
        <v>0.23333333333333334</v>
      </c>
    </row>
    <row r="37" spans="2:15" ht="15" thickBot="1">
      <c r="B37" s="169">
        <v>43914</v>
      </c>
      <c r="C37" s="170">
        <v>4572</v>
      </c>
      <c r="D37" s="171">
        <v>484</v>
      </c>
      <c r="E37" s="186">
        <v>36</v>
      </c>
      <c r="G37" s="127">
        <v>43914</v>
      </c>
      <c r="H37" s="131" t="s">
        <v>1535</v>
      </c>
      <c r="I37" s="58">
        <v>0.35837405338747758</v>
      </c>
      <c r="J37" s="128">
        <v>42630</v>
      </c>
      <c r="K37" s="128">
        <v>2090</v>
      </c>
      <c r="L37" s="128">
        <v>18</v>
      </c>
      <c r="M37" s="130">
        <f t="shared" si="0"/>
        <v>41</v>
      </c>
      <c r="O37" s="135">
        <f t="shared" ref="O37:O39" si="1">ABS((M37-E37)/E37)</f>
        <v>0.1388888888888889</v>
      </c>
    </row>
    <row r="38" spans="2:15" ht="15" thickBot="1">
      <c r="B38" s="169">
        <v>43915</v>
      </c>
      <c r="C38" s="170">
        <v>4300</v>
      </c>
      <c r="D38" s="171">
        <v>537</v>
      </c>
      <c r="E38" s="186">
        <v>41</v>
      </c>
      <c r="G38" s="127">
        <v>43915</v>
      </c>
      <c r="H38" s="131" t="s">
        <v>1535</v>
      </c>
      <c r="I38" s="58">
        <v>0.35837405338747758</v>
      </c>
      <c r="J38" s="128">
        <v>43383</v>
      </c>
      <c r="K38" s="128">
        <v>2127</v>
      </c>
      <c r="L38" s="128">
        <v>31</v>
      </c>
      <c r="M38" s="130">
        <f t="shared" si="0"/>
        <v>72</v>
      </c>
      <c r="O38" s="135">
        <f t="shared" si="1"/>
        <v>0.75609756097560976</v>
      </c>
    </row>
    <row r="39" spans="2:15">
      <c r="B39" s="172">
        <v>43916</v>
      </c>
      <c r="C39" s="173">
        <v>4621</v>
      </c>
      <c r="D39" s="174">
        <v>565</v>
      </c>
      <c r="E39" s="187">
        <v>50</v>
      </c>
      <c r="G39" s="127">
        <v>43916</v>
      </c>
      <c r="H39" s="131" t="s">
        <v>1535</v>
      </c>
      <c r="I39" s="58">
        <v>0.35837405338747758</v>
      </c>
      <c r="J39" s="128">
        <v>44122</v>
      </c>
      <c r="K39" s="128">
        <v>2164</v>
      </c>
      <c r="L39" s="128">
        <v>18</v>
      </c>
      <c r="M39" s="130">
        <f t="shared" si="0"/>
        <v>90</v>
      </c>
      <c r="O39" s="135">
        <f t="shared" si="1"/>
        <v>0.8</v>
      </c>
    </row>
    <row r="40" spans="2:15">
      <c r="B40" s="165"/>
      <c r="C40" s="165"/>
      <c r="D40" s="165"/>
      <c r="E40" s="188"/>
      <c r="G40" s="127">
        <v>43917</v>
      </c>
      <c r="H40" s="131" t="s">
        <v>1535</v>
      </c>
      <c r="I40" s="58">
        <v>0.35837405338747758</v>
      </c>
      <c r="J40" s="128">
        <v>44845</v>
      </c>
      <c r="K40" s="128">
        <v>2199</v>
      </c>
      <c r="L40" s="128">
        <v>18</v>
      </c>
      <c r="M40" s="133">
        <f t="shared" si="0"/>
        <v>108</v>
      </c>
      <c r="O40" s="57"/>
    </row>
    <row r="41" spans="2:15">
      <c r="B41" s="165"/>
      <c r="C41" s="165"/>
      <c r="D41" s="165"/>
      <c r="E41" s="188"/>
      <c r="G41" s="127">
        <v>43918</v>
      </c>
      <c r="H41" s="131" t="s">
        <v>1535</v>
      </c>
      <c r="I41" s="58">
        <v>0.35837405338747758</v>
      </c>
      <c r="J41" s="128">
        <v>45550</v>
      </c>
      <c r="K41" s="128">
        <v>2234</v>
      </c>
      <c r="L41" s="128">
        <v>19</v>
      </c>
      <c r="M41" s="133">
        <f t="shared" si="0"/>
        <v>127</v>
      </c>
      <c r="O41" s="57"/>
    </row>
    <row r="42" spans="2:15">
      <c r="B42" s="165"/>
      <c r="C42" s="165"/>
      <c r="D42" s="165"/>
      <c r="E42" s="188"/>
      <c r="G42" s="127">
        <v>43919</v>
      </c>
      <c r="H42" s="131" t="s">
        <v>1535</v>
      </c>
      <c r="I42" s="58">
        <v>0.35837405338747758</v>
      </c>
      <c r="J42" s="128">
        <v>46236</v>
      </c>
      <c r="K42" s="128">
        <v>2267</v>
      </c>
      <c r="L42" s="128">
        <v>19</v>
      </c>
      <c r="M42" s="133">
        <f t="shared" si="0"/>
        <v>146</v>
      </c>
      <c r="O42" s="57"/>
    </row>
    <row r="43" spans="2:15" ht="15" thickBot="1">
      <c r="B43" s="166">
        <v>43920</v>
      </c>
      <c r="C43" s="167">
        <v>4311</v>
      </c>
      <c r="D43" s="168">
        <v>593</v>
      </c>
      <c r="E43" s="185">
        <v>100</v>
      </c>
      <c r="G43" s="127">
        <v>43920</v>
      </c>
      <c r="H43" s="131" t="s">
        <v>1535</v>
      </c>
      <c r="I43" s="58">
        <v>0.35837405338747758</v>
      </c>
      <c r="J43" s="128">
        <v>46901</v>
      </c>
      <c r="K43" s="128">
        <v>2300</v>
      </c>
      <c r="L43" s="128">
        <v>19</v>
      </c>
      <c r="M43" s="130">
        <f t="shared" si="0"/>
        <v>165</v>
      </c>
      <c r="O43" s="135">
        <f>ABS((M43-E43)/E43)</f>
        <v>0.65</v>
      </c>
    </row>
    <row r="44" spans="2:15" ht="15" thickBot="1">
      <c r="B44" s="169">
        <v>43921</v>
      </c>
      <c r="C44" s="170">
        <v>8274</v>
      </c>
      <c r="D44" s="170">
        <v>1438</v>
      </c>
      <c r="E44" s="186">
        <v>118</v>
      </c>
      <c r="G44" s="127">
        <v>43921</v>
      </c>
      <c r="H44" s="131" t="s">
        <v>1535</v>
      </c>
      <c r="I44" s="58">
        <v>0.35837405338747758</v>
      </c>
      <c r="J44" s="128">
        <v>47544</v>
      </c>
      <c r="K44" s="128">
        <v>2332</v>
      </c>
      <c r="L44" s="128">
        <v>20</v>
      </c>
      <c r="M44" s="130">
        <f t="shared" si="0"/>
        <v>185</v>
      </c>
      <c r="O44" s="135">
        <f t="shared" ref="O44:O55" si="2">ABS((M44-E44)/E44)</f>
        <v>0.56779661016949157</v>
      </c>
    </row>
    <row r="45" spans="2:15" ht="15" thickBot="1">
      <c r="B45" s="169">
        <v>43922</v>
      </c>
      <c r="C45" s="170">
        <v>8551</v>
      </c>
      <c r="D45" s="170">
        <v>1503</v>
      </c>
      <c r="E45" s="186">
        <v>141</v>
      </c>
      <c r="G45" s="127">
        <v>43922</v>
      </c>
      <c r="H45" s="131" t="s">
        <v>1535</v>
      </c>
      <c r="I45" s="58">
        <v>0.35837405338747758</v>
      </c>
      <c r="J45" s="128">
        <v>48163</v>
      </c>
      <c r="K45" s="128">
        <v>2362</v>
      </c>
      <c r="L45" s="128">
        <v>20</v>
      </c>
      <c r="M45" s="130">
        <f t="shared" si="0"/>
        <v>205</v>
      </c>
      <c r="O45" s="135">
        <f t="shared" si="2"/>
        <v>0.45390070921985815</v>
      </c>
    </row>
    <row r="46" spans="2:15" ht="15" thickBot="1">
      <c r="B46" s="169">
        <v>43923</v>
      </c>
      <c r="C46" s="170">
        <v>8003</v>
      </c>
      <c r="D46" s="170">
        <v>1520</v>
      </c>
      <c r="E46" s="186">
        <v>165</v>
      </c>
      <c r="G46" s="127">
        <v>43923</v>
      </c>
      <c r="H46" s="131" t="s">
        <v>1535</v>
      </c>
      <c r="I46" s="58">
        <v>0.35837405338747758</v>
      </c>
      <c r="J46" s="128">
        <v>48756</v>
      </c>
      <c r="K46" s="128">
        <v>2391</v>
      </c>
      <c r="L46" s="128">
        <v>20</v>
      </c>
      <c r="M46" s="130">
        <f t="shared" si="0"/>
        <v>225</v>
      </c>
      <c r="O46" s="135">
        <f t="shared" si="2"/>
        <v>0.36363636363636365</v>
      </c>
    </row>
    <row r="47" spans="2:15" ht="15" thickBot="1">
      <c r="B47" s="169">
        <v>43924</v>
      </c>
      <c r="C47" s="170">
        <v>7275</v>
      </c>
      <c r="D47" s="170">
        <v>2321</v>
      </c>
      <c r="E47" s="186">
        <v>180</v>
      </c>
      <c r="G47" s="127">
        <v>43924</v>
      </c>
      <c r="H47" s="131" t="s">
        <v>1535</v>
      </c>
      <c r="I47" s="58">
        <v>0.35837405338747758</v>
      </c>
      <c r="J47" s="128">
        <v>49322</v>
      </c>
      <c r="K47" s="128">
        <v>2419</v>
      </c>
      <c r="L47" s="128">
        <v>21</v>
      </c>
      <c r="M47" s="130">
        <f t="shared" si="0"/>
        <v>246</v>
      </c>
      <c r="O47" s="135">
        <f t="shared" si="2"/>
        <v>0.36666666666666664</v>
      </c>
    </row>
    <row r="48" spans="2:15" ht="15" thickBot="1">
      <c r="B48" s="169">
        <v>43925</v>
      </c>
      <c r="C48" s="170">
        <v>9069</v>
      </c>
      <c r="D48" s="170">
        <v>2729</v>
      </c>
      <c r="E48" s="186">
        <v>213</v>
      </c>
      <c r="G48" s="127">
        <v>43925</v>
      </c>
      <c r="H48" s="131" t="s">
        <v>1535</v>
      </c>
      <c r="I48" s="58">
        <v>0.35837405338747758</v>
      </c>
      <c r="J48" s="128">
        <v>49860</v>
      </c>
      <c r="K48" s="128">
        <v>2445</v>
      </c>
      <c r="L48" s="128">
        <v>21</v>
      </c>
      <c r="M48" s="130">
        <f t="shared" si="0"/>
        <v>267</v>
      </c>
      <c r="O48" s="135">
        <f t="shared" si="2"/>
        <v>0.25352112676056338</v>
      </c>
    </row>
    <row r="49" spans="2:15" ht="15" thickBot="1">
      <c r="B49" s="169">
        <v>43926</v>
      </c>
      <c r="C49" s="170">
        <v>9955</v>
      </c>
      <c r="D49" s="170">
        <v>3612</v>
      </c>
      <c r="E49" s="186">
        <v>219</v>
      </c>
      <c r="G49" s="127">
        <v>43926</v>
      </c>
      <c r="H49" s="131" t="s">
        <v>1535</v>
      </c>
      <c r="I49" s="58">
        <v>0.35837405338747758</v>
      </c>
      <c r="J49" s="128">
        <v>50368</v>
      </c>
      <c r="K49" s="128">
        <v>2470</v>
      </c>
      <c r="L49" s="128">
        <v>22</v>
      </c>
      <c r="M49" s="130">
        <f t="shared" si="0"/>
        <v>289</v>
      </c>
      <c r="O49" s="135">
        <f t="shared" si="2"/>
        <v>0.31963470319634701</v>
      </c>
    </row>
    <row r="50" spans="2:15" ht="15" thickBot="1">
      <c r="B50" s="169">
        <v>43927</v>
      </c>
      <c r="C50" s="170">
        <v>10383</v>
      </c>
      <c r="D50" s="170">
        <v>3754</v>
      </c>
      <c r="E50" s="186">
        <v>244</v>
      </c>
      <c r="G50" s="127">
        <v>43927</v>
      </c>
      <c r="H50" s="131" t="s">
        <v>1535</v>
      </c>
      <c r="I50" s="58">
        <v>0.35837405338747758</v>
      </c>
      <c r="J50" s="128">
        <v>50844</v>
      </c>
      <c r="K50" s="128">
        <v>2493</v>
      </c>
      <c r="L50" s="128">
        <v>22</v>
      </c>
      <c r="M50" s="130">
        <f t="shared" si="0"/>
        <v>311</v>
      </c>
      <c r="O50" s="135">
        <f t="shared" si="2"/>
        <v>0.27459016393442626</v>
      </c>
    </row>
    <row r="51" spans="2:15" ht="15" thickBot="1">
      <c r="B51" s="169">
        <v>43928</v>
      </c>
      <c r="C51" s="170">
        <v>12258</v>
      </c>
      <c r="D51" s="170">
        <v>4503</v>
      </c>
      <c r="E51" s="186">
        <v>297</v>
      </c>
      <c r="G51" s="127">
        <v>43928</v>
      </c>
      <c r="H51" s="131" t="s">
        <v>1535</v>
      </c>
      <c r="I51" s="58">
        <v>0.35837405338747758</v>
      </c>
      <c r="J51" s="128">
        <v>51287</v>
      </c>
      <c r="K51" s="128">
        <v>2515</v>
      </c>
      <c r="L51" s="128">
        <v>22</v>
      </c>
      <c r="M51" s="130">
        <f t="shared" si="0"/>
        <v>333</v>
      </c>
      <c r="O51" s="135">
        <f t="shared" si="2"/>
        <v>0.12121212121212122</v>
      </c>
    </row>
    <row r="52" spans="2:15" ht="15" thickBot="1">
      <c r="B52" s="169">
        <v>43929</v>
      </c>
      <c r="C52" s="170">
        <v>14611</v>
      </c>
      <c r="D52" s="170">
        <v>5137</v>
      </c>
      <c r="E52" s="186">
        <v>341</v>
      </c>
      <c r="G52" s="127">
        <v>43929</v>
      </c>
      <c r="H52" s="131" t="s">
        <v>1535</v>
      </c>
      <c r="I52" s="58">
        <v>0.35837405338747758</v>
      </c>
      <c r="J52" s="128">
        <v>51696</v>
      </c>
      <c r="K52" s="128">
        <v>2535</v>
      </c>
      <c r="L52" s="128">
        <v>22</v>
      </c>
      <c r="M52" s="130">
        <f t="shared" si="0"/>
        <v>355</v>
      </c>
      <c r="O52" s="144">
        <f t="shared" si="2"/>
        <v>4.1055718475073312E-2</v>
      </c>
    </row>
    <row r="53" spans="2:15" ht="15" thickBot="1">
      <c r="B53" s="169">
        <v>43930</v>
      </c>
      <c r="C53" s="170">
        <v>16659</v>
      </c>
      <c r="D53" s="170">
        <v>5832</v>
      </c>
      <c r="E53" s="186">
        <v>386</v>
      </c>
      <c r="G53" s="127">
        <v>43930</v>
      </c>
      <c r="H53" s="131" t="s">
        <v>1535</v>
      </c>
      <c r="I53" s="58">
        <v>0.35837405338747758</v>
      </c>
      <c r="J53" s="128">
        <v>52070</v>
      </c>
      <c r="K53" s="128">
        <v>2554</v>
      </c>
      <c r="L53" s="128">
        <v>23</v>
      </c>
      <c r="M53" s="130">
        <f t="shared" si="0"/>
        <v>378</v>
      </c>
      <c r="O53" s="144">
        <f t="shared" si="2"/>
        <v>2.072538860103627E-2</v>
      </c>
    </row>
    <row r="54" spans="2:15" ht="15" thickBot="1">
      <c r="B54" s="169">
        <v>43931</v>
      </c>
      <c r="C54" s="170">
        <v>18859</v>
      </c>
      <c r="D54" s="170">
        <v>6379</v>
      </c>
      <c r="E54" s="186">
        <v>412</v>
      </c>
      <c r="G54" s="127">
        <v>43931</v>
      </c>
      <c r="H54" s="131" t="s">
        <v>1535</v>
      </c>
      <c r="I54" s="58">
        <v>0.35837405338747758</v>
      </c>
      <c r="J54" s="128">
        <v>52408</v>
      </c>
      <c r="K54" s="128">
        <v>2570</v>
      </c>
      <c r="L54" s="128">
        <v>23</v>
      </c>
      <c r="M54" s="130">
        <f t="shared" si="0"/>
        <v>401</v>
      </c>
      <c r="O54" s="144">
        <f t="shared" si="2"/>
        <v>2.6699029126213591E-2</v>
      </c>
    </row>
    <row r="55" spans="2:15" ht="15" thickBot="1">
      <c r="B55" s="175">
        <v>43932</v>
      </c>
      <c r="C55" s="176">
        <v>19794</v>
      </c>
      <c r="D55" s="176">
        <v>6585</v>
      </c>
      <c r="E55" s="189">
        <v>422</v>
      </c>
      <c r="G55" s="127">
        <v>43932</v>
      </c>
      <c r="H55" s="131" t="s">
        <v>1535</v>
      </c>
      <c r="I55" s="58">
        <v>0.35837405338747758</v>
      </c>
      <c r="J55" s="128">
        <v>52709</v>
      </c>
      <c r="K55" s="128">
        <v>2585</v>
      </c>
      <c r="L55" s="128">
        <v>23</v>
      </c>
      <c r="M55" s="130">
        <f t="shared" si="0"/>
        <v>424</v>
      </c>
      <c r="O55" s="144">
        <f t="shared" si="2"/>
        <v>4.7393364928909956E-3</v>
      </c>
    </row>
  </sheetData>
  <hyperlinks>
    <hyperlink ref="D5" r:id="rId1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331"/>
  <sheetViews>
    <sheetView zoomScale="90" zoomScaleNormal="90" workbookViewId="0">
      <selection activeCell="P32" sqref="P32"/>
    </sheetView>
  </sheetViews>
  <sheetFormatPr defaultRowHeight="14.5"/>
  <cols>
    <col min="1" max="1" width="4.90625" bestFit="1" customWidth="1"/>
    <col min="2" max="2" width="20.1796875" customWidth="1"/>
    <col min="3" max="3" width="13.7265625" style="154" bestFit="1" customWidth="1"/>
    <col min="4" max="4" width="11.1796875" style="154" customWidth="1"/>
    <col min="6" max="6" width="5.36328125" customWidth="1"/>
    <col min="7" max="7" width="15.453125" customWidth="1"/>
    <col min="8" max="8" width="10.08984375" style="154" customWidth="1"/>
    <col min="9" max="9" width="11.54296875" customWidth="1"/>
  </cols>
  <sheetData>
    <row r="5" spans="1:9" ht="26">
      <c r="C5" s="164" t="s">
        <v>1573</v>
      </c>
    </row>
    <row r="7" spans="1:9" s="161" customFormat="1" ht="22.5" customHeight="1">
      <c r="A7" s="160" t="s">
        <v>1571</v>
      </c>
      <c r="C7" s="162"/>
      <c r="D7" s="162"/>
      <c r="F7" s="160" t="s">
        <v>1572</v>
      </c>
      <c r="H7" s="162"/>
    </row>
    <row r="8" spans="1:9">
      <c r="A8" s="153" t="s">
        <v>1570</v>
      </c>
      <c r="B8" s="153" t="s">
        <v>1445</v>
      </c>
      <c r="C8" s="155" t="s">
        <v>1569</v>
      </c>
      <c r="D8" s="155" t="s">
        <v>1568</v>
      </c>
      <c r="F8" s="153" t="s">
        <v>1570</v>
      </c>
      <c r="G8" s="153" t="s">
        <v>1445</v>
      </c>
      <c r="H8" s="155" t="s">
        <v>1569</v>
      </c>
      <c r="I8" s="153" t="s">
        <v>1568</v>
      </c>
    </row>
    <row r="9" spans="1:9">
      <c r="A9" s="156">
        <v>1</v>
      </c>
      <c r="B9" s="158" t="s">
        <v>1331</v>
      </c>
      <c r="C9" s="157">
        <v>291412</v>
      </c>
      <c r="D9" s="157">
        <v>14570</v>
      </c>
      <c r="F9" s="57">
        <v>1</v>
      </c>
      <c r="G9" s="57" t="s">
        <v>634</v>
      </c>
      <c r="H9" s="75">
        <v>4299</v>
      </c>
      <c r="I9" s="57">
        <v>3</v>
      </c>
    </row>
    <row r="10" spans="1:9">
      <c r="A10" s="156">
        <v>2</v>
      </c>
      <c r="B10" s="158" t="s">
        <v>1244</v>
      </c>
      <c r="C10" s="157">
        <v>158367</v>
      </c>
      <c r="D10" s="157">
        <v>13197</v>
      </c>
      <c r="F10" s="57">
        <v>2</v>
      </c>
      <c r="G10" s="57" t="s">
        <v>780</v>
      </c>
      <c r="H10" s="75">
        <v>2714</v>
      </c>
      <c r="I10" s="57">
        <v>5</v>
      </c>
    </row>
    <row r="11" spans="1:9">
      <c r="A11" s="156">
        <v>3</v>
      </c>
      <c r="B11" s="158" t="s">
        <v>442</v>
      </c>
      <c r="C11" s="157">
        <v>415114</v>
      </c>
      <c r="D11" s="157">
        <v>12972</v>
      </c>
      <c r="F11" s="57">
        <v>3</v>
      </c>
      <c r="G11" s="57" t="s">
        <v>796</v>
      </c>
      <c r="H11" s="75">
        <v>5925</v>
      </c>
      <c r="I11" s="57">
        <v>6</v>
      </c>
    </row>
    <row r="12" spans="1:9">
      <c r="A12" s="156">
        <v>4</v>
      </c>
      <c r="B12" s="158" t="s">
        <v>368</v>
      </c>
      <c r="C12" s="157">
        <v>394572</v>
      </c>
      <c r="D12" s="157">
        <v>10960</v>
      </c>
      <c r="F12" s="57">
        <v>4</v>
      </c>
      <c r="G12" s="57" t="s">
        <v>894</v>
      </c>
      <c r="H12" s="75">
        <v>1259</v>
      </c>
      <c r="I12" s="57">
        <v>6</v>
      </c>
    </row>
    <row r="13" spans="1:9">
      <c r="A13" s="156">
        <v>5</v>
      </c>
      <c r="B13" s="158" t="s">
        <v>928</v>
      </c>
      <c r="C13" s="157">
        <v>680887</v>
      </c>
      <c r="D13" s="157">
        <v>10013</v>
      </c>
      <c r="F13" s="57">
        <v>5</v>
      </c>
      <c r="G13" s="57" t="s">
        <v>1228</v>
      </c>
      <c r="H13" s="75">
        <v>8323</v>
      </c>
      <c r="I13" s="57">
        <v>6</v>
      </c>
    </row>
    <row r="14" spans="1:9">
      <c r="A14" s="156">
        <v>6</v>
      </c>
      <c r="B14" s="159" t="s">
        <v>1486</v>
      </c>
      <c r="C14" s="163">
        <v>12072754</v>
      </c>
      <c r="D14" s="157">
        <v>8000</v>
      </c>
      <c r="F14" s="57">
        <v>6</v>
      </c>
      <c r="G14" s="57" t="s">
        <v>1262</v>
      </c>
      <c r="H14" s="75">
        <v>4077</v>
      </c>
      <c r="I14" s="57">
        <v>6</v>
      </c>
    </row>
    <row r="15" spans="1:9">
      <c r="A15" s="156">
        <v>7</v>
      </c>
      <c r="B15" s="158" t="s">
        <v>504</v>
      </c>
      <c r="C15" s="157">
        <v>194235</v>
      </c>
      <c r="D15" s="157">
        <v>7769</v>
      </c>
      <c r="F15" s="57">
        <v>7</v>
      </c>
      <c r="G15" s="57" t="s">
        <v>156</v>
      </c>
      <c r="H15" s="75">
        <v>1925</v>
      </c>
      <c r="I15" s="57">
        <v>7</v>
      </c>
    </row>
    <row r="16" spans="1:9">
      <c r="A16" s="156">
        <v>8</v>
      </c>
      <c r="B16" s="158" t="s">
        <v>812</v>
      </c>
      <c r="C16" s="157">
        <v>470736</v>
      </c>
      <c r="D16" s="157">
        <v>7025</v>
      </c>
      <c r="F16" s="57">
        <v>8</v>
      </c>
      <c r="G16" s="57" t="s">
        <v>218</v>
      </c>
      <c r="H16" s="75">
        <v>7729</v>
      </c>
      <c r="I16" s="57">
        <v>7</v>
      </c>
    </row>
    <row r="17" spans="1:9">
      <c r="A17" s="156">
        <v>9</v>
      </c>
      <c r="B17" s="158" t="s">
        <v>1042</v>
      </c>
      <c r="C17" s="157">
        <v>116225</v>
      </c>
      <c r="D17" s="157">
        <v>6836</v>
      </c>
      <c r="F17" s="57">
        <v>9</v>
      </c>
      <c r="G17" s="57" t="s">
        <v>268</v>
      </c>
      <c r="H17" s="75">
        <v>815</v>
      </c>
      <c r="I17" s="57">
        <v>7</v>
      </c>
    </row>
    <row r="18" spans="1:9">
      <c r="A18" s="156">
        <v>10</v>
      </c>
      <c r="B18" s="158" t="s">
        <v>718</v>
      </c>
      <c r="C18" s="157">
        <v>124881</v>
      </c>
      <c r="D18" s="157">
        <v>5676</v>
      </c>
      <c r="F18" s="57">
        <v>10</v>
      </c>
      <c r="G18" s="57" t="s">
        <v>276</v>
      </c>
      <c r="H18" s="75">
        <v>2653</v>
      </c>
      <c r="I18" s="57">
        <v>7</v>
      </c>
    </row>
    <row r="19" spans="1:9">
      <c r="A19" s="156">
        <v>11</v>
      </c>
      <c r="B19" s="158" t="s">
        <v>228</v>
      </c>
      <c r="C19" s="157">
        <v>273217</v>
      </c>
      <c r="D19" s="157">
        <v>4478</v>
      </c>
      <c r="F19" s="57">
        <v>11</v>
      </c>
      <c r="G19" s="57" t="s">
        <v>506</v>
      </c>
      <c r="H19" s="75">
        <v>1752</v>
      </c>
      <c r="I19" s="57">
        <v>7</v>
      </c>
    </row>
    <row r="20" spans="1:9">
      <c r="A20" s="156">
        <v>12</v>
      </c>
      <c r="B20" s="158" t="s">
        <v>680</v>
      </c>
      <c r="C20" s="157">
        <v>370598</v>
      </c>
      <c r="D20" s="157">
        <v>4465</v>
      </c>
      <c r="F20" s="57">
        <v>12</v>
      </c>
      <c r="G20" s="57" t="s">
        <v>876</v>
      </c>
      <c r="H20" s="75">
        <v>6678</v>
      </c>
      <c r="I20" s="57">
        <v>7</v>
      </c>
    </row>
    <row r="21" spans="1:9">
      <c r="A21" s="156">
        <v>13</v>
      </c>
      <c r="B21" s="158" t="s">
        <v>570</v>
      </c>
      <c r="C21" s="157">
        <v>1371241</v>
      </c>
      <c r="D21" s="157">
        <v>4105</v>
      </c>
      <c r="F21" s="57">
        <v>13</v>
      </c>
      <c r="G21" s="57" t="s">
        <v>976</v>
      </c>
      <c r="H21" s="75">
        <v>1779</v>
      </c>
      <c r="I21" s="57">
        <v>7</v>
      </c>
    </row>
    <row r="22" spans="1:9">
      <c r="A22" s="156">
        <v>14</v>
      </c>
      <c r="B22" s="158" t="s">
        <v>474</v>
      </c>
      <c r="C22" s="157">
        <v>272797</v>
      </c>
      <c r="D22" s="157">
        <v>4011</v>
      </c>
      <c r="F22" s="57">
        <v>14</v>
      </c>
      <c r="G22" s="57" t="s">
        <v>1014</v>
      </c>
      <c r="H22" s="75">
        <v>3596</v>
      </c>
      <c r="I22" s="57">
        <v>7</v>
      </c>
    </row>
    <row r="23" spans="1:9">
      <c r="A23" s="57">
        <v>15</v>
      </c>
      <c r="B23" s="57" t="s">
        <v>516</v>
      </c>
      <c r="C23" s="75">
        <v>175206</v>
      </c>
      <c r="D23" s="75">
        <v>3893</v>
      </c>
      <c r="F23" s="57">
        <v>15</v>
      </c>
      <c r="G23" s="57" t="s">
        <v>396</v>
      </c>
      <c r="H23" s="75">
        <v>6034</v>
      </c>
      <c r="I23" s="57">
        <v>8</v>
      </c>
    </row>
    <row r="24" spans="1:9">
      <c r="A24" s="57">
        <v>16</v>
      </c>
      <c r="B24" s="57" t="s">
        <v>1222</v>
      </c>
      <c r="C24" s="75">
        <v>703483</v>
      </c>
      <c r="D24" s="75">
        <v>3886</v>
      </c>
      <c r="F24" s="57">
        <v>16</v>
      </c>
      <c r="G24" s="57" t="s">
        <v>466</v>
      </c>
      <c r="H24" s="75">
        <v>15148</v>
      </c>
      <c r="I24" s="57">
        <v>8</v>
      </c>
    </row>
    <row r="25" spans="1:9">
      <c r="A25" s="57">
        <v>17</v>
      </c>
      <c r="B25" s="57" t="s">
        <v>580</v>
      </c>
      <c r="C25" s="75">
        <v>232861</v>
      </c>
      <c r="D25" s="75">
        <v>3755</v>
      </c>
      <c r="F25" s="57">
        <v>17</v>
      </c>
      <c r="G25" s="57" t="s">
        <v>872</v>
      </c>
      <c r="H25" s="75">
        <v>3145</v>
      </c>
      <c r="I25" s="57">
        <v>8</v>
      </c>
    </row>
    <row r="26" spans="1:9">
      <c r="A26" s="57">
        <v>18</v>
      </c>
      <c r="B26" s="57" t="s">
        <v>1423</v>
      </c>
      <c r="C26" s="75">
        <v>121378</v>
      </c>
      <c r="D26" s="75">
        <v>3371</v>
      </c>
      <c r="F26" s="57">
        <v>18</v>
      </c>
      <c r="G26" s="57" t="s">
        <v>1174</v>
      </c>
      <c r="H26" s="75">
        <v>4309</v>
      </c>
      <c r="I26" s="57">
        <v>8</v>
      </c>
    </row>
    <row r="27" spans="1:9">
      <c r="A27" s="57">
        <v>19</v>
      </c>
      <c r="B27" s="57" t="s">
        <v>664</v>
      </c>
      <c r="C27" s="75">
        <v>239105</v>
      </c>
      <c r="D27" s="75">
        <v>3026</v>
      </c>
      <c r="F27" s="57">
        <v>19</v>
      </c>
      <c r="G27" s="57" t="s">
        <v>1407</v>
      </c>
      <c r="H27" s="75">
        <v>1251</v>
      </c>
      <c r="I27" s="57">
        <v>8</v>
      </c>
    </row>
    <row r="28" spans="1:9">
      <c r="A28" s="57">
        <v>20</v>
      </c>
      <c r="B28" s="57" t="s">
        <v>1293</v>
      </c>
      <c r="C28" s="75">
        <v>361339</v>
      </c>
      <c r="D28" s="75">
        <v>2474</v>
      </c>
      <c r="F28" s="57">
        <v>20</v>
      </c>
      <c r="G28" s="57" t="s">
        <v>1439</v>
      </c>
      <c r="H28" s="75">
        <v>2723</v>
      </c>
      <c r="I28" s="57">
        <v>8</v>
      </c>
    </row>
    <row r="29" spans="1:9">
      <c r="A29" s="57">
        <v>21</v>
      </c>
      <c r="B29" s="57" t="s">
        <v>566</v>
      </c>
      <c r="C29" s="75">
        <v>316692</v>
      </c>
      <c r="D29" s="75">
        <v>2311</v>
      </c>
      <c r="F29" s="57">
        <v>21</v>
      </c>
      <c r="G29" s="57" t="s">
        <v>114</v>
      </c>
      <c r="H29" s="75">
        <v>6771</v>
      </c>
      <c r="I29" s="57">
        <v>9</v>
      </c>
    </row>
    <row r="30" spans="1:9">
      <c r="A30" s="57">
        <v>22</v>
      </c>
      <c r="B30" s="57" t="s">
        <v>1072</v>
      </c>
      <c r="C30" s="75">
        <v>330520</v>
      </c>
      <c r="D30" s="75">
        <v>2279</v>
      </c>
      <c r="F30" s="57">
        <v>22</v>
      </c>
      <c r="G30" s="57" t="s">
        <v>187</v>
      </c>
      <c r="H30" s="75">
        <v>5322</v>
      </c>
      <c r="I30" s="57">
        <v>9</v>
      </c>
    </row>
    <row r="31" spans="1:9">
      <c r="A31" s="57">
        <v>23</v>
      </c>
      <c r="B31" s="57" t="s">
        <v>1242</v>
      </c>
      <c r="C31" s="75">
        <v>827749</v>
      </c>
      <c r="D31" s="75">
        <v>2013</v>
      </c>
      <c r="F31" s="57">
        <v>23</v>
      </c>
      <c r="G31" s="57" t="s">
        <v>240</v>
      </c>
      <c r="H31" s="75">
        <v>2954</v>
      </c>
      <c r="I31" s="57">
        <v>9</v>
      </c>
    </row>
    <row r="32" spans="1:9">
      <c r="A32" s="57">
        <v>24</v>
      </c>
      <c r="B32" s="57" t="s">
        <v>1321</v>
      </c>
      <c r="C32" s="75">
        <v>285899</v>
      </c>
      <c r="D32" s="75">
        <v>1743</v>
      </c>
      <c r="F32" s="57">
        <v>24</v>
      </c>
      <c r="G32" s="57" t="s">
        <v>346</v>
      </c>
      <c r="H32" s="75">
        <v>12226</v>
      </c>
      <c r="I32" s="57">
        <v>9</v>
      </c>
    </row>
    <row r="33" spans="1:9">
      <c r="A33" s="57">
        <v>25</v>
      </c>
      <c r="B33" s="57" t="s">
        <v>91</v>
      </c>
      <c r="C33" s="75">
        <v>238683</v>
      </c>
      <c r="D33" s="75">
        <v>1657</v>
      </c>
      <c r="F33" s="57">
        <v>25</v>
      </c>
      <c r="G33" s="57" t="s">
        <v>670</v>
      </c>
      <c r="H33" s="75">
        <v>4183</v>
      </c>
      <c r="I33" s="57">
        <v>9</v>
      </c>
    </row>
    <row r="34" spans="1:9">
      <c r="A34" s="57">
        <v>26</v>
      </c>
      <c r="B34" s="57" t="s">
        <v>1142</v>
      </c>
      <c r="C34" s="75">
        <v>50857</v>
      </c>
      <c r="D34" s="75">
        <v>1640</v>
      </c>
      <c r="F34" s="57">
        <v>26</v>
      </c>
      <c r="G34" s="57" t="s">
        <v>984</v>
      </c>
      <c r="H34" s="75">
        <v>2558</v>
      </c>
      <c r="I34" s="57">
        <v>9</v>
      </c>
    </row>
    <row r="35" spans="1:9">
      <c r="A35" s="57">
        <v>27</v>
      </c>
      <c r="B35" s="57" t="s">
        <v>1238</v>
      </c>
      <c r="C35" s="75">
        <v>420817</v>
      </c>
      <c r="D35" s="75">
        <v>1552</v>
      </c>
      <c r="F35" s="57">
        <v>27</v>
      </c>
      <c r="G35" s="57" t="s">
        <v>1112</v>
      </c>
      <c r="H35" s="75">
        <v>3358</v>
      </c>
      <c r="I35" s="57">
        <v>9</v>
      </c>
    </row>
    <row r="36" spans="1:9">
      <c r="A36" s="57">
        <v>28</v>
      </c>
      <c r="B36" s="57" t="s">
        <v>1317</v>
      </c>
      <c r="C36" s="75">
        <v>679782</v>
      </c>
      <c r="D36" s="75">
        <v>1534</v>
      </c>
      <c r="F36" s="57">
        <v>28</v>
      </c>
      <c r="G36" s="57" t="s">
        <v>1254</v>
      </c>
      <c r="H36" s="75">
        <v>1889</v>
      </c>
      <c r="I36" s="57">
        <v>9</v>
      </c>
    </row>
    <row r="37" spans="1:9">
      <c r="A37" s="57">
        <v>29</v>
      </c>
      <c r="B37" s="57" t="s">
        <v>1323</v>
      </c>
      <c r="C37" s="75">
        <v>296270</v>
      </c>
      <c r="D37" s="75">
        <v>1519</v>
      </c>
      <c r="F37" s="57">
        <v>29</v>
      </c>
      <c r="G37" s="57" t="s">
        <v>80</v>
      </c>
      <c r="H37" s="75">
        <v>3897</v>
      </c>
      <c r="I37" s="57">
        <v>10</v>
      </c>
    </row>
    <row r="38" spans="1:9">
      <c r="A38" s="57">
        <v>30</v>
      </c>
      <c r="B38" s="57" t="s">
        <v>1421</v>
      </c>
      <c r="C38" s="75">
        <v>53311</v>
      </c>
      <c r="D38" s="75">
        <v>1402</v>
      </c>
      <c r="F38" s="57">
        <v>30</v>
      </c>
      <c r="G38" s="57" t="s">
        <v>344</v>
      </c>
      <c r="H38" s="75">
        <v>4897</v>
      </c>
      <c r="I38" s="57">
        <v>10</v>
      </c>
    </row>
    <row r="39" spans="1:9">
      <c r="A39" s="57">
        <v>31</v>
      </c>
      <c r="B39" s="57" t="s">
        <v>336</v>
      </c>
      <c r="C39" s="75">
        <v>1190830</v>
      </c>
      <c r="D39" s="75">
        <v>1342</v>
      </c>
      <c r="F39" s="57">
        <v>31</v>
      </c>
      <c r="G39" s="57" t="s">
        <v>512</v>
      </c>
      <c r="H39" s="75">
        <v>2829</v>
      </c>
      <c r="I39" s="57">
        <v>10</v>
      </c>
    </row>
    <row r="40" spans="1:9">
      <c r="A40" s="57">
        <v>32</v>
      </c>
      <c r="B40" s="57" t="s">
        <v>658</v>
      </c>
      <c r="C40" s="75">
        <v>175543</v>
      </c>
      <c r="D40" s="75">
        <v>1290</v>
      </c>
      <c r="F40" s="57">
        <v>32</v>
      </c>
      <c r="G40" s="57" t="s">
        <v>788</v>
      </c>
      <c r="H40" s="75">
        <v>3200</v>
      </c>
      <c r="I40" s="57">
        <v>10</v>
      </c>
    </row>
    <row r="41" spans="1:9">
      <c r="A41" s="57">
        <v>33</v>
      </c>
      <c r="B41" s="57" t="s">
        <v>45</v>
      </c>
      <c r="C41" s="75">
        <v>3531</v>
      </c>
      <c r="D41" s="75">
        <v>1177</v>
      </c>
      <c r="F41" s="57">
        <v>33</v>
      </c>
      <c r="G41" s="57" t="s">
        <v>978</v>
      </c>
      <c r="H41" s="75">
        <v>8706</v>
      </c>
      <c r="I41" s="57">
        <v>10</v>
      </c>
    </row>
    <row r="42" spans="1:9">
      <c r="A42" s="57">
        <v>34</v>
      </c>
      <c r="B42" s="57" t="s">
        <v>1413</v>
      </c>
      <c r="C42" s="75">
        <v>130613</v>
      </c>
      <c r="D42" s="75">
        <v>1176</v>
      </c>
      <c r="F42" s="57">
        <v>34</v>
      </c>
      <c r="G42" s="57" t="s">
        <v>1040</v>
      </c>
      <c r="H42" s="75">
        <v>3517</v>
      </c>
      <c r="I42" s="57">
        <v>10</v>
      </c>
    </row>
    <row r="43" spans="1:9">
      <c r="A43" s="57">
        <v>35</v>
      </c>
      <c r="B43" s="57" t="s">
        <v>1126</v>
      </c>
      <c r="C43" s="75">
        <v>121628</v>
      </c>
      <c r="D43" s="75">
        <v>1136</v>
      </c>
      <c r="F43" s="57">
        <v>35</v>
      </c>
      <c r="G43" s="57" t="s">
        <v>1283</v>
      </c>
      <c r="H43" s="75">
        <v>7508</v>
      </c>
      <c r="I43" s="57">
        <v>10</v>
      </c>
    </row>
    <row r="44" spans="1:9">
      <c r="A44" s="57">
        <v>36</v>
      </c>
      <c r="B44" s="57" t="s">
        <v>1128</v>
      </c>
      <c r="C44" s="75">
        <v>704441</v>
      </c>
      <c r="D44" s="75">
        <v>1097</v>
      </c>
      <c r="F44" s="57">
        <v>36</v>
      </c>
      <c r="G44" s="57" t="s">
        <v>324</v>
      </c>
      <c r="H44" s="75">
        <v>5886</v>
      </c>
      <c r="I44" s="57">
        <v>11</v>
      </c>
    </row>
    <row r="45" spans="1:9">
      <c r="A45" s="57">
        <v>37</v>
      </c>
      <c r="B45" s="57" t="s">
        <v>518</v>
      </c>
      <c r="C45" s="75">
        <v>155086</v>
      </c>
      <c r="D45" s="75">
        <v>1084</v>
      </c>
      <c r="F45" s="57">
        <v>37</v>
      </c>
      <c r="G45" s="57" t="s">
        <v>490</v>
      </c>
      <c r="H45" s="75">
        <v>2691</v>
      </c>
      <c r="I45" s="57">
        <v>11</v>
      </c>
    </row>
    <row r="46" spans="1:9">
      <c r="A46" s="57">
        <v>38</v>
      </c>
      <c r="B46" s="57" t="s">
        <v>1266</v>
      </c>
      <c r="C46" s="75">
        <v>457993</v>
      </c>
      <c r="D46" s="75">
        <v>1045</v>
      </c>
      <c r="F46" s="57">
        <v>38</v>
      </c>
      <c r="G46" s="57" t="s">
        <v>730</v>
      </c>
      <c r="H46" s="75">
        <v>4458</v>
      </c>
      <c r="I46" s="57">
        <v>11</v>
      </c>
    </row>
    <row r="47" spans="1:9">
      <c r="A47" s="57">
        <v>39</v>
      </c>
      <c r="B47" s="57" t="s">
        <v>338</v>
      </c>
      <c r="C47" s="75">
        <v>84424</v>
      </c>
      <c r="D47" s="75">
        <v>1005</v>
      </c>
      <c r="F47" s="57">
        <v>39</v>
      </c>
      <c r="G47" s="57" t="s">
        <v>786</v>
      </c>
      <c r="H47" s="75">
        <v>3664</v>
      </c>
      <c r="I47" s="57">
        <v>11</v>
      </c>
    </row>
    <row r="48" spans="1:9">
      <c r="A48" s="57">
        <v>40</v>
      </c>
      <c r="B48" s="57" t="s">
        <v>1427</v>
      </c>
      <c r="C48" s="75">
        <v>80007</v>
      </c>
      <c r="D48" s="75">
        <v>1000</v>
      </c>
      <c r="F48" s="57">
        <v>40</v>
      </c>
      <c r="G48" s="57" t="s">
        <v>818</v>
      </c>
      <c r="H48" s="75">
        <v>1886</v>
      </c>
      <c r="I48" s="57">
        <v>11</v>
      </c>
    </row>
    <row r="49" spans="1:9">
      <c r="A49" s="57">
        <v>41</v>
      </c>
      <c r="B49" s="57" t="s">
        <v>320</v>
      </c>
      <c r="C49" s="75">
        <v>101837</v>
      </c>
      <c r="D49" s="75">
        <v>979</v>
      </c>
      <c r="F49" s="57">
        <v>41</v>
      </c>
      <c r="G49" s="57" t="s">
        <v>874</v>
      </c>
      <c r="H49" s="75">
        <v>4833</v>
      </c>
      <c r="I49" s="57">
        <v>11</v>
      </c>
    </row>
    <row r="50" spans="1:9">
      <c r="A50" s="57">
        <v>42</v>
      </c>
      <c r="B50" s="57" t="s">
        <v>908</v>
      </c>
      <c r="C50" s="75">
        <v>60413</v>
      </c>
      <c r="D50" s="75">
        <v>974</v>
      </c>
      <c r="F50" s="57">
        <v>42</v>
      </c>
      <c r="G50" s="57" t="s">
        <v>930</v>
      </c>
      <c r="H50" s="75">
        <v>2537</v>
      </c>
      <c r="I50" s="57">
        <v>11</v>
      </c>
    </row>
    <row r="51" spans="1:9">
      <c r="A51" s="57">
        <v>43</v>
      </c>
      <c r="B51" s="57" t="s">
        <v>173</v>
      </c>
      <c r="C51" s="75">
        <v>90625</v>
      </c>
      <c r="D51" s="75">
        <v>944</v>
      </c>
      <c r="F51" s="57">
        <v>43</v>
      </c>
      <c r="G51" s="57" t="s">
        <v>1054</v>
      </c>
      <c r="H51" s="75">
        <v>2518</v>
      </c>
      <c r="I51" s="57">
        <v>11</v>
      </c>
    </row>
    <row r="52" spans="1:9">
      <c r="A52" s="57">
        <v>44</v>
      </c>
      <c r="B52" s="57" t="s">
        <v>768</v>
      </c>
      <c r="C52" s="75">
        <v>50347</v>
      </c>
      <c r="D52" s="75">
        <v>932</v>
      </c>
      <c r="F52" s="57">
        <v>44</v>
      </c>
      <c r="G52" s="57" t="s">
        <v>1184</v>
      </c>
      <c r="H52" s="75">
        <v>2084</v>
      </c>
      <c r="I52" s="57">
        <v>11</v>
      </c>
    </row>
    <row r="53" spans="1:9">
      <c r="A53" s="57">
        <v>45</v>
      </c>
      <c r="B53" s="57" t="s">
        <v>738</v>
      </c>
      <c r="C53" s="75">
        <v>416855</v>
      </c>
      <c r="D53" s="75">
        <v>926</v>
      </c>
      <c r="F53" s="57">
        <v>45</v>
      </c>
      <c r="G53" s="57" t="s">
        <v>1333</v>
      </c>
      <c r="H53" s="75">
        <v>6207</v>
      </c>
      <c r="I53" s="57">
        <v>11</v>
      </c>
    </row>
    <row r="54" spans="1:9">
      <c r="A54" s="57">
        <v>46</v>
      </c>
      <c r="B54" s="57" t="s">
        <v>432</v>
      </c>
      <c r="C54" s="75">
        <v>129131</v>
      </c>
      <c r="D54" s="75">
        <v>872</v>
      </c>
      <c r="F54" s="57">
        <v>46</v>
      </c>
      <c r="G54" s="57" t="s">
        <v>1345</v>
      </c>
      <c r="H54" s="75">
        <v>8012</v>
      </c>
      <c r="I54" s="57">
        <v>11</v>
      </c>
    </row>
    <row r="55" spans="1:9">
      <c r="A55" s="57">
        <v>47</v>
      </c>
      <c r="B55" s="57" t="s">
        <v>618</v>
      </c>
      <c r="C55" s="75">
        <v>256188</v>
      </c>
      <c r="D55" s="75">
        <v>856</v>
      </c>
      <c r="F55" s="57">
        <v>47</v>
      </c>
      <c r="G55" s="57" t="s">
        <v>63</v>
      </c>
      <c r="H55" s="75">
        <v>4100</v>
      </c>
      <c r="I55" s="57">
        <v>12</v>
      </c>
    </row>
    <row r="56" spans="1:9">
      <c r="A56" s="57">
        <v>48</v>
      </c>
      <c r="B56" s="57" t="s">
        <v>1210</v>
      </c>
      <c r="C56" s="75">
        <v>142798</v>
      </c>
      <c r="D56" s="75">
        <v>811</v>
      </c>
      <c r="F56" s="57">
        <v>48</v>
      </c>
      <c r="G56" s="57" t="s">
        <v>116</v>
      </c>
      <c r="H56" s="75">
        <v>4065</v>
      </c>
      <c r="I56" s="57">
        <v>12</v>
      </c>
    </row>
    <row r="57" spans="1:9">
      <c r="A57" s="57">
        <v>49</v>
      </c>
      <c r="B57" s="57" t="s">
        <v>418</v>
      </c>
      <c r="C57" s="75">
        <v>253313</v>
      </c>
      <c r="D57" s="75">
        <v>779</v>
      </c>
      <c r="F57" s="57">
        <v>49</v>
      </c>
      <c r="G57" s="57" t="s">
        <v>160</v>
      </c>
      <c r="H57" s="75">
        <v>3792</v>
      </c>
      <c r="I57" s="57">
        <v>12</v>
      </c>
    </row>
    <row r="58" spans="1:9">
      <c r="A58" s="57">
        <v>50</v>
      </c>
      <c r="B58" s="57" t="s">
        <v>974</v>
      </c>
      <c r="C58" s="75">
        <v>112966</v>
      </c>
      <c r="D58" s="75">
        <v>779</v>
      </c>
      <c r="F58" s="57">
        <v>50</v>
      </c>
      <c r="G58" s="57" t="s">
        <v>464</v>
      </c>
      <c r="H58" s="75">
        <v>6318</v>
      </c>
      <c r="I58" s="57">
        <v>12</v>
      </c>
    </row>
    <row r="59" spans="1:9">
      <c r="A59" s="57">
        <v>51</v>
      </c>
      <c r="B59" s="57" t="s">
        <v>1168</v>
      </c>
      <c r="C59" s="75">
        <v>117873</v>
      </c>
      <c r="D59" s="75">
        <v>736</v>
      </c>
      <c r="F59" s="57">
        <v>51</v>
      </c>
      <c r="G59" s="57" t="s">
        <v>622</v>
      </c>
      <c r="H59" s="75">
        <v>3903</v>
      </c>
      <c r="I59" s="57">
        <v>12</v>
      </c>
    </row>
    <row r="60" spans="1:9">
      <c r="A60" s="57">
        <v>52</v>
      </c>
      <c r="B60" s="57" t="s">
        <v>1180</v>
      </c>
      <c r="C60" s="75">
        <v>189940</v>
      </c>
      <c r="D60" s="75">
        <v>703</v>
      </c>
      <c r="F60" s="57">
        <v>52</v>
      </c>
      <c r="G60" s="57" t="s">
        <v>772</v>
      </c>
      <c r="H60" s="75">
        <v>2344</v>
      </c>
      <c r="I60" s="57">
        <v>12</v>
      </c>
    </row>
    <row r="61" spans="1:9">
      <c r="A61" s="57">
        <v>53</v>
      </c>
      <c r="B61" s="57" t="s">
        <v>1435</v>
      </c>
      <c r="C61" s="75">
        <v>121693</v>
      </c>
      <c r="D61" s="75">
        <v>687</v>
      </c>
      <c r="F61" s="57">
        <v>53</v>
      </c>
      <c r="G61" s="57" t="s">
        <v>1102</v>
      </c>
      <c r="H61" s="75">
        <v>3873</v>
      </c>
      <c r="I61" s="57">
        <v>12</v>
      </c>
    </row>
    <row r="62" spans="1:9">
      <c r="A62" s="57">
        <v>54</v>
      </c>
      <c r="B62" s="57" t="s">
        <v>1268</v>
      </c>
      <c r="C62" s="75">
        <v>720529</v>
      </c>
      <c r="D62" s="75">
        <v>630</v>
      </c>
      <c r="F62" s="57">
        <v>54</v>
      </c>
      <c r="G62" s="57" t="s">
        <v>1122</v>
      </c>
      <c r="H62" s="75">
        <v>2187</v>
      </c>
      <c r="I62" s="57">
        <v>12</v>
      </c>
    </row>
    <row r="63" spans="1:9">
      <c r="A63" s="57">
        <v>55</v>
      </c>
      <c r="B63" s="57" t="s">
        <v>838</v>
      </c>
      <c r="C63" s="75">
        <v>445317</v>
      </c>
      <c r="D63" s="75">
        <v>617</v>
      </c>
      <c r="F63" s="57">
        <v>55</v>
      </c>
      <c r="G63" s="57" t="s">
        <v>1208</v>
      </c>
      <c r="H63" s="75">
        <v>1641</v>
      </c>
      <c r="I63" s="57">
        <v>12</v>
      </c>
    </row>
    <row r="64" spans="1:9">
      <c r="A64" s="57">
        <v>56</v>
      </c>
      <c r="B64" s="57" t="s">
        <v>712</v>
      </c>
      <c r="C64" s="75">
        <v>59025</v>
      </c>
      <c r="D64" s="75">
        <v>614</v>
      </c>
      <c r="F64" s="57">
        <v>56</v>
      </c>
      <c r="G64" s="57" t="s">
        <v>1212</v>
      </c>
      <c r="H64" s="75">
        <v>2543</v>
      </c>
      <c r="I64" s="57">
        <v>12</v>
      </c>
    </row>
    <row r="65" spans="1:9">
      <c r="A65" s="57">
        <v>57</v>
      </c>
      <c r="B65" s="57" t="s">
        <v>514</v>
      </c>
      <c r="C65" s="75">
        <v>349543</v>
      </c>
      <c r="D65" s="75">
        <v>612</v>
      </c>
      <c r="F65" s="57">
        <v>57</v>
      </c>
      <c r="G65" s="57" t="s">
        <v>1309</v>
      </c>
      <c r="H65" s="75">
        <v>13005</v>
      </c>
      <c r="I65" s="57">
        <v>12</v>
      </c>
    </row>
    <row r="66" spans="1:9">
      <c r="A66" s="57">
        <v>58</v>
      </c>
      <c r="B66" s="57" t="s">
        <v>326</v>
      </c>
      <c r="C66" s="75">
        <v>77467</v>
      </c>
      <c r="D66" s="75">
        <v>573</v>
      </c>
      <c r="F66" s="57">
        <v>58</v>
      </c>
      <c r="G66" s="57" t="s">
        <v>1319</v>
      </c>
      <c r="H66" s="75">
        <v>7505</v>
      </c>
      <c r="I66" s="57">
        <v>12</v>
      </c>
    </row>
    <row r="67" spans="1:9">
      <c r="A67" s="57">
        <v>59</v>
      </c>
      <c r="B67" s="57" t="s">
        <v>1064</v>
      </c>
      <c r="C67" s="75">
        <v>25189</v>
      </c>
      <c r="D67" s="75">
        <v>559</v>
      </c>
      <c r="F67" s="57">
        <v>59</v>
      </c>
      <c r="G67" s="57" t="s">
        <v>73</v>
      </c>
      <c r="H67" s="75">
        <v>4102</v>
      </c>
      <c r="I67" s="57">
        <v>13</v>
      </c>
    </row>
    <row r="68" spans="1:9">
      <c r="A68" s="57">
        <v>60</v>
      </c>
      <c r="B68" s="57" t="s">
        <v>234</v>
      </c>
      <c r="C68" s="75">
        <v>371810</v>
      </c>
      <c r="D68" s="75">
        <v>551</v>
      </c>
      <c r="F68" s="57">
        <v>60</v>
      </c>
      <c r="G68" s="57" t="s">
        <v>213</v>
      </c>
      <c r="H68" s="75">
        <v>5642</v>
      </c>
      <c r="I68" s="57">
        <v>13</v>
      </c>
    </row>
    <row r="69" spans="1:9">
      <c r="A69" s="57">
        <v>61</v>
      </c>
      <c r="B69" s="57" t="s">
        <v>758</v>
      </c>
      <c r="C69" s="75">
        <v>302998</v>
      </c>
      <c r="D69" s="75">
        <v>523</v>
      </c>
      <c r="F69" s="57">
        <v>61</v>
      </c>
      <c r="G69" s="57" t="s">
        <v>374</v>
      </c>
      <c r="H69" s="75">
        <v>2634</v>
      </c>
      <c r="I69" s="57">
        <v>13</v>
      </c>
    </row>
    <row r="70" spans="1:9">
      <c r="A70" s="57">
        <v>62</v>
      </c>
      <c r="B70" s="57" t="s">
        <v>1363</v>
      </c>
      <c r="C70" s="75">
        <v>313207</v>
      </c>
      <c r="D70" s="75">
        <v>514</v>
      </c>
      <c r="F70" s="57">
        <v>62</v>
      </c>
      <c r="G70" s="57" t="s">
        <v>554</v>
      </c>
      <c r="H70" s="75">
        <v>6485</v>
      </c>
      <c r="I70" s="57">
        <v>13</v>
      </c>
    </row>
    <row r="71" spans="1:9">
      <c r="A71" s="57">
        <v>63</v>
      </c>
      <c r="B71" s="57" t="s">
        <v>706</v>
      </c>
      <c r="C71" s="75">
        <v>231137</v>
      </c>
      <c r="D71" s="75">
        <v>499</v>
      </c>
      <c r="F71" s="57">
        <v>63</v>
      </c>
      <c r="G71" s="57" t="s">
        <v>602</v>
      </c>
      <c r="H71" s="75">
        <v>7999</v>
      </c>
      <c r="I71" s="57">
        <v>13</v>
      </c>
    </row>
    <row r="72" spans="1:9">
      <c r="A72" s="57">
        <v>64</v>
      </c>
      <c r="B72" s="57" t="s">
        <v>412</v>
      </c>
      <c r="C72" s="75">
        <v>73299</v>
      </c>
      <c r="D72" s="75">
        <v>441</v>
      </c>
      <c r="F72" s="57">
        <v>64</v>
      </c>
      <c r="G72" s="57" t="s">
        <v>860</v>
      </c>
      <c r="H72" s="75">
        <v>4625</v>
      </c>
      <c r="I72" s="57">
        <v>13</v>
      </c>
    </row>
    <row r="73" spans="1:9">
      <c r="A73" s="57">
        <v>65</v>
      </c>
      <c r="B73" s="57" t="s">
        <v>848</v>
      </c>
      <c r="C73" s="75">
        <v>57488</v>
      </c>
      <c r="D73" s="75">
        <v>425</v>
      </c>
      <c r="F73" s="57">
        <v>65</v>
      </c>
      <c r="G73" s="57" t="s">
        <v>914</v>
      </c>
      <c r="H73" s="75">
        <v>4163</v>
      </c>
      <c r="I73" s="57">
        <v>13</v>
      </c>
    </row>
    <row r="74" spans="1:9">
      <c r="A74" s="57">
        <v>66</v>
      </c>
      <c r="B74" s="57" t="s">
        <v>988</v>
      </c>
      <c r="C74" s="75">
        <v>47897</v>
      </c>
      <c r="D74" s="75">
        <v>412</v>
      </c>
      <c r="F74" s="57">
        <v>66</v>
      </c>
      <c r="G74" s="57" t="s">
        <v>916</v>
      </c>
      <c r="H74" s="75">
        <v>2673</v>
      </c>
      <c r="I74" s="57">
        <v>13</v>
      </c>
    </row>
    <row r="75" spans="1:9">
      <c r="A75" s="57">
        <v>67</v>
      </c>
      <c r="B75" s="57" t="s">
        <v>378</v>
      </c>
      <c r="C75" s="75">
        <v>119793</v>
      </c>
      <c r="D75" s="75">
        <v>408</v>
      </c>
      <c r="F75" s="57">
        <v>67</v>
      </c>
      <c r="G75" s="57" t="s">
        <v>1056</v>
      </c>
      <c r="H75" s="75">
        <v>4223</v>
      </c>
      <c r="I75" s="57">
        <v>13</v>
      </c>
    </row>
    <row r="76" spans="1:9">
      <c r="A76" s="57">
        <v>68</v>
      </c>
      <c r="B76" s="57" t="s">
        <v>1082</v>
      </c>
      <c r="C76" s="75">
        <v>226034</v>
      </c>
      <c r="D76" s="75">
        <v>407</v>
      </c>
      <c r="F76" s="57">
        <v>68</v>
      </c>
      <c r="G76" s="57" t="s">
        <v>1076</v>
      </c>
      <c r="H76" s="75">
        <v>4123</v>
      </c>
      <c r="I76" s="57">
        <v>13</v>
      </c>
    </row>
    <row r="77" spans="1:9">
      <c r="A77" s="57">
        <v>69</v>
      </c>
      <c r="B77" s="57" t="s">
        <v>476</v>
      </c>
      <c r="C77" s="75">
        <v>68622</v>
      </c>
      <c r="D77" s="75">
        <v>401</v>
      </c>
      <c r="F77" s="57">
        <v>69</v>
      </c>
      <c r="G77" s="57" t="s">
        <v>1150</v>
      </c>
      <c r="H77" s="75">
        <v>3121</v>
      </c>
      <c r="I77" s="57">
        <v>13</v>
      </c>
    </row>
    <row r="78" spans="1:9">
      <c r="A78" s="57">
        <v>70</v>
      </c>
      <c r="B78" s="57" t="s">
        <v>934</v>
      </c>
      <c r="C78" s="75">
        <v>112202</v>
      </c>
      <c r="D78" s="75">
        <v>397</v>
      </c>
      <c r="F78" s="57">
        <v>70</v>
      </c>
      <c r="G78" s="57" t="s">
        <v>1325</v>
      </c>
      <c r="H78" s="75">
        <v>3976</v>
      </c>
      <c r="I78" s="57">
        <v>13</v>
      </c>
    </row>
    <row r="79" spans="1:9">
      <c r="A79" s="57">
        <v>71</v>
      </c>
      <c r="B79" s="57" t="s">
        <v>386</v>
      </c>
      <c r="C79" s="75">
        <v>49726</v>
      </c>
      <c r="D79" s="75">
        <v>394</v>
      </c>
      <c r="F79" s="57">
        <v>71</v>
      </c>
      <c r="G79" s="57" t="s">
        <v>1367</v>
      </c>
      <c r="H79" s="75">
        <v>22769</v>
      </c>
      <c r="I79" s="57">
        <v>13</v>
      </c>
    </row>
    <row r="80" spans="1:9">
      <c r="A80" s="57">
        <v>72</v>
      </c>
      <c r="B80" s="57" t="s">
        <v>1138</v>
      </c>
      <c r="C80" s="75">
        <v>204288</v>
      </c>
      <c r="D80" s="75">
        <v>392</v>
      </c>
      <c r="F80" s="57">
        <v>72</v>
      </c>
      <c r="G80" s="57" t="s">
        <v>1373</v>
      </c>
      <c r="H80" s="75">
        <v>2646</v>
      </c>
      <c r="I80" s="57">
        <v>13</v>
      </c>
    </row>
    <row r="81" spans="1:9">
      <c r="A81" s="57">
        <v>73</v>
      </c>
      <c r="B81" s="57" t="s">
        <v>686</v>
      </c>
      <c r="C81" s="75">
        <v>121745</v>
      </c>
      <c r="D81" s="75">
        <v>374</v>
      </c>
      <c r="F81" s="57">
        <v>73</v>
      </c>
      <c r="G81" s="57" t="s">
        <v>1393</v>
      </c>
      <c r="H81" s="75">
        <v>1978</v>
      </c>
      <c r="I81" s="57">
        <v>13</v>
      </c>
    </row>
    <row r="82" spans="1:9">
      <c r="A82" s="57">
        <v>74</v>
      </c>
      <c r="B82" s="57" t="s">
        <v>1303</v>
      </c>
      <c r="C82" s="75">
        <v>45153</v>
      </c>
      <c r="D82" s="75">
        <v>352</v>
      </c>
      <c r="F82" s="57">
        <v>74</v>
      </c>
      <c r="G82" s="57" t="s">
        <v>41</v>
      </c>
      <c r="H82" s="75">
        <v>5978</v>
      </c>
      <c r="I82" s="57">
        <v>14</v>
      </c>
    </row>
    <row r="83" spans="1:9">
      <c r="A83" s="57">
        <v>75</v>
      </c>
      <c r="B83" s="57" t="s">
        <v>280</v>
      </c>
      <c r="C83" s="75">
        <v>168457</v>
      </c>
      <c r="D83" s="75">
        <v>344</v>
      </c>
      <c r="F83" s="57">
        <v>75</v>
      </c>
      <c r="G83" s="57" t="s">
        <v>410</v>
      </c>
      <c r="H83" s="75">
        <v>3954</v>
      </c>
      <c r="I83" s="57">
        <v>14</v>
      </c>
    </row>
    <row r="84" spans="1:9">
      <c r="A84" s="57">
        <v>76</v>
      </c>
      <c r="B84" s="57" t="s">
        <v>792</v>
      </c>
      <c r="C84" s="75">
        <v>101801</v>
      </c>
      <c r="D84" s="75">
        <v>331</v>
      </c>
      <c r="F84" s="57">
        <v>76</v>
      </c>
      <c r="G84" s="57" t="s">
        <v>508</v>
      </c>
      <c r="H84" s="75">
        <v>3003</v>
      </c>
      <c r="I84" s="57">
        <v>14</v>
      </c>
    </row>
    <row r="85" spans="1:9">
      <c r="A85" s="57">
        <v>77</v>
      </c>
      <c r="B85" s="57" t="s">
        <v>698</v>
      </c>
      <c r="C85" s="75">
        <v>63552</v>
      </c>
      <c r="D85" s="75">
        <v>324</v>
      </c>
      <c r="F85" s="57">
        <v>77</v>
      </c>
      <c r="G85" s="57" t="s">
        <v>548</v>
      </c>
      <c r="H85" s="75">
        <v>8435</v>
      </c>
      <c r="I85" s="57">
        <v>14</v>
      </c>
    </row>
    <row r="86" spans="1:9">
      <c r="A86" s="57">
        <v>78</v>
      </c>
      <c r="B86" s="57" t="s">
        <v>96</v>
      </c>
      <c r="C86" s="75">
        <v>40669</v>
      </c>
      <c r="D86" s="75">
        <v>320</v>
      </c>
      <c r="F86" s="57">
        <v>78</v>
      </c>
      <c r="G86" s="57" t="s">
        <v>826</v>
      </c>
      <c r="H86" s="75">
        <v>3044</v>
      </c>
      <c r="I86" s="57">
        <v>14</v>
      </c>
    </row>
    <row r="87" spans="1:9">
      <c r="A87" s="57">
        <v>79</v>
      </c>
      <c r="B87" s="57" t="s">
        <v>1307</v>
      </c>
      <c r="C87" s="75">
        <v>125484</v>
      </c>
      <c r="D87" s="75">
        <v>309</v>
      </c>
      <c r="F87" s="57">
        <v>79</v>
      </c>
      <c r="G87" s="57" t="s">
        <v>830</v>
      </c>
      <c r="H87" s="75">
        <v>17905</v>
      </c>
      <c r="I87" s="57">
        <v>14</v>
      </c>
    </row>
    <row r="88" spans="1:9">
      <c r="A88" s="57">
        <v>80</v>
      </c>
      <c r="B88" s="57" t="s">
        <v>183</v>
      </c>
      <c r="C88" s="75">
        <v>141906</v>
      </c>
      <c r="D88" s="75">
        <v>296</v>
      </c>
      <c r="F88" s="57">
        <v>80</v>
      </c>
      <c r="G88" s="57" t="s">
        <v>1152</v>
      </c>
      <c r="H88" s="75">
        <v>3109</v>
      </c>
      <c r="I88" s="57">
        <v>14</v>
      </c>
    </row>
    <row r="89" spans="1:9">
      <c r="A89" s="57">
        <v>81</v>
      </c>
      <c r="B89" s="57" t="s">
        <v>1020</v>
      </c>
      <c r="C89" s="75">
        <v>399984</v>
      </c>
      <c r="D89" s="75">
        <v>295</v>
      </c>
      <c r="F89" s="57">
        <v>81</v>
      </c>
      <c r="G89" s="57" t="s">
        <v>1188</v>
      </c>
      <c r="H89" s="75">
        <v>2110</v>
      </c>
      <c r="I89" s="57">
        <v>14</v>
      </c>
    </row>
    <row r="90" spans="1:9">
      <c r="A90" s="57">
        <v>82</v>
      </c>
      <c r="B90" s="57" t="s">
        <v>121</v>
      </c>
      <c r="C90" s="75">
        <v>35110</v>
      </c>
      <c r="D90" s="75">
        <v>292</v>
      </c>
      <c r="F90" s="57">
        <v>82</v>
      </c>
      <c r="G90" s="57" t="s">
        <v>1272</v>
      </c>
      <c r="H90" s="75">
        <v>10397</v>
      </c>
      <c r="I90" s="57">
        <v>14</v>
      </c>
    </row>
    <row r="91" spans="1:9">
      <c r="A91" s="57">
        <v>83</v>
      </c>
      <c r="B91" s="57" t="s">
        <v>1285</v>
      </c>
      <c r="C91" s="75">
        <v>91005</v>
      </c>
      <c r="D91" s="75">
        <v>290</v>
      </c>
      <c r="F91" s="57">
        <v>83</v>
      </c>
      <c r="G91" s="57" t="s">
        <v>408</v>
      </c>
      <c r="H91" s="75">
        <v>5001</v>
      </c>
      <c r="I91" s="57">
        <v>15</v>
      </c>
    </row>
    <row r="92" spans="1:9">
      <c r="A92" s="57">
        <v>84</v>
      </c>
      <c r="B92" s="57" t="s">
        <v>168</v>
      </c>
      <c r="C92" s="75">
        <v>55230</v>
      </c>
      <c r="D92" s="75">
        <v>287</v>
      </c>
      <c r="F92" s="57">
        <v>84</v>
      </c>
      <c r="G92" s="57" t="s">
        <v>414</v>
      </c>
      <c r="H92" s="75">
        <v>7214</v>
      </c>
      <c r="I92" s="57">
        <v>15</v>
      </c>
    </row>
    <row r="93" spans="1:9">
      <c r="A93" s="57">
        <v>85</v>
      </c>
      <c r="B93" s="57" t="s">
        <v>37</v>
      </c>
      <c r="C93" s="75">
        <v>18342</v>
      </c>
      <c r="D93" s="75">
        <v>286</v>
      </c>
      <c r="F93" s="57">
        <v>85</v>
      </c>
      <c r="G93" s="57" t="s">
        <v>478</v>
      </c>
      <c r="H93" s="75">
        <v>3147</v>
      </c>
      <c r="I93" s="57">
        <v>15</v>
      </c>
    </row>
    <row r="94" spans="1:9">
      <c r="A94" s="57">
        <v>86</v>
      </c>
      <c r="B94" s="57" t="s">
        <v>1198</v>
      </c>
      <c r="C94" s="75">
        <v>27362</v>
      </c>
      <c r="D94" s="75">
        <v>273</v>
      </c>
      <c r="F94" s="57">
        <v>86</v>
      </c>
      <c r="G94" s="57" t="s">
        <v>610</v>
      </c>
      <c r="H94" s="75">
        <v>30255</v>
      </c>
      <c r="I94" s="57">
        <v>15</v>
      </c>
    </row>
    <row r="95" spans="1:9">
      <c r="A95" s="57">
        <v>87</v>
      </c>
      <c r="B95" s="57" t="s">
        <v>696</v>
      </c>
      <c r="C95" s="75">
        <v>172928</v>
      </c>
      <c r="D95" s="75">
        <v>269</v>
      </c>
      <c r="F95" s="57">
        <v>87</v>
      </c>
      <c r="G95" s="57" t="s">
        <v>678</v>
      </c>
      <c r="H95" s="75">
        <v>4876</v>
      </c>
      <c r="I95" s="57">
        <v>15</v>
      </c>
    </row>
    <row r="96" spans="1:9">
      <c r="A96" s="57">
        <v>88</v>
      </c>
      <c r="B96" s="57" t="s">
        <v>604</v>
      </c>
      <c r="C96" s="75">
        <v>24110</v>
      </c>
      <c r="D96" s="75">
        <v>267</v>
      </c>
      <c r="F96" s="57">
        <v>88</v>
      </c>
      <c r="G96" s="57" t="s">
        <v>902</v>
      </c>
      <c r="H96" s="75">
        <v>4073</v>
      </c>
      <c r="I96" s="57">
        <v>15</v>
      </c>
    </row>
    <row r="97" spans="1:9">
      <c r="A97" s="57">
        <v>89</v>
      </c>
      <c r="B97" s="57" t="s">
        <v>754</v>
      </c>
      <c r="C97" s="75">
        <v>102755</v>
      </c>
      <c r="D97" s="75">
        <v>259</v>
      </c>
      <c r="F97" s="57">
        <v>89</v>
      </c>
      <c r="G97" s="57" t="s">
        <v>1313</v>
      </c>
      <c r="H97" s="75">
        <v>6206</v>
      </c>
      <c r="I97" s="57">
        <v>15</v>
      </c>
    </row>
    <row r="98" spans="1:9">
      <c r="A98" s="57">
        <v>90</v>
      </c>
      <c r="B98" s="57" t="s">
        <v>430</v>
      </c>
      <c r="C98" s="75">
        <v>80586</v>
      </c>
      <c r="D98" s="75">
        <v>256</v>
      </c>
      <c r="F98" s="57">
        <v>90</v>
      </c>
      <c r="G98" s="57" t="s">
        <v>1391</v>
      </c>
      <c r="H98" s="75">
        <v>1965</v>
      </c>
      <c r="I98" s="57">
        <v>15</v>
      </c>
    </row>
    <row r="99" spans="1:9">
      <c r="A99" s="57">
        <v>91</v>
      </c>
      <c r="B99" s="57" t="s">
        <v>862</v>
      </c>
      <c r="C99" s="75">
        <v>60558</v>
      </c>
      <c r="D99" s="75">
        <v>256</v>
      </c>
      <c r="F99" s="57">
        <v>91</v>
      </c>
      <c r="G99" s="57" t="s">
        <v>26</v>
      </c>
      <c r="H99" s="75">
        <v>3557</v>
      </c>
      <c r="I99" s="57">
        <v>16</v>
      </c>
    </row>
    <row r="100" spans="1:9">
      <c r="A100" s="57">
        <v>92</v>
      </c>
      <c r="B100" s="57" t="s">
        <v>366</v>
      </c>
      <c r="C100" s="75">
        <v>122759</v>
      </c>
      <c r="D100" s="75">
        <v>255</v>
      </c>
      <c r="F100" s="57">
        <v>92</v>
      </c>
      <c r="G100" s="57" t="s">
        <v>68</v>
      </c>
      <c r="H100" s="75">
        <v>15733</v>
      </c>
      <c r="I100" s="57">
        <v>16</v>
      </c>
    </row>
    <row r="101" spans="1:9">
      <c r="A101" s="57">
        <v>93</v>
      </c>
      <c r="B101" s="57" t="s">
        <v>1381</v>
      </c>
      <c r="C101" s="75">
        <v>47145</v>
      </c>
      <c r="D101" s="75">
        <v>254</v>
      </c>
      <c r="F101" s="57">
        <v>93</v>
      </c>
      <c r="G101" s="57" t="s">
        <v>104</v>
      </c>
      <c r="H101" s="75">
        <v>5004</v>
      </c>
      <c r="I101" s="57">
        <v>16</v>
      </c>
    </row>
    <row r="102" spans="1:9">
      <c r="A102" s="57">
        <v>94</v>
      </c>
      <c r="B102" s="57" t="s">
        <v>262</v>
      </c>
      <c r="C102" s="75">
        <v>62260</v>
      </c>
      <c r="D102" s="75">
        <v>251</v>
      </c>
      <c r="F102" s="57">
        <v>94</v>
      </c>
      <c r="G102" s="57" t="s">
        <v>290</v>
      </c>
      <c r="H102" s="75">
        <v>19497</v>
      </c>
      <c r="I102" s="57">
        <v>16</v>
      </c>
    </row>
    <row r="103" spans="1:9">
      <c r="A103" s="57">
        <v>95</v>
      </c>
      <c r="B103" s="57" t="s">
        <v>211</v>
      </c>
      <c r="C103" s="75">
        <v>35246</v>
      </c>
      <c r="D103" s="75">
        <v>248</v>
      </c>
      <c r="F103" s="57">
        <v>95</v>
      </c>
      <c r="G103" s="57" t="s">
        <v>294</v>
      </c>
      <c r="H103" s="75">
        <v>4432</v>
      </c>
      <c r="I103" s="57">
        <v>16</v>
      </c>
    </row>
    <row r="104" spans="1:9">
      <c r="A104" s="57">
        <v>96</v>
      </c>
      <c r="B104" s="57" t="s">
        <v>304</v>
      </c>
      <c r="C104" s="75">
        <v>93374</v>
      </c>
      <c r="D104" s="75">
        <v>247</v>
      </c>
      <c r="F104" s="57">
        <v>96</v>
      </c>
      <c r="G104" s="57" t="s">
        <v>316</v>
      </c>
      <c r="H104" s="75">
        <v>4072</v>
      </c>
      <c r="I104" s="57">
        <v>16</v>
      </c>
    </row>
    <row r="105" spans="1:9">
      <c r="A105" s="57">
        <v>97</v>
      </c>
      <c r="B105" s="57" t="s">
        <v>832</v>
      </c>
      <c r="C105" s="75">
        <v>59257</v>
      </c>
      <c r="D105" s="75">
        <v>241</v>
      </c>
      <c r="F105" s="57">
        <v>97</v>
      </c>
      <c r="G105" s="57" t="s">
        <v>434</v>
      </c>
      <c r="H105" s="75">
        <v>21866</v>
      </c>
      <c r="I105" s="57">
        <v>16</v>
      </c>
    </row>
    <row r="106" spans="1:9">
      <c r="A106" s="57">
        <v>98</v>
      </c>
      <c r="B106" s="57" t="s">
        <v>578</v>
      </c>
      <c r="C106" s="75">
        <v>15387</v>
      </c>
      <c r="D106" s="75">
        <v>236</v>
      </c>
      <c r="F106" s="57">
        <v>98</v>
      </c>
      <c r="G106" s="57" t="s">
        <v>502</v>
      </c>
      <c r="H106" s="75">
        <v>1694</v>
      </c>
      <c r="I106" s="57">
        <v>16</v>
      </c>
    </row>
    <row r="107" spans="1:9">
      <c r="A107" s="57">
        <v>99</v>
      </c>
      <c r="B107" s="57" t="s">
        <v>640</v>
      </c>
      <c r="C107" s="75">
        <v>24503</v>
      </c>
      <c r="D107" s="75">
        <v>233</v>
      </c>
      <c r="F107" s="57">
        <v>99</v>
      </c>
      <c r="G107" s="57" t="s">
        <v>656</v>
      </c>
      <c r="H107" s="75">
        <v>3230</v>
      </c>
      <c r="I107" s="57">
        <v>16</v>
      </c>
    </row>
    <row r="108" spans="1:9">
      <c r="A108" s="57">
        <v>100</v>
      </c>
      <c r="B108" s="57" t="s">
        <v>148</v>
      </c>
      <c r="C108" s="75">
        <v>234853</v>
      </c>
      <c r="D108" s="75">
        <v>232</v>
      </c>
      <c r="F108" s="57">
        <v>100</v>
      </c>
      <c r="G108" s="57" t="s">
        <v>1092</v>
      </c>
      <c r="H108" s="75">
        <v>3445</v>
      </c>
      <c r="I108" s="57">
        <v>16</v>
      </c>
    </row>
    <row r="109" spans="1:9">
      <c r="A109" s="57">
        <v>101</v>
      </c>
      <c r="B109" s="57" t="s">
        <v>252</v>
      </c>
      <c r="C109" s="75">
        <v>123156</v>
      </c>
      <c r="D109" s="75">
        <v>232</v>
      </c>
      <c r="F109" s="57">
        <v>101</v>
      </c>
      <c r="G109" s="57" t="s">
        <v>1130</v>
      </c>
      <c r="H109" s="75">
        <v>6163</v>
      </c>
      <c r="I109" s="57">
        <v>16</v>
      </c>
    </row>
    <row r="110" spans="1:9">
      <c r="A110" s="57">
        <v>102</v>
      </c>
      <c r="B110" s="57" t="s">
        <v>1361</v>
      </c>
      <c r="C110" s="75">
        <v>121222</v>
      </c>
      <c r="D110" s="75">
        <v>232</v>
      </c>
      <c r="F110" s="57">
        <v>102</v>
      </c>
      <c r="G110" s="57" t="s">
        <v>1206</v>
      </c>
      <c r="H110" s="75">
        <v>2859</v>
      </c>
      <c r="I110" s="57">
        <v>16</v>
      </c>
    </row>
    <row r="111" spans="1:9">
      <c r="A111" s="57">
        <v>103</v>
      </c>
      <c r="B111" s="57" t="s">
        <v>628</v>
      </c>
      <c r="C111" s="75">
        <v>38216</v>
      </c>
      <c r="D111" s="75">
        <v>231</v>
      </c>
      <c r="F111" s="57">
        <v>103</v>
      </c>
      <c r="G111" s="57" t="s">
        <v>1365</v>
      </c>
      <c r="H111" s="75">
        <v>4809</v>
      </c>
      <c r="I111" s="57">
        <v>16</v>
      </c>
    </row>
    <row r="112" spans="1:9">
      <c r="A112" s="57">
        <v>104</v>
      </c>
      <c r="B112" s="57" t="s">
        <v>224</v>
      </c>
      <c r="C112" s="75">
        <v>32785</v>
      </c>
      <c r="D112" s="75">
        <v>227</v>
      </c>
      <c r="F112" s="57">
        <v>104</v>
      </c>
      <c r="G112" s="57" t="s">
        <v>1399</v>
      </c>
      <c r="H112" s="75">
        <v>4698</v>
      </c>
      <c r="I112" s="57">
        <v>16</v>
      </c>
    </row>
    <row r="113" spans="1:9">
      <c r="A113" s="57">
        <v>105</v>
      </c>
      <c r="B113" s="57" t="s">
        <v>1008</v>
      </c>
      <c r="C113" s="75">
        <v>167964</v>
      </c>
      <c r="D113" s="75">
        <v>225</v>
      </c>
      <c r="F113" s="57">
        <v>105</v>
      </c>
      <c r="G113" s="57" t="s">
        <v>158</v>
      </c>
      <c r="H113" s="75">
        <v>8438</v>
      </c>
      <c r="I113" s="57">
        <v>17</v>
      </c>
    </row>
    <row r="114" spans="1:9">
      <c r="A114" s="57">
        <v>106</v>
      </c>
      <c r="B114" s="57" t="s">
        <v>1062</v>
      </c>
      <c r="C114" s="75">
        <v>55363</v>
      </c>
      <c r="D114" s="75">
        <v>225</v>
      </c>
      <c r="F114" s="57">
        <v>106</v>
      </c>
      <c r="G114" s="57" t="s">
        <v>201</v>
      </c>
      <c r="H114" s="75">
        <v>10733</v>
      </c>
      <c r="I114" s="57">
        <v>17</v>
      </c>
    </row>
    <row r="115" spans="1:9">
      <c r="A115" s="57">
        <v>107</v>
      </c>
      <c r="B115" s="57" t="s">
        <v>179</v>
      </c>
      <c r="C115" s="75">
        <v>103037</v>
      </c>
      <c r="D115" s="75">
        <v>223</v>
      </c>
      <c r="F115" s="57">
        <v>107</v>
      </c>
      <c r="G115" s="57" t="s">
        <v>494</v>
      </c>
      <c r="H115" s="75">
        <v>9585</v>
      </c>
      <c r="I115" s="57">
        <v>17</v>
      </c>
    </row>
    <row r="116" spans="1:9">
      <c r="A116" s="57">
        <v>108</v>
      </c>
      <c r="B116" s="57" t="s">
        <v>1437</v>
      </c>
      <c r="C116" s="75">
        <v>93743</v>
      </c>
      <c r="D116" s="75">
        <v>222</v>
      </c>
      <c r="F116" s="57">
        <v>108</v>
      </c>
      <c r="G116" s="57" t="s">
        <v>532</v>
      </c>
      <c r="H116" s="75">
        <v>11160</v>
      </c>
      <c r="I116" s="57">
        <v>17</v>
      </c>
    </row>
    <row r="117" spans="1:9">
      <c r="A117" s="57">
        <v>109</v>
      </c>
      <c r="B117" s="57" t="s">
        <v>1246</v>
      </c>
      <c r="C117" s="75">
        <v>250902</v>
      </c>
      <c r="D117" s="75">
        <v>221</v>
      </c>
      <c r="F117" s="57">
        <v>109</v>
      </c>
      <c r="G117" s="57" t="s">
        <v>534</v>
      </c>
      <c r="H117" s="75">
        <v>4702</v>
      </c>
      <c r="I117" s="57">
        <v>17</v>
      </c>
    </row>
    <row r="118" spans="1:9">
      <c r="A118" s="57">
        <v>110</v>
      </c>
      <c r="B118" s="57" t="s">
        <v>152</v>
      </c>
      <c r="C118" s="75">
        <v>133490</v>
      </c>
      <c r="D118" s="75">
        <v>218</v>
      </c>
      <c r="F118" s="57">
        <v>110</v>
      </c>
      <c r="G118" s="57" t="s">
        <v>550</v>
      </c>
      <c r="H118" s="75">
        <v>11106</v>
      </c>
      <c r="I118" s="57">
        <v>17</v>
      </c>
    </row>
    <row r="119" spans="1:9">
      <c r="A119" s="57">
        <v>111</v>
      </c>
      <c r="B119" s="57" t="s">
        <v>724</v>
      </c>
      <c r="C119" s="75">
        <v>149976</v>
      </c>
      <c r="D119" s="75">
        <v>218</v>
      </c>
      <c r="F119" s="57">
        <v>111</v>
      </c>
      <c r="G119" s="57" t="s">
        <v>646</v>
      </c>
      <c r="H119" s="75">
        <v>17858</v>
      </c>
      <c r="I119" s="57">
        <v>17</v>
      </c>
    </row>
    <row r="120" spans="1:9">
      <c r="A120" s="57">
        <v>112</v>
      </c>
      <c r="B120" s="57" t="s">
        <v>264</v>
      </c>
      <c r="C120" s="75">
        <v>26103</v>
      </c>
      <c r="D120" s="75">
        <v>217</v>
      </c>
      <c r="F120" s="57">
        <v>112</v>
      </c>
      <c r="G120" s="57" t="s">
        <v>652</v>
      </c>
      <c r="H120" s="75">
        <v>3854</v>
      </c>
      <c r="I120" s="57">
        <v>17</v>
      </c>
    </row>
    <row r="121" spans="1:9">
      <c r="A121" s="57">
        <v>113</v>
      </c>
      <c r="B121" s="57" t="s">
        <v>764</v>
      </c>
      <c r="C121" s="75">
        <v>87084</v>
      </c>
      <c r="D121" s="75">
        <v>217</v>
      </c>
      <c r="F121" s="57">
        <v>113</v>
      </c>
      <c r="G121" s="57" t="s">
        <v>816</v>
      </c>
      <c r="H121" s="75">
        <v>3855</v>
      </c>
      <c r="I121" s="57">
        <v>17</v>
      </c>
    </row>
    <row r="122" spans="1:9">
      <c r="A122" s="57">
        <v>114</v>
      </c>
      <c r="B122" s="57" t="s">
        <v>790</v>
      </c>
      <c r="C122" s="75">
        <v>46471</v>
      </c>
      <c r="D122" s="75">
        <v>217</v>
      </c>
      <c r="F122" s="57">
        <v>114</v>
      </c>
      <c r="G122" s="57" t="s">
        <v>846</v>
      </c>
      <c r="H122" s="75">
        <v>2209</v>
      </c>
      <c r="I122" s="57">
        <v>17</v>
      </c>
    </row>
    <row r="123" spans="1:9">
      <c r="A123" s="57">
        <v>115</v>
      </c>
      <c r="B123" s="57" t="s">
        <v>1000</v>
      </c>
      <c r="C123" s="75">
        <v>68095</v>
      </c>
      <c r="D123" s="75">
        <v>207</v>
      </c>
      <c r="F123" s="57">
        <v>115</v>
      </c>
      <c r="G123" s="57" t="s">
        <v>858</v>
      </c>
      <c r="H123" s="75">
        <v>4063</v>
      </c>
      <c r="I123" s="57">
        <v>17</v>
      </c>
    </row>
    <row r="124" spans="1:9">
      <c r="A124" s="57">
        <v>116</v>
      </c>
      <c r="B124" s="57" t="s">
        <v>804</v>
      </c>
      <c r="C124" s="75">
        <v>236148</v>
      </c>
      <c r="D124" s="75">
        <v>204</v>
      </c>
      <c r="F124" s="57">
        <v>116</v>
      </c>
      <c r="G124" s="57" t="s">
        <v>870</v>
      </c>
      <c r="H124" s="75">
        <v>4401</v>
      </c>
      <c r="I124" s="57">
        <v>17</v>
      </c>
    </row>
    <row r="125" spans="1:9">
      <c r="A125" s="57">
        <v>117</v>
      </c>
      <c r="B125" s="57" t="s">
        <v>404</v>
      </c>
      <c r="C125" s="75">
        <v>24569</v>
      </c>
      <c r="D125" s="75">
        <v>199</v>
      </c>
      <c r="F125" s="57">
        <v>117</v>
      </c>
      <c r="G125" s="57" t="s">
        <v>892</v>
      </c>
      <c r="H125" s="75">
        <v>2114</v>
      </c>
      <c r="I125" s="57">
        <v>17</v>
      </c>
    </row>
    <row r="126" spans="1:9">
      <c r="A126" s="57">
        <v>118</v>
      </c>
      <c r="B126" s="57" t="s">
        <v>76</v>
      </c>
      <c r="C126" s="75">
        <v>18426</v>
      </c>
      <c r="D126" s="75">
        <v>193</v>
      </c>
      <c r="F126" s="57">
        <v>118</v>
      </c>
      <c r="G126" s="57" t="s">
        <v>920</v>
      </c>
      <c r="H126" s="75">
        <v>4355</v>
      </c>
      <c r="I126" s="57">
        <v>17</v>
      </c>
    </row>
    <row r="127" spans="1:9">
      <c r="A127" s="57">
        <v>119</v>
      </c>
      <c r="B127" s="57" t="s">
        <v>1028</v>
      </c>
      <c r="C127" s="75">
        <v>19071</v>
      </c>
      <c r="D127" s="75">
        <v>192</v>
      </c>
      <c r="F127" s="57">
        <v>119</v>
      </c>
      <c r="G127" s="57" t="s">
        <v>992</v>
      </c>
      <c r="H127" s="75">
        <v>11221</v>
      </c>
      <c r="I127" s="57">
        <v>17</v>
      </c>
    </row>
    <row r="128" spans="1:9">
      <c r="A128" s="57">
        <v>120</v>
      </c>
      <c r="B128" s="57" t="s">
        <v>480</v>
      </c>
      <c r="C128" s="75">
        <v>21409</v>
      </c>
      <c r="D128" s="75">
        <v>191</v>
      </c>
      <c r="F128" s="57">
        <v>120</v>
      </c>
      <c r="G128" s="57" t="s">
        <v>1078</v>
      </c>
      <c r="H128" s="75">
        <v>13570</v>
      </c>
      <c r="I128" s="57">
        <v>17</v>
      </c>
    </row>
    <row r="129" spans="1:9">
      <c r="A129" s="57">
        <v>121</v>
      </c>
      <c r="B129" s="57" t="s">
        <v>842</v>
      </c>
      <c r="C129" s="75">
        <v>91543</v>
      </c>
      <c r="D129" s="75">
        <v>189</v>
      </c>
      <c r="F129" s="57">
        <v>121</v>
      </c>
      <c r="G129" s="57" t="s">
        <v>1100</v>
      </c>
      <c r="H129" s="75">
        <v>28836</v>
      </c>
      <c r="I129" s="57">
        <v>17</v>
      </c>
    </row>
    <row r="130" spans="1:9">
      <c r="A130" s="57">
        <v>122</v>
      </c>
      <c r="B130" s="57" t="s">
        <v>760</v>
      </c>
      <c r="C130" s="75">
        <v>8093</v>
      </c>
      <c r="D130" s="75">
        <v>188</v>
      </c>
      <c r="F130" s="57">
        <v>122</v>
      </c>
      <c r="G130" s="57" t="s">
        <v>1154</v>
      </c>
      <c r="H130" s="75">
        <v>5483</v>
      </c>
      <c r="I130" s="57">
        <v>17</v>
      </c>
    </row>
    <row r="131" spans="1:9">
      <c r="A131" s="57">
        <v>123</v>
      </c>
      <c r="B131" s="57" t="s">
        <v>300</v>
      </c>
      <c r="C131" s="75">
        <v>50108</v>
      </c>
      <c r="D131" s="75">
        <v>187</v>
      </c>
      <c r="F131" s="57">
        <v>123</v>
      </c>
      <c r="G131" s="57" t="s">
        <v>1256</v>
      </c>
      <c r="H131" s="75">
        <v>2103</v>
      </c>
      <c r="I131" s="57">
        <v>17</v>
      </c>
    </row>
    <row r="132" spans="1:9">
      <c r="A132" s="57">
        <v>124</v>
      </c>
      <c r="B132" s="57" t="s">
        <v>1287</v>
      </c>
      <c r="C132" s="75">
        <v>89846</v>
      </c>
      <c r="D132" s="75">
        <v>187</v>
      </c>
      <c r="F132" s="57">
        <v>124</v>
      </c>
      <c r="G132" s="57" t="s">
        <v>146</v>
      </c>
      <c r="H132" s="75">
        <v>2493</v>
      </c>
      <c r="I132" s="57">
        <v>18</v>
      </c>
    </row>
    <row r="133" spans="1:9">
      <c r="A133" s="57">
        <v>125</v>
      </c>
      <c r="B133" s="57" t="s">
        <v>1250</v>
      </c>
      <c r="C133" s="75">
        <v>89891</v>
      </c>
      <c r="D133" s="75">
        <v>179</v>
      </c>
      <c r="F133" s="57">
        <v>125</v>
      </c>
      <c r="G133" s="57" t="s">
        <v>260</v>
      </c>
      <c r="H133" s="75">
        <v>11880</v>
      </c>
      <c r="I133" s="57">
        <v>18</v>
      </c>
    </row>
    <row r="134" spans="1:9">
      <c r="A134" s="57">
        <v>126</v>
      </c>
      <c r="B134" s="57" t="s">
        <v>342</v>
      </c>
      <c r="C134" s="75">
        <v>51326</v>
      </c>
      <c r="D134" s="75">
        <v>178</v>
      </c>
      <c r="F134" s="57">
        <v>126</v>
      </c>
      <c r="G134" s="57" t="s">
        <v>296</v>
      </c>
      <c r="H134" s="75">
        <v>4365</v>
      </c>
      <c r="I134" s="57">
        <v>18</v>
      </c>
    </row>
    <row r="135" spans="1:9">
      <c r="A135" s="57">
        <v>127</v>
      </c>
      <c r="B135" s="57" t="s">
        <v>1170</v>
      </c>
      <c r="C135" s="75">
        <v>45192</v>
      </c>
      <c r="D135" s="75">
        <v>177</v>
      </c>
      <c r="F135" s="57">
        <v>127</v>
      </c>
      <c r="G135" s="57" t="s">
        <v>314</v>
      </c>
      <c r="H135" s="75">
        <v>17421</v>
      </c>
      <c r="I135" s="57">
        <v>18</v>
      </c>
    </row>
    <row r="136" spans="1:9">
      <c r="A136" s="57">
        <v>128</v>
      </c>
      <c r="B136" s="57" t="s">
        <v>654</v>
      </c>
      <c r="C136" s="75">
        <v>102119</v>
      </c>
      <c r="D136" s="75">
        <v>175</v>
      </c>
      <c r="F136" s="57">
        <v>128</v>
      </c>
      <c r="G136" s="57" t="s">
        <v>428</v>
      </c>
      <c r="H136" s="75">
        <v>2274</v>
      </c>
      <c r="I136" s="57">
        <v>18</v>
      </c>
    </row>
    <row r="137" spans="1:9">
      <c r="A137" s="57">
        <v>129</v>
      </c>
      <c r="B137" s="57" t="s">
        <v>840</v>
      </c>
      <c r="C137" s="75">
        <v>150262</v>
      </c>
      <c r="D137" s="75">
        <v>175</v>
      </c>
      <c r="F137" s="57">
        <v>129</v>
      </c>
      <c r="G137" s="57" t="s">
        <v>572</v>
      </c>
      <c r="H137" s="75">
        <v>7561</v>
      </c>
      <c r="I137" s="57">
        <v>18</v>
      </c>
    </row>
    <row r="138" spans="1:9">
      <c r="A138" s="57">
        <v>130</v>
      </c>
      <c r="B138" s="57" t="s">
        <v>362</v>
      </c>
      <c r="C138" s="75">
        <v>55684</v>
      </c>
      <c r="D138" s="75">
        <v>174</v>
      </c>
      <c r="F138" s="57">
        <v>130</v>
      </c>
      <c r="G138" s="57" t="s">
        <v>746</v>
      </c>
      <c r="H138" s="75">
        <v>4841</v>
      </c>
      <c r="I138" s="57">
        <v>18</v>
      </c>
    </row>
    <row r="139" spans="1:9">
      <c r="A139" s="57">
        <v>131</v>
      </c>
      <c r="B139" s="57" t="s">
        <v>131</v>
      </c>
      <c r="C139" s="75">
        <v>23006</v>
      </c>
      <c r="D139" s="75">
        <v>166</v>
      </c>
      <c r="F139" s="57">
        <v>131</v>
      </c>
      <c r="G139" s="57" t="s">
        <v>942</v>
      </c>
      <c r="H139" s="75">
        <v>13002</v>
      </c>
      <c r="I139" s="57">
        <v>18</v>
      </c>
    </row>
    <row r="140" spans="1:9">
      <c r="A140" s="57">
        <v>132</v>
      </c>
      <c r="B140" s="57" t="s">
        <v>135</v>
      </c>
      <c r="C140" s="75">
        <v>193904</v>
      </c>
      <c r="D140" s="75">
        <v>166</v>
      </c>
      <c r="F140" s="57">
        <v>132</v>
      </c>
      <c r="G140" s="57" t="s">
        <v>1038</v>
      </c>
      <c r="H140" s="75">
        <v>5256</v>
      </c>
      <c r="I140" s="57">
        <v>18</v>
      </c>
    </row>
    <row r="141" spans="1:9">
      <c r="A141" s="57">
        <v>133</v>
      </c>
      <c r="B141" s="57" t="s">
        <v>1226</v>
      </c>
      <c r="C141" s="75">
        <v>23176</v>
      </c>
      <c r="D141" s="75">
        <v>164</v>
      </c>
      <c r="F141" s="57">
        <v>133</v>
      </c>
      <c r="G141" s="57" t="s">
        <v>1144</v>
      </c>
      <c r="H141" s="75">
        <v>12590</v>
      </c>
      <c r="I141" s="57">
        <v>18</v>
      </c>
    </row>
    <row r="142" spans="1:9">
      <c r="A142" s="57">
        <v>134</v>
      </c>
      <c r="B142" s="57" t="s">
        <v>560</v>
      </c>
      <c r="C142" s="75">
        <v>119925</v>
      </c>
      <c r="D142" s="75">
        <v>163</v>
      </c>
      <c r="F142" s="57">
        <v>134</v>
      </c>
      <c r="G142" s="57" t="s">
        <v>1156</v>
      </c>
      <c r="H142" s="75">
        <v>2395</v>
      </c>
      <c r="I142" s="57">
        <v>18</v>
      </c>
    </row>
    <row r="143" spans="1:9">
      <c r="A143" s="57">
        <v>135</v>
      </c>
      <c r="B143" s="57" t="s">
        <v>944</v>
      </c>
      <c r="C143" s="75">
        <v>13431</v>
      </c>
      <c r="D143" s="75">
        <v>163</v>
      </c>
      <c r="F143" s="57">
        <v>135</v>
      </c>
      <c r="G143" s="57" t="s">
        <v>376</v>
      </c>
      <c r="H143" s="75">
        <v>21058</v>
      </c>
      <c r="I143" s="57">
        <v>19</v>
      </c>
    </row>
    <row r="144" spans="1:9">
      <c r="A144" s="57">
        <v>136</v>
      </c>
      <c r="B144" s="57" t="s">
        <v>1140</v>
      </c>
      <c r="C144" s="75">
        <v>35508</v>
      </c>
      <c r="D144" s="75">
        <v>160</v>
      </c>
      <c r="F144" s="57">
        <v>136</v>
      </c>
      <c r="G144" s="57" t="s">
        <v>444</v>
      </c>
      <c r="H144" s="75">
        <v>1755</v>
      </c>
      <c r="I144" s="57">
        <v>19</v>
      </c>
    </row>
    <row r="145" spans="1:9">
      <c r="A145" s="57">
        <v>137</v>
      </c>
      <c r="B145" s="57" t="s">
        <v>810</v>
      </c>
      <c r="C145" s="75">
        <v>81819</v>
      </c>
      <c r="D145" s="75">
        <v>158</v>
      </c>
      <c r="F145" s="57">
        <v>137</v>
      </c>
      <c r="G145" s="57" t="s">
        <v>520</v>
      </c>
      <c r="H145" s="75">
        <v>2708</v>
      </c>
      <c r="I145" s="57">
        <v>19</v>
      </c>
    </row>
    <row r="146" spans="1:9">
      <c r="A146" s="57">
        <v>138</v>
      </c>
      <c r="B146" s="57" t="s">
        <v>1200</v>
      </c>
      <c r="C146" s="75">
        <v>57166</v>
      </c>
      <c r="D146" s="75">
        <v>158</v>
      </c>
      <c r="F146" s="57">
        <v>138</v>
      </c>
      <c r="G146" s="57" t="s">
        <v>522</v>
      </c>
      <c r="H146" s="75">
        <v>7011</v>
      </c>
      <c r="I146" s="57">
        <v>19</v>
      </c>
    </row>
    <row r="147" spans="1:9">
      <c r="A147" s="57">
        <v>139</v>
      </c>
      <c r="B147" s="57" t="s">
        <v>1258</v>
      </c>
      <c r="C147" s="75">
        <v>51437</v>
      </c>
      <c r="D147" s="75">
        <v>158</v>
      </c>
      <c r="F147" s="57">
        <v>139</v>
      </c>
      <c r="G147" s="57" t="s">
        <v>528</v>
      </c>
      <c r="H147" s="75">
        <v>4712</v>
      </c>
      <c r="I147" s="57">
        <v>19</v>
      </c>
    </row>
    <row r="148" spans="1:9">
      <c r="A148" s="57">
        <v>140</v>
      </c>
      <c r="B148" s="57" t="s">
        <v>1419</v>
      </c>
      <c r="C148" s="75">
        <v>42230</v>
      </c>
      <c r="D148" s="75">
        <v>158</v>
      </c>
      <c r="F148" s="57">
        <v>140</v>
      </c>
      <c r="G148" s="57" t="s">
        <v>584</v>
      </c>
      <c r="H148" s="75">
        <v>6419</v>
      </c>
      <c r="I148" s="57">
        <v>19</v>
      </c>
    </row>
    <row r="149" spans="1:9">
      <c r="A149" s="57">
        <v>141</v>
      </c>
      <c r="B149" s="57" t="s">
        <v>195</v>
      </c>
      <c r="C149" s="75">
        <v>17656</v>
      </c>
      <c r="D149" s="75">
        <v>157</v>
      </c>
      <c r="F149" s="57">
        <v>141</v>
      </c>
      <c r="G149" s="57" t="s">
        <v>766</v>
      </c>
      <c r="H149" s="75">
        <v>2249</v>
      </c>
      <c r="I149" s="57">
        <v>19</v>
      </c>
    </row>
    <row r="150" spans="1:9">
      <c r="A150" s="57">
        <v>142</v>
      </c>
      <c r="B150" s="57" t="s">
        <v>100</v>
      </c>
      <c r="C150" s="75">
        <v>71254</v>
      </c>
      <c r="D150" s="75">
        <v>153</v>
      </c>
      <c r="F150" s="57">
        <v>142</v>
      </c>
      <c r="G150" s="57" t="s">
        <v>972</v>
      </c>
      <c r="H150" s="75">
        <v>7376</v>
      </c>
      <c r="I150" s="57">
        <v>19</v>
      </c>
    </row>
    <row r="151" spans="1:9">
      <c r="A151" s="57">
        <v>143</v>
      </c>
      <c r="B151" s="57" t="s">
        <v>722</v>
      </c>
      <c r="C151" s="75">
        <v>30653</v>
      </c>
      <c r="D151" s="75">
        <v>153</v>
      </c>
      <c r="F151" s="57">
        <v>143</v>
      </c>
      <c r="G151" s="57" t="s">
        <v>1048</v>
      </c>
      <c r="H151" s="75">
        <v>3481</v>
      </c>
      <c r="I151" s="57">
        <v>19</v>
      </c>
    </row>
    <row r="152" spans="1:9">
      <c r="A152" s="57">
        <v>144</v>
      </c>
      <c r="B152" s="57" t="s">
        <v>1196</v>
      </c>
      <c r="C152" s="75">
        <v>31966</v>
      </c>
      <c r="D152" s="75">
        <v>153</v>
      </c>
      <c r="F152" s="57">
        <v>144</v>
      </c>
      <c r="G152" s="57" t="s">
        <v>1088</v>
      </c>
      <c r="H152" s="75">
        <v>3821</v>
      </c>
      <c r="I152" s="57">
        <v>19</v>
      </c>
    </row>
    <row r="153" spans="1:9">
      <c r="A153" s="57">
        <v>145</v>
      </c>
      <c r="B153" s="57" t="s">
        <v>564</v>
      </c>
      <c r="C153" s="75">
        <v>39887</v>
      </c>
      <c r="D153" s="75">
        <v>151</v>
      </c>
      <c r="F153" s="57">
        <v>145</v>
      </c>
      <c r="G153" s="57" t="s">
        <v>1096</v>
      </c>
      <c r="H153" s="75">
        <v>6565</v>
      </c>
      <c r="I153" s="57">
        <v>19</v>
      </c>
    </row>
    <row r="154" spans="1:9">
      <c r="A154" s="57">
        <v>146</v>
      </c>
      <c r="B154" s="57" t="s">
        <v>1443</v>
      </c>
      <c r="C154" s="75">
        <v>11232</v>
      </c>
      <c r="D154" s="75">
        <v>151</v>
      </c>
      <c r="F154" s="57">
        <v>146</v>
      </c>
      <c r="G154" s="57" t="s">
        <v>1218</v>
      </c>
      <c r="H154" s="75">
        <v>1515</v>
      </c>
      <c r="I154" s="57">
        <v>19</v>
      </c>
    </row>
    <row r="155" spans="1:9">
      <c r="A155" s="57">
        <v>147</v>
      </c>
      <c r="B155" s="57" t="s">
        <v>360</v>
      </c>
      <c r="C155" s="75">
        <v>20817</v>
      </c>
      <c r="D155" s="75">
        <v>145</v>
      </c>
      <c r="F155" s="57">
        <v>147</v>
      </c>
      <c r="G155" s="57" t="s">
        <v>574</v>
      </c>
      <c r="H155" s="75">
        <v>5213</v>
      </c>
      <c r="I155" s="57">
        <v>20</v>
      </c>
    </row>
    <row r="156" spans="1:9">
      <c r="A156" s="57">
        <v>148</v>
      </c>
      <c r="B156" s="57" t="s">
        <v>926</v>
      </c>
      <c r="C156" s="75">
        <v>43558</v>
      </c>
      <c r="D156" s="75">
        <v>144</v>
      </c>
      <c r="F156" s="57">
        <v>148</v>
      </c>
      <c r="G156" s="57" t="s">
        <v>798</v>
      </c>
      <c r="H156" s="75">
        <v>13660</v>
      </c>
      <c r="I156" s="57">
        <v>20</v>
      </c>
    </row>
    <row r="157" spans="1:9">
      <c r="A157" s="57">
        <v>149</v>
      </c>
      <c r="B157" s="57" t="s">
        <v>852</v>
      </c>
      <c r="C157" s="75">
        <v>49671</v>
      </c>
      <c r="D157" s="75">
        <v>142</v>
      </c>
      <c r="F157" s="57">
        <v>149</v>
      </c>
      <c r="G157" s="57" t="s">
        <v>802</v>
      </c>
      <c r="H157" s="75">
        <v>3978</v>
      </c>
      <c r="I157" s="57">
        <v>20</v>
      </c>
    </row>
    <row r="158" spans="1:9">
      <c r="A158" s="57">
        <v>150</v>
      </c>
      <c r="B158" s="57" t="s">
        <v>1305</v>
      </c>
      <c r="C158" s="75">
        <v>28923</v>
      </c>
      <c r="D158" s="75">
        <v>142</v>
      </c>
      <c r="F158" s="57">
        <v>150</v>
      </c>
      <c r="G158" s="57" t="s">
        <v>868</v>
      </c>
      <c r="H158" s="75">
        <v>4709</v>
      </c>
      <c r="I158" s="57">
        <v>20</v>
      </c>
    </row>
    <row r="159" spans="1:9">
      <c r="A159" s="57">
        <v>151</v>
      </c>
      <c r="B159" s="57" t="s">
        <v>668</v>
      </c>
      <c r="C159" s="75">
        <v>73697</v>
      </c>
      <c r="D159" s="75">
        <v>139</v>
      </c>
      <c r="F159" s="57">
        <v>151</v>
      </c>
      <c r="G159" s="57" t="s">
        <v>1132</v>
      </c>
      <c r="H159" s="75">
        <v>3547</v>
      </c>
      <c r="I159" s="57">
        <v>20</v>
      </c>
    </row>
    <row r="160" spans="1:9">
      <c r="A160" s="57">
        <v>152</v>
      </c>
      <c r="B160" s="57" t="s">
        <v>762</v>
      </c>
      <c r="C160" s="75">
        <v>76912</v>
      </c>
      <c r="D160" s="75">
        <v>136</v>
      </c>
      <c r="F160" s="57">
        <v>152</v>
      </c>
      <c r="G160" s="57" t="s">
        <v>1158</v>
      </c>
      <c r="H160" s="75">
        <v>6339</v>
      </c>
      <c r="I160" s="57">
        <v>20</v>
      </c>
    </row>
    <row r="161" spans="1:9">
      <c r="A161" s="57">
        <v>153</v>
      </c>
      <c r="B161" s="57" t="s">
        <v>248</v>
      </c>
      <c r="C161" s="75">
        <v>65251</v>
      </c>
      <c r="D161" s="75">
        <v>135</v>
      </c>
      <c r="F161" s="57">
        <v>153</v>
      </c>
      <c r="G161" s="57" t="s">
        <v>1178</v>
      </c>
      <c r="H161" s="75">
        <v>5860</v>
      </c>
      <c r="I161" s="57">
        <v>20</v>
      </c>
    </row>
    <row r="162" spans="1:9">
      <c r="A162" s="57">
        <v>154</v>
      </c>
      <c r="B162" s="57" t="s">
        <v>1335</v>
      </c>
      <c r="C162" s="75">
        <v>14188</v>
      </c>
      <c r="D162" s="75">
        <v>135</v>
      </c>
      <c r="F162" s="57">
        <v>154</v>
      </c>
      <c r="G162" s="57" t="s">
        <v>1252</v>
      </c>
      <c r="H162" s="75">
        <v>2566</v>
      </c>
      <c r="I162" s="57">
        <v>20</v>
      </c>
    </row>
    <row r="163" spans="1:9">
      <c r="A163" s="57">
        <v>155</v>
      </c>
      <c r="B163" s="57" t="s">
        <v>932</v>
      </c>
      <c r="C163" s="75">
        <v>32186</v>
      </c>
      <c r="D163" s="75">
        <v>133</v>
      </c>
      <c r="F163" s="57">
        <v>155</v>
      </c>
      <c r="G163" s="57" t="s">
        <v>1403</v>
      </c>
      <c r="H163" s="75">
        <v>1844</v>
      </c>
      <c r="I163" s="57">
        <v>20</v>
      </c>
    </row>
    <row r="164" spans="1:9">
      <c r="A164" s="57">
        <v>156</v>
      </c>
      <c r="B164" s="57" t="s">
        <v>1050</v>
      </c>
      <c r="C164" s="75">
        <v>50807</v>
      </c>
      <c r="D164" s="75">
        <v>133</v>
      </c>
      <c r="F164" s="57">
        <v>156</v>
      </c>
      <c r="G164" s="57" t="s">
        <v>256</v>
      </c>
      <c r="H164" s="75">
        <v>14717</v>
      </c>
      <c r="I164" s="57">
        <v>21</v>
      </c>
    </row>
    <row r="165" spans="1:9">
      <c r="A165" s="57">
        <v>157</v>
      </c>
      <c r="B165" s="57" t="s">
        <v>1397</v>
      </c>
      <c r="C165" s="75">
        <v>90741</v>
      </c>
      <c r="D165" s="75">
        <v>133</v>
      </c>
      <c r="F165" s="57">
        <v>157</v>
      </c>
      <c r="G165" s="57" t="s">
        <v>370</v>
      </c>
      <c r="H165" s="75">
        <v>12005</v>
      </c>
      <c r="I165" s="57">
        <v>21</v>
      </c>
    </row>
    <row r="166" spans="1:9">
      <c r="A166" s="57">
        <v>158</v>
      </c>
      <c r="B166" s="57" t="s">
        <v>398</v>
      </c>
      <c r="C166" s="75">
        <v>27782</v>
      </c>
      <c r="D166" s="75">
        <v>131</v>
      </c>
      <c r="F166" s="57">
        <v>158</v>
      </c>
      <c r="G166" s="57" t="s">
        <v>582</v>
      </c>
      <c r="H166" s="75">
        <v>11744</v>
      </c>
      <c r="I166" s="57">
        <v>21</v>
      </c>
    </row>
    <row r="167" spans="1:9">
      <c r="A167" s="57">
        <v>159</v>
      </c>
      <c r="B167" s="57" t="s">
        <v>1264</v>
      </c>
      <c r="C167" s="75">
        <v>53723</v>
      </c>
      <c r="D167" s="75">
        <v>131</v>
      </c>
      <c r="F167" s="57">
        <v>159</v>
      </c>
      <c r="G167" s="57" t="s">
        <v>688</v>
      </c>
      <c r="H167" s="75">
        <v>20658</v>
      </c>
      <c r="I167" s="57">
        <v>21</v>
      </c>
    </row>
    <row r="168" spans="1:9">
      <c r="A168" s="57">
        <v>160</v>
      </c>
      <c r="B168" s="57" t="s">
        <v>1311</v>
      </c>
      <c r="C168" s="75">
        <v>17397</v>
      </c>
      <c r="D168" s="75">
        <v>131</v>
      </c>
      <c r="F168" s="57">
        <v>160</v>
      </c>
      <c r="G168" s="57" t="s">
        <v>808</v>
      </c>
      <c r="H168" s="75">
        <v>26092</v>
      </c>
      <c r="I168" s="57">
        <v>21</v>
      </c>
    </row>
    <row r="169" spans="1:9">
      <c r="A169" s="57">
        <v>161</v>
      </c>
      <c r="B169" s="57" t="s">
        <v>714</v>
      </c>
      <c r="C169" s="75">
        <v>47838</v>
      </c>
      <c r="D169" s="75">
        <v>129</v>
      </c>
      <c r="F169" s="57">
        <v>161</v>
      </c>
      <c r="G169" s="57" t="s">
        <v>824</v>
      </c>
      <c r="H169" s="75">
        <v>20592</v>
      </c>
      <c r="I169" s="57">
        <v>21</v>
      </c>
    </row>
    <row r="170" spans="1:9">
      <c r="A170" s="57">
        <v>162</v>
      </c>
      <c r="B170" s="57" t="s">
        <v>1070</v>
      </c>
      <c r="C170" s="75">
        <v>21842</v>
      </c>
      <c r="D170" s="75">
        <v>128</v>
      </c>
      <c r="F170" s="57">
        <v>162</v>
      </c>
      <c r="G170" s="57" t="s">
        <v>912</v>
      </c>
      <c r="H170" s="75">
        <v>7325</v>
      </c>
      <c r="I170" s="57">
        <v>21</v>
      </c>
    </row>
    <row r="171" spans="1:9">
      <c r="A171" s="57">
        <v>163</v>
      </c>
      <c r="B171" s="57" t="s">
        <v>162</v>
      </c>
      <c r="C171" s="75">
        <v>10862</v>
      </c>
      <c r="D171" s="75">
        <v>127</v>
      </c>
      <c r="F171" s="57">
        <v>163</v>
      </c>
      <c r="G171" s="57" t="s">
        <v>1120</v>
      </c>
      <c r="H171" s="75">
        <v>4446</v>
      </c>
      <c r="I171" s="57">
        <v>21</v>
      </c>
    </row>
    <row r="172" spans="1:9">
      <c r="A172" s="57">
        <v>164</v>
      </c>
      <c r="B172" s="57" t="s">
        <v>498</v>
      </c>
      <c r="C172" s="75">
        <v>67745</v>
      </c>
      <c r="D172" s="75">
        <v>124</v>
      </c>
      <c r="F172" s="57">
        <v>164</v>
      </c>
      <c r="G172" s="57" t="s">
        <v>288</v>
      </c>
      <c r="H172" s="75">
        <v>24274</v>
      </c>
      <c r="I172" s="57">
        <v>22</v>
      </c>
    </row>
    <row r="173" spans="1:9">
      <c r="A173" s="57">
        <v>165</v>
      </c>
      <c r="B173" s="57" t="s">
        <v>137</v>
      </c>
      <c r="C173" s="75">
        <v>34782</v>
      </c>
      <c r="D173" s="75">
        <v>122</v>
      </c>
      <c r="F173" s="57">
        <v>165</v>
      </c>
      <c r="G173" s="57" t="s">
        <v>426</v>
      </c>
      <c r="H173" s="75">
        <v>8597</v>
      </c>
      <c r="I173" s="57">
        <v>22</v>
      </c>
    </row>
    <row r="174" spans="1:9">
      <c r="A174" s="57">
        <v>166</v>
      </c>
      <c r="B174" s="57" t="s">
        <v>306</v>
      </c>
      <c r="C174" s="75">
        <v>32977</v>
      </c>
      <c r="D174" s="75">
        <v>119</v>
      </c>
      <c r="F174" s="57">
        <v>166</v>
      </c>
      <c r="G174" s="57" t="s">
        <v>530</v>
      </c>
      <c r="H174" s="75">
        <v>10669</v>
      </c>
      <c r="I174" s="57">
        <v>22</v>
      </c>
    </row>
    <row r="175" spans="1:9">
      <c r="A175" s="57">
        <v>167</v>
      </c>
      <c r="B175" s="57" t="s">
        <v>230</v>
      </c>
      <c r="C175" s="75">
        <v>20445</v>
      </c>
      <c r="D175" s="75">
        <v>118</v>
      </c>
      <c r="F175" s="57">
        <v>167</v>
      </c>
      <c r="G175" s="57" t="s">
        <v>598</v>
      </c>
      <c r="H175" s="75">
        <v>8152</v>
      </c>
      <c r="I175" s="57">
        <v>22</v>
      </c>
    </row>
    <row r="176" spans="1:9">
      <c r="A176" s="57">
        <v>168</v>
      </c>
      <c r="B176" s="57" t="s">
        <v>588</v>
      </c>
      <c r="C176" s="75">
        <v>35006</v>
      </c>
      <c r="D176" s="75">
        <v>118</v>
      </c>
      <c r="F176" s="57">
        <v>168</v>
      </c>
      <c r="G176" s="57" t="s">
        <v>648</v>
      </c>
      <c r="H176" s="75">
        <v>26977</v>
      </c>
      <c r="I176" s="57">
        <v>22</v>
      </c>
    </row>
    <row r="177" spans="1:9">
      <c r="A177" s="57">
        <v>169</v>
      </c>
      <c r="B177" s="57" t="s">
        <v>422</v>
      </c>
      <c r="C177" s="75">
        <v>34971</v>
      </c>
      <c r="D177" s="75">
        <v>115</v>
      </c>
      <c r="F177" s="57">
        <v>169</v>
      </c>
      <c r="G177" s="57" t="s">
        <v>742</v>
      </c>
      <c r="H177" s="75">
        <v>19246</v>
      </c>
      <c r="I177" s="57">
        <v>22</v>
      </c>
    </row>
    <row r="178" spans="1:9">
      <c r="A178" s="57">
        <v>170</v>
      </c>
      <c r="B178" s="57" t="s">
        <v>558</v>
      </c>
      <c r="C178" s="75">
        <v>29784</v>
      </c>
      <c r="D178" s="75">
        <v>113</v>
      </c>
      <c r="F178" s="57">
        <v>170</v>
      </c>
      <c r="G178" s="57" t="s">
        <v>958</v>
      </c>
      <c r="H178" s="75">
        <v>20106</v>
      </c>
      <c r="I178" s="57">
        <v>22</v>
      </c>
    </row>
    <row r="179" spans="1:9">
      <c r="A179" s="57">
        <v>171</v>
      </c>
      <c r="B179" s="57" t="s">
        <v>238</v>
      </c>
      <c r="C179" s="75">
        <v>75255</v>
      </c>
      <c r="D179" s="75">
        <v>111</v>
      </c>
      <c r="F179" s="57">
        <v>171</v>
      </c>
      <c r="G179" s="57" t="s">
        <v>970</v>
      </c>
      <c r="H179" s="75">
        <v>14584</v>
      </c>
      <c r="I179" s="57">
        <v>22</v>
      </c>
    </row>
    <row r="180" spans="1:9">
      <c r="A180" s="57">
        <v>172</v>
      </c>
      <c r="B180" s="57" t="s">
        <v>482</v>
      </c>
      <c r="C180" s="75">
        <v>43334</v>
      </c>
      <c r="D180" s="75">
        <v>109</v>
      </c>
      <c r="F180" s="57">
        <v>172</v>
      </c>
      <c r="G180" s="57" t="s">
        <v>986</v>
      </c>
      <c r="H180" s="75">
        <v>16406</v>
      </c>
      <c r="I180" s="57">
        <v>22</v>
      </c>
    </row>
    <row r="181" spans="1:9">
      <c r="A181" s="57">
        <v>173</v>
      </c>
      <c r="B181" s="57" t="s">
        <v>704</v>
      </c>
      <c r="C181" s="75">
        <v>75916</v>
      </c>
      <c r="D181" s="75">
        <v>107</v>
      </c>
      <c r="F181" s="57">
        <v>173</v>
      </c>
      <c r="G181" s="57" t="s">
        <v>1052</v>
      </c>
      <c r="H181" s="75">
        <v>4609</v>
      </c>
      <c r="I181" s="57">
        <v>22</v>
      </c>
    </row>
    <row r="182" spans="1:9">
      <c r="A182" s="57">
        <v>174</v>
      </c>
      <c r="B182" s="57" t="s">
        <v>1190</v>
      </c>
      <c r="C182" s="75">
        <v>34308</v>
      </c>
      <c r="D182" s="75">
        <v>106</v>
      </c>
      <c r="F182" s="57">
        <v>174</v>
      </c>
      <c r="G182" s="57" t="s">
        <v>1124</v>
      </c>
      <c r="H182" s="75">
        <v>7454</v>
      </c>
      <c r="I182" s="57">
        <v>22</v>
      </c>
    </row>
    <row r="183" spans="1:9">
      <c r="A183" s="57">
        <v>175</v>
      </c>
      <c r="B183" s="57" t="s">
        <v>612</v>
      </c>
      <c r="C183" s="75">
        <v>35556</v>
      </c>
      <c r="D183" s="75">
        <v>105</v>
      </c>
      <c r="F183" s="57">
        <v>175</v>
      </c>
      <c r="G183" s="57" t="s">
        <v>1224</v>
      </c>
      <c r="H183" s="75">
        <v>6844</v>
      </c>
      <c r="I183" s="57">
        <v>22</v>
      </c>
    </row>
    <row r="184" spans="1:9">
      <c r="A184" s="57">
        <v>176</v>
      </c>
      <c r="B184" s="57" t="s">
        <v>1371</v>
      </c>
      <c r="C184" s="75">
        <v>41960</v>
      </c>
      <c r="D184" s="75">
        <v>105</v>
      </c>
      <c r="F184" s="57">
        <v>176</v>
      </c>
      <c r="G184" s="57" t="s">
        <v>1299</v>
      </c>
      <c r="H184" s="75">
        <v>3516</v>
      </c>
      <c r="I184" s="57">
        <v>22</v>
      </c>
    </row>
    <row r="185" spans="1:9">
      <c r="A185" s="57">
        <v>177</v>
      </c>
      <c r="B185" s="57" t="s">
        <v>1032</v>
      </c>
      <c r="C185" s="75">
        <v>75298</v>
      </c>
      <c r="D185" s="75">
        <v>104</v>
      </c>
      <c r="F185" s="57">
        <v>177</v>
      </c>
      <c r="G185" s="57" t="s">
        <v>98</v>
      </c>
      <c r="H185" s="75">
        <v>5818</v>
      </c>
      <c r="I185" s="57">
        <v>23</v>
      </c>
    </row>
    <row r="186" spans="1:9">
      <c r="A186" s="57">
        <v>178</v>
      </c>
      <c r="B186" s="57" t="s">
        <v>1387</v>
      </c>
      <c r="C186" s="75">
        <v>63619</v>
      </c>
      <c r="D186" s="75">
        <v>101</v>
      </c>
      <c r="F186" s="57">
        <v>178</v>
      </c>
      <c r="G186" s="57" t="s">
        <v>406</v>
      </c>
      <c r="H186" s="75">
        <v>6059</v>
      </c>
      <c r="I186" s="57">
        <v>23</v>
      </c>
    </row>
    <row r="187" spans="1:9">
      <c r="A187" s="57">
        <v>179</v>
      </c>
      <c r="B187" s="57" t="s">
        <v>676</v>
      </c>
      <c r="C187" s="75">
        <v>13975</v>
      </c>
      <c r="D187" s="75">
        <v>99</v>
      </c>
      <c r="F187" s="57">
        <v>179</v>
      </c>
      <c r="G187" s="57" t="s">
        <v>552</v>
      </c>
      <c r="H187" s="75">
        <v>1970</v>
      </c>
      <c r="I187" s="57">
        <v>23</v>
      </c>
    </row>
    <row r="188" spans="1:9">
      <c r="A188" s="57">
        <v>180</v>
      </c>
      <c r="B188" s="57" t="s">
        <v>278</v>
      </c>
      <c r="C188" s="75">
        <v>146350</v>
      </c>
      <c r="D188" s="75">
        <v>97</v>
      </c>
      <c r="F188" s="57">
        <v>180</v>
      </c>
      <c r="G188" s="57" t="s">
        <v>726</v>
      </c>
      <c r="H188" s="75">
        <v>3160</v>
      </c>
      <c r="I188" s="57">
        <v>23</v>
      </c>
    </row>
    <row r="189" spans="1:9">
      <c r="A189" s="57">
        <v>181</v>
      </c>
      <c r="B189" s="57" t="s">
        <v>462</v>
      </c>
      <c r="C189" s="75">
        <v>9979</v>
      </c>
      <c r="D189" s="75">
        <v>97</v>
      </c>
      <c r="F189" s="57">
        <v>181</v>
      </c>
      <c r="G189" s="57" t="s">
        <v>750</v>
      </c>
      <c r="H189" s="75">
        <v>12427</v>
      </c>
      <c r="I189" s="57">
        <v>23</v>
      </c>
    </row>
    <row r="190" spans="1:9">
      <c r="A190" s="57">
        <v>182</v>
      </c>
      <c r="B190" s="57" t="s">
        <v>1351</v>
      </c>
      <c r="C190" s="75">
        <v>55911</v>
      </c>
      <c r="D190" s="75">
        <v>96</v>
      </c>
      <c r="F190" s="57">
        <v>182</v>
      </c>
      <c r="G190" s="57" t="s">
        <v>864</v>
      </c>
      <c r="H190" s="75">
        <v>32804</v>
      </c>
      <c r="I190" s="57">
        <v>23</v>
      </c>
    </row>
    <row r="191" spans="1:9">
      <c r="A191" s="57">
        <v>183</v>
      </c>
      <c r="B191" s="57" t="s">
        <v>388</v>
      </c>
      <c r="C191" s="75">
        <v>18197</v>
      </c>
      <c r="D191" s="75">
        <v>95</v>
      </c>
      <c r="F191" s="57">
        <v>183</v>
      </c>
      <c r="G191" s="57" t="s">
        <v>1090</v>
      </c>
      <c r="H191" s="75">
        <v>13943</v>
      </c>
      <c r="I191" s="57">
        <v>23</v>
      </c>
    </row>
    <row r="192" spans="1:9">
      <c r="A192" s="57">
        <v>184</v>
      </c>
      <c r="B192" s="57" t="s">
        <v>390</v>
      </c>
      <c r="C192" s="75">
        <v>17133</v>
      </c>
      <c r="D192" s="75">
        <v>95</v>
      </c>
      <c r="F192" s="57">
        <v>184</v>
      </c>
      <c r="G192" s="57" t="s">
        <v>1204</v>
      </c>
      <c r="H192" s="75">
        <v>6153</v>
      </c>
      <c r="I192" s="57">
        <v>23</v>
      </c>
    </row>
    <row r="193" spans="1:9">
      <c r="A193" s="57">
        <v>185</v>
      </c>
      <c r="B193" s="57" t="s">
        <v>866</v>
      </c>
      <c r="C193" s="75">
        <v>13627</v>
      </c>
      <c r="D193" s="75">
        <v>95</v>
      </c>
      <c r="F193" s="57">
        <v>185</v>
      </c>
      <c r="G193" s="57" t="s">
        <v>1291</v>
      </c>
      <c r="H193" s="75">
        <v>15017</v>
      </c>
      <c r="I193" s="57">
        <v>23</v>
      </c>
    </row>
    <row r="194" spans="1:9">
      <c r="A194" s="57">
        <v>186</v>
      </c>
      <c r="B194" s="57" t="s">
        <v>1431</v>
      </c>
      <c r="C194" s="75">
        <v>9018</v>
      </c>
      <c r="D194" s="75">
        <v>95</v>
      </c>
      <c r="F194" s="57">
        <v>186</v>
      </c>
      <c r="G194" s="57" t="s">
        <v>110</v>
      </c>
      <c r="H194" s="75">
        <v>25123</v>
      </c>
      <c r="I194" s="57">
        <v>24</v>
      </c>
    </row>
    <row r="195" spans="1:9">
      <c r="A195" s="57">
        <v>187</v>
      </c>
      <c r="B195" s="57" t="s">
        <v>1012</v>
      </c>
      <c r="C195" s="75">
        <v>15224</v>
      </c>
      <c r="D195" s="75">
        <v>94</v>
      </c>
      <c r="F195" s="57">
        <v>187</v>
      </c>
      <c r="G195" s="57" t="s">
        <v>125</v>
      </c>
      <c r="H195" s="75">
        <v>4450</v>
      </c>
      <c r="I195" s="57">
        <v>24</v>
      </c>
    </row>
    <row r="196" spans="1:9">
      <c r="A196" s="57">
        <v>188</v>
      </c>
      <c r="B196" s="57" t="s">
        <v>356</v>
      </c>
      <c r="C196" s="75">
        <v>5257</v>
      </c>
      <c r="D196" s="75">
        <v>92</v>
      </c>
      <c r="F196" s="57">
        <v>188</v>
      </c>
      <c r="G196" s="57" t="s">
        <v>203</v>
      </c>
      <c r="H196" s="75">
        <v>3438</v>
      </c>
      <c r="I196" s="57">
        <v>24</v>
      </c>
    </row>
    <row r="197" spans="1:9">
      <c r="A197" s="57">
        <v>189</v>
      </c>
      <c r="B197" s="57" t="s">
        <v>458</v>
      </c>
      <c r="C197" s="75">
        <v>46016</v>
      </c>
      <c r="D197" s="75">
        <v>92</v>
      </c>
      <c r="F197" s="57">
        <v>189</v>
      </c>
      <c r="G197" s="57" t="s">
        <v>484</v>
      </c>
      <c r="H197" s="75">
        <v>4811</v>
      </c>
      <c r="I197" s="57">
        <v>24</v>
      </c>
    </row>
    <row r="198" spans="1:9">
      <c r="A198" s="57">
        <v>190</v>
      </c>
      <c r="B198" s="57" t="s">
        <v>660</v>
      </c>
      <c r="C198" s="75">
        <v>163195</v>
      </c>
      <c r="D198" s="75">
        <v>92</v>
      </c>
      <c r="F198" s="57">
        <v>190</v>
      </c>
      <c r="G198" s="57" t="s">
        <v>586</v>
      </c>
      <c r="H198" s="75">
        <v>9698</v>
      </c>
      <c r="I198" s="57">
        <v>24</v>
      </c>
    </row>
    <row r="199" spans="1:9">
      <c r="A199" s="57">
        <v>191</v>
      </c>
      <c r="B199" s="57" t="s">
        <v>1010</v>
      </c>
      <c r="C199" s="75">
        <v>16969</v>
      </c>
      <c r="D199" s="75">
        <v>92</v>
      </c>
      <c r="F199" s="57">
        <v>191</v>
      </c>
      <c r="G199" s="57" t="s">
        <v>954</v>
      </c>
      <c r="H199" s="75">
        <v>17767</v>
      </c>
      <c r="I199" s="57">
        <v>24</v>
      </c>
    </row>
    <row r="200" spans="1:9">
      <c r="A200" s="57">
        <v>192</v>
      </c>
      <c r="B200" s="57" t="s">
        <v>1216</v>
      </c>
      <c r="C200" s="75">
        <v>26289</v>
      </c>
      <c r="D200" s="75">
        <v>92</v>
      </c>
      <c r="F200" s="57">
        <v>192</v>
      </c>
      <c r="G200" s="57" t="s">
        <v>996</v>
      </c>
      <c r="H200" s="75">
        <v>24962</v>
      </c>
      <c r="I200" s="57">
        <v>24</v>
      </c>
    </row>
    <row r="201" spans="1:9">
      <c r="A201" s="57">
        <v>193</v>
      </c>
      <c r="B201" s="57" t="s">
        <v>1315</v>
      </c>
      <c r="C201" s="75">
        <v>40668</v>
      </c>
      <c r="D201" s="75">
        <v>92</v>
      </c>
      <c r="F201" s="57">
        <v>193</v>
      </c>
      <c r="G201" s="57" t="s">
        <v>1106</v>
      </c>
      <c r="H201" s="75">
        <v>9904</v>
      </c>
      <c r="I201" s="57">
        <v>24</v>
      </c>
    </row>
    <row r="202" spans="1:9">
      <c r="A202" s="57">
        <v>194</v>
      </c>
      <c r="B202" s="57" t="s">
        <v>1060</v>
      </c>
      <c r="C202" s="75">
        <v>52272</v>
      </c>
      <c r="D202" s="75">
        <v>91</v>
      </c>
      <c r="F202" s="57">
        <v>194</v>
      </c>
      <c r="G202" s="57" t="s">
        <v>129</v>
      </c>
      <c r="H202" s="75">
        <v>25191</v>
      </c>
      <c r="I202" s="57">
        <v>25</v>
      </c>
    </row>
    <row r="203" spans="1:9">
      <c r="A203" s="57">
        <v>195</v>
      </c>
      <c r="B203" s="57" t="s">
        <v>1411</v>
      </c>
      <c r="C203" s="75">
        <v>13467</v>
      </c>
      <c r="D203" s="75">
        <v>91</v>
      </c>
      <c r="F203" s="57">
        <v>195</v>
      </c>
      <c r="G203" s="57" t="s">
        <v>538</v>
      </c>
      <c r="H203" s="75">
        <v>5643</v>
      </c>
      <c r="I203" s="57">
        <v>25</v>
      </c>
    </row>
    <row r="204" spans="1:9">
      <c r="A204" s="57">
        <v>196</v>
      </c>
      <c r="B204" s="57" t="s">
        <v>1036</v>
      </c>
      <c r="C204" s="75">
        <v>39458</v>
      </c>
      <c r="D204" s="75">
        <v>89</v>
      </c>
      <c r="F204" s="57">
        <v>196</v>
      </c>
      <c r="G204" s="57" t="s">
        <v>774</v>
      </c>
      <c r="H204" s="75">
        <v>15412</v>
      </c>
      <c r="I204" s="57">
        <v>25</v>
      </c>
    </row>
    <row r="205" spans="1:9">
      <c r="A205" s="57">
        <v>197</v>
      </c>
      <c r="B205" s="57" t="s">
        <v>720</v>
      </c>
      <c r="C205" s="75">
        <v>44593</v>
      </c>
      <c r="D205" s="75">
        <v>88</v>
      </c>
      <c r="F205" s="57">
        <v>197</v>
      </c>
      <c r="G205" s="57" t="s">
        <v>844</v>
      </c>
      <c r="H205" s="75">
        <v>3425</v>
      </c>
      <c r="I205" s="57">
        <v>25</v>
      </c>
    </row>
    <row r="206" spans="1:9">
      <c r="A206" s="57">
        <v>198</v>
      </c>
      <c r="B206" s="57" t="s">
        <v>994</v>
      </c>
      <c r="C206" s="75">
        <v>62385</v>
      </c>
      <c r="D206" s="75">
        <v>88</v>
      </c>
      <c r="F206" s="57">
        <v>198</v>
      </c>
      <c r="G206" s="57" t="s">
        <v>882</v>
      </c>
      <c r="H206" s="75">
        <v>11256</v>
      </c>
      <c r="I206" s="57">
        <v>25</v>
      </c>
    </row>
    <row r="207" spans="1:9">
      <c r="A207" s="57">
        <v>199</v>
      </c>
      <c r="B207" s="57" t="s">
        <v>468</v>
      </c>
      <c r="C207" s="75">
        <v>17662</v>
      </c>
      <c r="D207" s="75">
        <v>87</v>
      </c>
      <c r="F207" s="57">
        <v>199</v>
      </c>
      <c r="G207" s="57" t="s">
        <v>968</v>
      </c>
      <c r="H207" s="75">
        <v>2116</v>
      </c>
      <c r="I207" s="57">
        <v>25</v>
      </c>
    </row>
    <row r="208" spans="1:9">
      <c r="A208" s="57">
        <v>200</v>
      </c>
      <c r="B208" s="57" t="s">
        <v>1148</v>
      </c>
      <c r="C208" s="75">
        <v>10621</v>
      </c>
      <c r="D208" s="75">
        <v>87</v>
      </c>
      <c r="F208" s="57">
        <v>200</v>
      </c>
      <c r="G208" s="57" t="s">
        <v>990</v>
      </c>
      <c r="H208" s="75">
        <v>3019</v>
      </c>
      <c r="I208" s="57">
        <v>25</v>
      </c>
    </row>
    <row r="209" spans="1:9">
      <c r="A209" s="57">
        <v>201</v>
      </c>
      <c r="B209" s="57" t="s">
        <v>286</v>
      </c>
      <c r="C209" s="75">
        <v>25075</v>
      </c>
      <c r="D209" s="75">
        <v>85</v>
      </c>
      <c r="F209" s="57">
        <v>201</v>
      </c>
      <c r="G209" s="57" t="s">
        <v>175</v>
      </c>
      <c r="H209" s="75">
        <v>1809</v>
      </c>
      <c r="I209" s="57">
        <v>26</v>
      </c>
    </row>
    <row r="210" spans="1:9">
      <c r="A210" s="57">
        <v>202</v>
      </c>
      <c r="B210" s="57" t="s">
        <v>594</v>
      </c>
      <c r="C210" s="75">
        <v>59696</v>
      </c>
      <c r="D210" s="75">
        <v>85</v>
      </c>
      <c r="F210" s="57">
        <v>202</v>
      </c>
      <c r="G210" s="57" t="s">
        <v>452</v>
      </c>
      <c r="H210" s="75">
        <v>2096</v>
      </c>
      <c r="I210" s="57">
        <v>26</v>
      </c>
    </row>
    <row r="211" spans="1:9">
      <c r="A211" s="57">
        <v>203</v>
      </c>
      <c r="B211" s="57" t="s">
        <v>1166</v>
      </c>
      <c r="C211" s="75">
        <v>8319</v>
      </c>
      <c r="D211" s="75">
        <v>84</v>
      </c>
      <c r="F211" s="57">
        <v>203</v>
      </c>
      <c r="G211" s="57" t="s">
        <v>800</v>
      </c>
      <c r="H211" s="75">
        <v>3028</v>
      </c>
      <c r="I211" s="57">
        <v>26</v>
      </c>
    </row>
    <row r="212" spans="1:9">
      <c r="A212" s="57">
        <v>204</v>
      </c>
      <c r="B212" s="57" t="s">
        <v>756</v>
      </c>
      <c r="C212" s="75">
        <v>67814</v>
      </c>
      <c r="D212" s="75">
        <v>83</v>
      </c>
      <c r="F212" s="57">
        <v>204</v>
      </c>
      <c r="G212" s="57" t="s">
        <v>1002</v>
      </c>
      <c r="H212" s="75">
        <v>5949</v>
      </c>
      <c r="I212" s="57">
        <v>26</v>
      </c>
    </row>
    <row r="213" spans="1:9">
      <c r="A213" s="57">
        <v>205</v>
      </c>
      <c r="B213" s="57" t="s">
        <v>1429</v>
      </c>
      <c r="C213" s="75">
        <v>18632</v>
      </c>
      <c r="D213" s="75">
        <v>83</v>
      </c>
      <c r="F213" s="57">
        <v>205</v>
      </c>
      <c r="G213" s="57" t="s">
        <v>1046</v>
      </c>
      <c r="H213" s="75">
        <v>21757</v>
      </c>
      <c r="I213" s="57">
        <v>26</v>
      </c>
    </row>
    <row r="214" spans="1:9">
      <c r="A214" s="57">
        <v>206</v>
      </c>
      <c r="B214" s="57" t="s">
        <v>1016</v>
      </c>
      <c r="C214" s="75">
        <v>14107</v>
      </c>
      <c r="D214" s="75">
        <v>82</v>
      </c>
      <c r="F214" s="57">
        <v>206</v>
      </c>
      <c r="G214" s="57" t="s">
        <v>1116</v>
      </c>
      <c r="H214" s="75">
        <v>18269</v>
      </c>
      <c r="I214" s="57">
        <v>26</v>
      </c>
    </row>
    <row r="215" spans="1:9">
      <c r="A215" s="57">
        <v>207</v>
      </c>
      <c r="B215" s="57" t="s">
        <v>1270</v>
      </c>
      <c r="C215" s="75">
        <v>15747</v>
      </c>
      <c r="D215" s="75">
        <v>82</v>
      </c>
      <c r="F215" s="57">
        <v>207</v>
      </c>
      <c r="G215" s="57" t="s">
        <v>1236</v>
      </c>
      <c r="H215" s="75">
        <v>4738</v>
      </c>
      <c r="I215" s="57">
        <v>26</v>
      </c>
    </row>
    <row r="216" spans="1:9">
      <c r="A216" s="57">
        <v>208</v>
      </c>
      <c r="B216" s="57" t="s">
        <v>21</v>
      </c>
      <c r="C216" s="75">
        <v>34097</v>
      </c>
      <c r="D216" s="75">
        <v>79</v>
      </c>
      <c r="F216" s="57">
        <v>208</v>
      </c>
      <c r="G216" s="57" t="s">
        <v>142</v>
      </c>
      <c r="H216" s="75">
        <v>5541</v>
      </c>
      <c r="I216" s="57">
        <v>27</v>
      </c>
    </row>
    <row r="217" spans="1:9">
      <c r="A217" s="57">
        <v>209</v>
      </c>
      <c r="B217" s="57" t="s">
        <v>836</v>
      </c>
      <c r="C217" s="75">
        <v>67006</v>
      </c>
      <c r="D217" s="75">
        <v>79</v>
      </c>
      <c r="F217" s="57">
        <v>209</v>
      </c>
      <c r="G217" s="57" t="s">
        <v>144</v>
      </c>
      <c r="H217" s="75">
        <v>6181</v>
      </c>
      <c r="I217" s="57">
        <v>27</v>
      </c>
    </row>
    <row r="218" spans="1:9">
      <c r="A218" s="57">
        <v>210</v>
      </c>
      <c r="B218" s="57" t="s">
        <v>1108</v>
      </c>
      <c r="C218" s="75">
        <v>54770</v>
      </c>
      <c r="D218" s="75">
        <v>79</v>
      </c>
      <c r="F218" s="57">
        <v>210</v>
      </c>
      <c r="G218" s="57" t="s">
        <v>488</v>
      </c>
      <c r="H218" s="75">
        <v>8208</v>
      </c>
      <c r="I218" s="57">
        <v>27</v>
      </c>
    </row>
    <row r="219" spans="1:9">
      <c r="A219" s="57">
        <v>211</v>
      </c>
      <c r="B219" s="57" t="s">
        <v>31</v>
      </c>
      <c r="C219" s="75">
        <v>36101</v>
      </c>
      <c r="D219" s="75">
        <v>78</v>
      </c>
      <c r="F219" s="57">
        <v>211</v>
      </c>
      <c r="G219" s="57" t="s">
        <v>576</v>
      </c>
      <c r="H219" s="75">
        <v>9400</v>
      </c>
      <c r="I219" s="57">
        <v>27</v>
      </c>
    </row>
    <row r="220" spans="1:9">
      <c r="A220" s="57">
        <v>212</v>
      </c>
      <c r="B220" s="57" t="s">
        <v>209</v>
      </c>
      <c r="C220" s="75">
        <v>34962</v>
      </c>
      <c r="D220" s="75">
        <v>78</v>
      </c>
      <c r="F220" s="57">
        <v>212</v>
      </c>
      <c r="G220" s="57" t="s">
        <v>702</v>
      </c>
      <c r="H220" s="75">
        <v>6760</v>
      </c>
      <c r="I220" s="57">
        <v>27</v>
      </c>
    </row>
    <row r="221" spans="1:9">
      <c r="A221" s="57">
        <v>213</v>
      </c>
      <c r="B221" s="57" t="s">
        <v>254</v>
      </c>
      <c r="C221" s="75">
        <v>32497</v>
      </c>
      <c r="D221" s="75">
        <v>78</v>
      </c>
      <c r="F221" s="57">
        <v>213</v>
      </c>
      <c r="G221" s="57" t="s">
        <v>710</v>
      </c>
      <c r="H221" s="75">
        <v>17375</v>
      </c>
      <c r="I221" s="57">
        <v>27</v>
      </c>
    </row>
    <row r="222" spans="1:9">
      <c r="A222" s="57">
        <v>214</v>
      </c>
      <c r="B222" s="57" t="s">
        <v>524</v>
      </c>
      <c r="C222" s="75">
        <v>43115</v>
      </c>
      <c r="D222" s="75">
        <v>78</v>
      </c>
      <c r="F222" s="57">
        <v>214</v>
      </c>
      <c r="G222" s="57" t="s">
        <v>806</v>
      </c>
      <c r="H222" s="75">
        <v>2113</v>
      </c>
      <c r="I222" s="57">
        <v>27</v>
      </c>
    </row>
    <row r="223" spans="1:9">
      <c r="A223" s="57">
        <v>215</v>
      </c>
      <c r="B223" s="57" t="s">
        <v>220</v>
      </c>
      <c r="C223" s="75">
        <v>120289</v>
      </c>
      <c r="D223" s="75">
        <v>76</v>
      </c>
      <c r="F223" s="57">
        <v>215</v>
      </c>
      <c r="G223" s="57" t="s">
        <v>820</v>
      </c>
      <c r="H223" s="75">
        <v>21883</v>
      </c>
      <c r="I223" s="57">
        <v>27</v>
      </c>
    </row>
    <row r="224" spans="1:9">
      <c r="A224" s="57">
        <v>216</v>
      </c>
      <c r="B224" s="57" t="s">
        <v>626</v>
      </c>
      <c r="C224" s="75">
        <v>14773</v>
      </c>
      <c r="D224" s="75">
        <v>75</v>
      </c>
      <c r="F224" s="57">
        <v>216</v>
      </c>
      <c r="G224" s="57" t="s">
        <v>834</v>
      </c>
      <c r="H224" s="75">
        <v>4849</v>
      </c>
      <c r="I224" s="57">
        <v>27</v>
      </c>
    </row>
    <row r="225" spans="1:9">
      <c r="A225" s="57">
        <v>217</v>
      </c>
      <c r="B225" s="57" t="s">
        <v>1104</v>
      </c>
      <c r="C225" s="75">
        <v>19990</v>
      </c>
      <c r="D225" s="75">
        <v>75</v>
      </c>
      <c r="F225" s="57">
        <v>217</v>
      </c>
      <c r="G225" s="57" t="s">
        <v>888</v>
      </c>
      <c r="H225" s="75">
        <v>9735</v>
      </c>
      <c r="I225" s="57">
        <v>27</v>
      </c>
    </row>
    <row r="226" spans="1:9">
      <c r="A226" s="57">
        <v>218</v>
      </c>
      <c r="B226" s="57" t="s">
        <v>782</v>
      </c>
      <c r="C226" s="75">
        <v>16766</v>
      </c>
      <c r="D226" s="75">
        <v>74</v>
      </c>
      <c r="F226" s="57">
        <v>218</v>
      </c>
      <c r="G226" s="57" t="s">
        <v>922</v>
      </c>
      <c r="H226" s="75">
        <v>6310</v>
      </c>
      <c r="I226" s="57">
        <v>27</v>
      </c>
    </row>
    <row r="227" spans="1:9">
      <c r="A227" s="57">
        <v>219</v>
      </c>
      <c r="B227" s="57" t="s">
        <v>1004</v>
      </c>
      <c r="C227" s="75">
        <v>54155</v>
      </c>
      <c r="D227" s="75">
        <v>74</v>
      </c>
      <c r="F227" s="57">
        <v>219</v>
      </c>
      <c r="G227" s="57" t="s">
        <v>1114</v>
      </c>
      <c r="H227" s="75">
        <v>13024</v>
      </c>
      <c r="I227" s="57">
        <v>27</v>
      </c>
    </row>
    <row r="228" spans="1:9">
      <c r="A228" s="57">
        <v>220</v>
      </c>
      <c r="B228" s="57" t="s">
        <v>1030</v>
      </c>
      <c r="C228" s="75">
        <v>27284</v>
      </c>
      <c r="D228" s="75">
        <v>74</v>
      </c>
      <c r="F228" s="57">
        <v>220</v>
      </c>
      <c r="G228" s="57" t="s">
        <v>1136</v>
      </c>
      <c r="H228" s="75">
        <v>9935</v>
      </c>
      <c r="I228" s="57">
        <v>27</v>
      </c>
    </row>
    <row r="229" spans="1:9">
      <c r="A229" s="57">
        <v>221</v>
      </c>
      <c r="B229" s="57" t="s">
        <v>232</v>
      </c>
      <c r="C229" s="75">
        <v>61840</v>
      </c>
      <c r="D229" s="75">
        <v>73</v>
      </c>
      <c r="F229" s="57">
        <v>221</v>
      </c>
      <c r="G229" s="57" t="s">
        <v>1164</v>
      </c>
      <c r="H229" s="75">
        <v>5235</v>
      </c>
      <c r="I229" s="57">
        <v>27</v>
      </c>
    </row>
    <row r="230" spans="1:9">
      <c r="A230" s="57">
        <v>222</v>
      </c>
      <c r="B230" s="57" t="s">
        <v>348</v>
      </c>
      <c r="C230" s="75">
        <v>5156</v>
      </c>
      <c r="D230" s="75">
        <v>73</v>
      </c>
      <c r="F230" s="57">
        <v>222</v>
      </c>
      <c r="G230" s="57" t="s">
        <v>1234</v>
      </c>
      <c r="H230" s="75">
        <v>3080</v>
      </c>
      <c r="I230" s="57">
        <v>27</v>
      </c>
    </row>
    <row r="231" spans="1:9">
      <c r="A231" s="57">
        <v>223</v>
      </c>
      <c r="B231" s="57" t="s">
        <v>748</v>
      </c>
      <c r="C231" s="75">
        <v>28357</v>
      </c>
      <c r="D231" s="75">
        <v>73</v>
      </c>
      <c r="F231" s="57">
        <v>223</v>
      </c>
      <c r="G231" s="57" t="s">
        <v>1355</v>
      </c>
      <c r="H231" s="75">
        <v>5829</v>
      </c>
      <c r="I231" s="57">
        <v>27</v>
      </c>
    </row>
    <row r="232" spans="1:9">
      <c r="A232" s="57">
        <v>224</v>
      </c>
      <c r="B232" s="57" t="s">
        <v>1417</v>
      </c>
      <c r="C232" s="75">
        <v>10627</v>
      </c>
      <c r="D232" s="75">
        <v>73</v>
      </c>
      <c r="F232" s="57">
        <v>224</v>
      </c>
      <c r="G232" s="57" t="s">
        <v>266</v>
      </c>
      <c r="H232" s="75">
        <v>3911</v>
      </c>
      <c r="I232" s="57">
        <v>28</v>
      </c>
    </row>
    <row r="233" spans="1:9">
      <c r="A233" s="57">
        <v>225</v>
      </c>
      <c r="B233" s="57" t="s">
        <v>166</v>
      </c>
      <c r="C233" s="75">
        <v>9617</v>
      </c>
      <c r="D233" s="75">
        <v>72</v>
      </c>
      <c r="F233" s="57">
        <v>225</v>
      </c>
      <c r="G233" s="57" t="s">
        <v>358</v>
      </c>
      <c r="H233" s="75">
        <v>46178</v>
      </c>
      <c r="I233" s="57">
        <v>28</v>
      </c>
    </row>
    <row r="234" spans="1:9">
      <c r="A234" s="57">
        <v>226</v>
      </c>
      <c r="B234" s="57" t="s">
        <v>596</v>
      </c>
      <c r="C234" s="75">
        <v>78050</v>
      </c>
      <c r="D234" s="75">
        <v>71</v>
      </c>
      <c r="F234" s="57">
        <v>226</v>
      </c>
      <c r="G234" s="57" t="s">
        <v>510</v>
      </c>
      <c r="H234" s="75">
        <v>14590</v>
      </c>
      <c r="I234" s="57">
        <v>28</v>
      </c>
    </row>
    <row r="235" spans="1:9">
      <c r="A235" s="57">
        <v>227</v>
      </c>
      <c r="B235" s="57" t="s">
        <v>856</v>
      </c>
      <c r="C235" s="75">
        <v>18931</v>
      </c>
      <c r="D235" s="75">
        <v>71</v>
      </c>
      <c r="F235" s="57">
        <v>227</v>
      </c>
      <c r="G235" s="57" t="s">
        <v>526</v>
      </c>
      <c r="H235" s="75">
        <v>4800</v>
      </c>
      <c r="I235" s="57">
        <v>28</v>
      </c>
    </row>
    <row r="236" spans="1:9">
      <c r="A236" s="57">
        <v>228</v>
      </c>
      <c r="B236" s="57" t="s">
        <v>896</v>
      </c>
      <c r="C236" s="75">
        <v>11293</v>
      </c>
      <c r="D236" s="75">
        <v>71</v>
      </c>
      <c r="F236" s="57">
        <v>228</v>
      </c>
      <c r="G236" s="57" t="s">
        <v>814</v>
      </c>
      <c r="H236" s="75">
        <v>5521</v>
      </c>
      <c r="I236" s="57">
        <v>28</v>
      </c>
    </row>
    <row r="237" spans="1:9">
      <c r="A237" s="57">
        <v>229</v>
      </c>
      <c r="B237" s="57" t="s">
        <v>1018</v>
      </c>
      <c r="C237" s="75">
        <v>26885</v>
      </c>
      <c r="D237" s="75">
        <v>71</v>
      </c>
      <c r="F237" s="57">
        <v>229</v>
      </c>
      <c r="G237" s="57" t="s">
        <v>924</v>
      </c>
      <c r="H237" s="75">
        <v>7189</v>
      </c>
      <c r="I237" s="57">
        <v>28</v>
      </c>
    </row>
    <row r="238" spans="1:9">
      <c r="A238" s="57">
        <v>230</v>
      </c>
      <c r="B238" s="57" t="s">
        <v>191</v>
      </c>
      <c r="C238" s="75">
        <v>89396</v>
      </c>
      <c r="D238" s="75">
        <v>69</v>
      </c>
      <c r="F238" s="57">
        <v>230</v>
      </c>
      <c r="G238" s="57" t="s">
        <v>938</v>
      </c>
      <c r="H238" s="75">
        <v>8452</v>
      </c>
      <c r="I238" s="57">
        <v>28</v>
      </c>
    </row>
    <row r="239" spans="1:9">
      <c r="A239" s="57">
        <v>231</v>
      </c>
      <c r="B239" s="57" t="s">
        <v>1068</v>
      </c>
      <c r="C239" s="75">
        <v>4285</v>
      </c>
      <c r="D239" s="75">
        <v>69</v>
      </c>
      <c r="F239" s="57">
        <v>231</v>
      </c>
      <c r="G239" s="57" t="s">
        <v>962</v>
      </c>
      <c r="H239" s="75">
        <v>10844</v>
      </c>
      <c r="I239" s="57">
        <v>28</v>
      </c>
    </row>
    <row r="240" spans="1:9">
      <c r="A240" s="57">
        <v>232</v>
      </c>
      <c r="B240" s="57" t="s">
        <v>82</v>
      </c>
      <c r="C240" s="75">
        <v>24365</v>
      </c>
      <c r="D240" s="75">
        <v>68</v>
      </c>
      <c r="F240" s="57">
        <v>232</v>
      </c>
      <c r="G240" s="57" t="s">
        <v>1186</v>
      </c>
      <c r="H240" s="75">
        <v>4473</v>
      </c>
      <c r="I240" s="57">
        <v>28</v>
      </c>
    </row>
    <row r="241" spans="1:9">
      <c r="A241" s="57">
        <v>233</v>
      </c>
      <c r="B241" s="57" t="s">
        <v>850</v>
      </c>
      <c r="C241" s="75">
        <v>7983</v>
      </c>
      <c r="D241" s="75">
        <v>68</v>
      </c>
      <c r="F241" s="57">
        <v>233</v>
      </c>
      <c r="G241" s="57" t="s">
        <v>274</v>
      </c>
      <c r="H241" s="75">
        <v>15865</v>
      </c>
      <c r="I241" s="57">
        <v>29</v>
      </c>
    </row>
    <row r="242" spans="1:9">
      <c r="A242" s="57">
        <v>234</v>
      </c>
      <c r="B242" s="57" t="s">
        <v>542</v>
      </c>
      <c r="C242" s="75">
        <v>21652</v>
      </c>
      <c r="D242" s="75">
        <v>67</v>
      </c>
      <c r="F242" s="57">
        <v>234</v>
      </c>
      <c r="G242" s="57" t="s">
        <v>284</v>
      </c>
      <c r="H242" s="75">
        <v>2838</v>
      </c>
      <c r="I242" s="57">
        <v>29</v>
      </c>
    </row>
    <row r="243" spans="1:9">
      <c r="A243" s="57">
        <v>235</v>
      </c>
      <c r="B243" s="57" t="s">
        <v>770</v>
      </c>
      <c r="C243" s="75">
        <v>21448</v>
      </c>
      <c r="D243" s="75">
        <v>67</v>
      </c>
      <c r="F243" s="57">
        <v>235</v>
      </c>
      <c r="G243" s="57" t="s">
        <v>472</v>
      </c>
      <c r="H243" s="75">
        <v>2423</v>
      </c>
      <c r="I243" s="57">
        <v>29</v>
      </c>
    </row>
    <row r="244" spans="1:9">
      <c r="A244" s="57">
        <v>236</v>
      </c>
      <c r="B244" s="57" t="s">
        <v>918</v>
      </c>
      <c r="C244" s="75">
        <v>54035</v>
      </c>
      <c r="D244" s="75">
        <v>66</v>
      </c>
      <c r="F244" s="57">
        <v>236</v>
      </c>
      <c r="G244" s="57" t="s">
        <v>638</v>
      </c>
      <c r="H244" s="75">
        <v>16426</v>
      </c>
      <c r="I244" s="57">
        <v>29</v>
      </c>
    </row>
    <row r="245" spans="1:9">
      <c r="A245" s="57">
        <v>237</v>
      </c>
      <c r="B245" s="57" t="s">
        <v>1389</v>
      </c>
      <c r="C245" s="75">
        <v>15252</v>
      </c>
      <c r="D245" s="75">
        <v>65</v>
      </c>
      <c r="F245" s="57">
        <v>237</v>
      </c>
      <c r="G245" s="57" t="s">
        <v>650</v>
      </c>
      <c r="H245" s="75">
        <v>14882</v>
      </c>
      <c r="I245" s="57">
        <v>29</v>
      </c>
    </row>
    <row r="246" spans="1:9">
      <c r="A246" s="57">
        <v>238</v>
      </c>
      <c r="B246" s="57" t="s">
        <v>1441</v>
      </c>
      <c r="C246" s="75">
        <v>12114</v>
      </c>
      <c r="D246" s="75">
        <v>65</v>
      </c>
      <c r="F246" s="57">
        <v>238</v>
      </c>
      <c r="G246" s="57" t="s">
        <v>674</v>
      </c>
      <c r="H246" s="75">
        <v>14744</v>
      </c>
      <c r="I246" s="57">
        <v>29</v>
      </c>
    </row>
    <row r="247" spans="1:9">
      <c r="A247" s="57">
        <v>239</v>
      </c>
      <c r="B247" s="57" t="s">
        <v>197</v>
      </c>
      <c r="C247" s="75">
        <v>6091</v>
      </c>
      <c r="D247" s="75">
        <v>64</v>
      </c>
      <c r="F247" s="57">
        <v>239</v>
      </c>
      <c r="G247" s="57" t="s">
        <v>778</v>
      </c>
      <c r="H247" s="75">
        <v>4476</v>
      </c>
      <c r="I247" s="57">
        <v>29</v>
      </c>
    </row>
    <row r="248" spans="1:9">
      <c r="A248" s="57">
        <v>240</v>
      </c>
      <c r="B248" s="57" t="s">
        <v>606</v>
      </c>
      <c r="C248" s="75">
        <v>29979</v>
      </c>
      <c r="D248" s="75">
        <v>63</v>
      </c>
      <c r="F248" s="57">
        <v>240</v>
      </c>
      <c r="G248" s="57" t="s">
        <v>964</v>
      </c>
      <c r="H248" s="75">
        <v>6432</v>
      </c>
      <c r="I248" s="57">
        <v>29</v>
      </c>
    </row>
    <row r="249" spans="1:9">
      <c r="A249" s="57">
        <v>241</v>
      </c>
      <c r="B249" s="57" t="s">
        <v>822</v>
      </c>
      <c r="C249" s="75">
        <v>12666</v>
      </c>
      <c r="D249" s="75">
        <v>63</v>
      </c>
      <c r="F249" s="57">
        <v>241</v>
      </c>
      <c r="G249" s="57" t="s">
        <v>1074</v>
      </c>
      <c r="H249" s="75">
        <v>5248</v>
      </c>
      <c r="I249" s="57">
        <v>29</v>
      </c>
    </row>
    <row r="250" spans="1:9">
      <c r="A250" s="57">
        <v>242</v>
      </c>
      <c r="B250" s="57" t="s">
        <v>1098</v>
      </c>
      <c r="C250" s="75">
        <v>8864</v>
      </c>
      <c r="D250" s="75">
        <v>63</v>
      </c>
      <c r="F250" s="57">
        <v>242</v>
      </c>
      <c r="G250" s="57" t="s">
        <v>1110</v>
      </c>
      <c r="H250" s="75">
        <v>7590</v>
      </c>
      <c r="I250" s="57">
        <v>29</v>
      </c>
    </row>
    <row r="251" spans="1:9">
      <c r="A251" s="57">
        <v>243</v>
      </c>
      <c r="B251" s="57" t="s">
        <v>328</v>
      </c>
      <c r="C251" s="75">
        <v>28372</v>
      </c>
      <c r="D251" s="75">
        <v>62</v>
      </c>
      <c r="F251" s="57">
        <v>243</v>
      </c>
      <c r="G251" s="57" t="s">
        <v>1146</v>
      </c>
      <c r="H251" s="75">
        <v>19691</v>
      </c>
      <c r="I251" s="57">
        <v>29</v>
      </c>
    </row>
    <row r="252" spans="1:9">
      <c r="A252" s="57">
        <v>244</v>
      </c>
      <c r="B252" s="57" t="s">
        <v>614</v>
      </c>
      <c r="C252" s="75">
        <v>11346</v>
      </c>
      <c r="D252" s="75">
        <v>62</v>
      </c>
      <c r="F252" s="57">
        <v>244</v>
      </c>
      <c r="G252" s="57" t="s">
        <v>1260</v>
      </c>
      <c r="H252" s="75">
        <v>8737</v>
      </c>
      <c r="I252" s="57">
        <v>29</v>
      </c>
    </row>
    <row r="253" spans="1:9">
      <c r="A253" s="57">
        <v>245</v>
      </c>
      <c r="B253" s="57" t="s">
        <v>199</v>
      </c>
      <c r="C253" s="75">
        <v>8980</v>
      </c>
      <c r="D253" s="75">
        <v>61</v>
      </c>
      <c r="F253" s="57">
        <v>245</v>
      </c>
      <c r="G253" s="57" t="s">
        <v>1295</v>
      </c>
      <c r="H253" s="75">
        <v>10249</v>
      </c>
      <c r="I253" s="57">
        <v>29</v>
      </c>
    </row>
    <row r="254" spans="1:9">
      <c r="A254" s="57">
        <v>246</v>
      </c>
      <c r="B254" s="57" t="s">
        <v>736</v>
      </c>
      <c r="C254" s="75">
        <v>3400</v>
      </c>
      <c r="D254" s="75">
        <v>61</v>
      </c>
      <c r="F254" s="57">
        <v>246</v>
      </c>
      <c r="G254" s="57" t="s">
        <v>1379</v>
      </c>
      <c r="H254" s="75">
        <v>1708</v>
      </c>
      <c r="I254" s="57">
        <v>29</v>
      </c>
    </row>
    <row r="255" spans="1:9">
      <c r="A255" s="57">
        <v>247</v>
      </c>
      <c r="B255" s="57" t="s">
        <v>980</v>
      </c>
      <c r="C255" s="75">
        <v>46380</v>
      </c>
      <c r="D255" s="75">
        <v>60</v>
      </c>
      <c r="F255" s="57">
        <v>247</v>
      </c>
      <c r="G255" s="57" t="s">
        <v>58</v>
      </c>
      <c r="H255" s="75">
        <v>4085</v>
      </c>
      <c r="I255" s="57">
        <v>30</v>
      </c>
    </row>
    <row r="256" spans="1:9">
      <c r="A256" s="57">
        <v>248</v>
      </c>
      <c r="B256" s="57" t="s">
        <v>1274</v>
      </c>
      <c r="C256" s="75">
        <v>40139</v>
      </c>
      <c r="D256" s="75">
        <v>60</v>
      </c>
      <c r="F256" s="57">
        <v>248</v>
      </c>
      <c r="G256" s="57" t="s">
        <v>642</v>
      </c>
      <c r="H256" s="75">
        <v>7892</v>
      </c>
      <c r="I256" s="57">
        <v>30</v>
      </c>
    </row>
    <row r="257" spans="1:9">
      <c r="A257" s="57">
        <v>249</v>
      </c>
      <c r="B257" s="57" t="s">
        <v>1281</v>
      </c>
      <c r="C257" s="75">
        <v>35427</v>
      </c>
      <c r="D257" s="75">
        <v>59</v>
      </c>
      <c r="F257" s="57">
        <v>249</v>
      </c>
      <c r="G257" s="57" t="s">
        <v>886</v>
      </c>
      <c r="H257" s="75">
        <v>7014</v>
      </c>
      <c r="I257" s="57">
        <v>30</v>
      </c>
    </row>
    <row r="258" spans="1:9">
      <c r="A258" s="57">
        <v>250</v>
      </c>
      <c r="B258" s="57" t="s">
        <v>684</v>
      </c>
      <c r="C258" s="75">
        <v>17329</v>
      </c>
      <c r="D258" s="75">
        <v>58</v>
      </c>
      <c r="F258" s="57">
        <v>250</v>
      </c>
      <c r="G258" s="57" t="s">
        <v>960</v>
      </c>
      <c r="H258" s="75">
        <v>3998</v>
      </c>
      <c r="I258" s="57">
        <v>30</v>
      </c>
    </row>
    <row r="259" spans="1:9">
      <c r="A259" s="57">
        <v>251</v>
      </c>
      <c r="B259" s="57" t="s">
        <v>906</v>
      </c>
      <c r="C259" s="75">
        <v>4133</v>
      </c>
      <c r="D259" s="75">
        <v>58</v>
      </c>
      <c r="F259" s="57">
        <v>251</v>
      </c>
      <c r="G259" s="57" t="s">
        <v>1118</v>
      </c>
      <c r="H259" s="75">
        <v>4665</v>
      </c>
      <c r="I259" s="57">
        <v>30</v>
      </c>
    </row>
    <row r="260" spans="1:9">
      <c r="A260" s="57">
        <v>252</v>
      </c>
      <c r="B260" s="57" t="s">
        <v>108</v>
      </c>
      <c r="C260" s="75">
        <v>55507</v>
      </c>
      <c r="D260" s="75">
        <v>57</v>
      </c>
      <c r="F260" s="57">
        <v>252</v>
      </c>
      <c r="G260" s="57" t="s">
        <v>1377</v>
      </c>
      <c r="H260" s="75">
        <v>9823</v>
      </c>
      <c r="I260" s="57">
        <v>30</v>
      </c>
    </row>
    <row r="261" spans="1:9">
      <c r="A261" s="57">
        <v>253</v>
      </c>
      <c r="B261" s="57" t="s">
        <v>448</v>
      </c>
      <c r="C261" s="75">
        <v>8871</v>
      </c>
      <c r="D261" s="75">
        <v>57</v>
      </c>
      <c r="F261" s="57">
        <v>253</v>
      </c>
      <c r="G261" s="57" t="s">
        <v>608</v>
      </c>
      <c r="H261" s="75">
        <v>9370</v>
      </c>
      <c r="I261" s="57">
        <v>31</v>
      </c>
    </row>
    <row r="262" spans="1:9">
      <c r="A262" s="57">
        <v>254</v>
      </c>
      <c r="B262" s="57" t="s">
        <v>546</v>
      </c>
      <c r="C262" s="75">
        <v>20800</v>
      </c>
      <c r="D262" s="75">
        <v>57</v>
      </c>
      <c r="F262" s="57">
        <v>254</v>
      </c>
      <c r="G262" s="57" t="s">
        <v>828</v>
      </c>
      <c r="H262" s="75">
        <v>29030</v>
      </c>
      <c r="I262" s="57">
        <v>31</v>
      </c>
    </row>
    <row r="263" spans="1:9">
      <c r="A263" s="57">
        <v>255</v>
      </c>
      <c r="B263" s="57" t="s">
        <v>878</v>
      </c>
      <c r="C263" s="75">
        <v>18418</v>
      </c>
      <c r="D263" s="75">
        <v>57</v>
      </c>
      <c r="F263" s="57">
        <v>255</v>
      </c>
      <c r="G263" s="57" t="s">
        <v>946</v>
      </c>
      <c r="H263" s="75">
        <v>9584</v>
      </c>
      <c r="I263" s="57">
        <v>31</v>
      </c>
    </row>
    <row r="264" spans="1:9">
      <c r="A264" s="57">
        <v>256</v>
      </c>
      <c r="B264" s="57" t="s">
        <v>1230</v>
      </c>
      <c r="C264" s="75">
        <v>5943</v>
      </c>
      <c r="D264" s="75">
        <v>57</v>
      </c>
      <c r="F264" s="57">
        <v>256</v>
      </c>
      <c r="G264" s="57" t="s">
        <v>1024</v>
      </c>
      <c r="H264" s="75">
        <v>25313</v>
      </c>
      <c r="I264" s="57">
        <v>31</v>
      </c>
    </row>
    <row r="265" spans="1:9">
      <c r="A265" s="57">
        <v>257</v>
      </c>
      <c r="B265" s="57" t="s">
        <v>1337</v>
      </c>
      <c r="C265" s="75">
        <v>6169</v>
      </c>
      <c r="D265" s="75">
        <v>57</v>
      </c>
      <c r="F265" s="57">
        <v>257</v>
      </c>
      <c r="G265" s="57" t="s">
        <v>1248</v>
      </c>
      <c r="H265" s="75">
        <v>2793</v>
      </c>
      <c r="I265" s="57">
        <v>31</v>
      </c>
    </row>
    <row r="266" spans="1:9">
      <c r="A266" s="57">
        <v>258</v>
      </c>
      <c r="B266" s="57" t="s">
        <v>330</v>
      </c>
      <c r="C266" s="75">
        <v>10362</v>
      </c>
      <c r="D266" s="75">
        <v>56</v>
      </c>
      <c r="F266" s="57">
        <v>258</v>
      </c>
      <c r="G266" s="57" t="s">
        <v>1395</v>
      </c>
      <c r="H266" s="75">
        <v>6358</v>
      </c>
      <c r="I266" s="57">
        <v>31</v>
      </c>
    </row>
    <row r="267" spans="1:9">
      <c r="A267" s="57">
        <v>259</v>
      </c>
      <c r="B267" s="57" t="s">
        <v>744</v>
      </c>
      <c r="C267" s="75">
        <v>31015</v>
      </c>
      <c r="D267" s="75">
        <v>56</v>
      </c>
      <c r="F267" s="57">
        <v>259</v>
      </c>
      <c r="G267" s="57" t="s">
        <v>1415</v>
      </c>
      <c r="H267" s="75">
        <v>26578</v>
      </c>
      <c r="I267" s="57">
        <v>31</v>
      </c>
    </row>
    <row r="268" spans="1:9">
      <c r="A268" s="57">
        <v>260</v>
      </c>
      <c r="B268" s="57" t="s">
        <v>700</v>
      </c>
      <c r="C268" s="75">
        <v>41122</v>
      </c>
      <c r="D268" s="75">
        <v>55</v>
      </c>
      <c r="F268" s="57">
        <v>260</v>
      </c>
      <c r="G268" s="57" t="s">
        <v>85</v>
      </c>
      <c r="H268" s="75">
        <v>5191</v>
      </c>
      <c r="I268" s="57">
        <v>32</v>
      </c>
    </row>
    <row r="269" spans="1:9">
      <c r="A269" s="57">
        <v>261</v>
      </c>
      <c r="B269" s="57" t="s">
        <v>794</v>
      </c>
      <c r="C269" s="75">
        <v>9713</v>
      </c>
      <c r="D269" s="75">
        <v>55</v>
      </c>
      <c r="F269" s="57">
        <v>261</v>
      </c>
      <c r="G269" s="57" t="s">
        <v>496</v>
      </c>
      <c r="H269" s="75">
        <v>15630</v>
      </c>
      <c r="I269" s="57">
        <v>32</v>
      </c>
    </row>
    <row r="270" spans="1:9">
      <c r="A270" s="57">
        <v>262</v>
      </c>
      <c r="B270" s="57" t="s">
        <v>1026</v>
      </c>
      <c r="C270" s="75">
        <v>11208</v>
      </c>
      <c r="D270" s="75">
        <v>55</v>
      </c>
      <c r="F270" s="57">
        <v>262</v>
      </c>
      <c r="G270" s="57" t="s">
        <v>540</v>
      </c>
      <c r="H270" s="75">
        <v>40198</v>
      </c>
      <c r="I270" s="57">
        <v>32</v>
      </c>
    </row>
    <row r="271" spans="1:9">
      <c r="A271" s="57">
        <v>263</v>
      </c>
      <c r="B271" s="57" t="s">
        <v>1094</v>
      </c>
      <c r="C271" s="75">
        <v>13506</v>
      </c>
      <c r="D271" s="75">
        <v>55</v>
      </c>
      <c r="F271" s="57">
        <v>263</v>
      </c>
      <c r="G271" s="57" t="s">
        <v>690</v>
      </c>
      <c r="H271" s="75">
        <v>18212</v>
      </c>
      <c r="I271" s="57">
        <v>32</v>
      </c>
    </row>
    <row r="272" spans="1:9">
      <c r="A272" s="57">
        <v>264</v>
      </c>
      <c r="B272" s="57" t="s">
        <v>1347</v>
      </c>
      <c r="C272" s="75">
        <v>12737</v>
      </c>
      <c r="D272" s="75">
        <v>55</v>
      </c>
      <c r="F272" s="57">
        <v>264</v>
      </c>
      <c r="G272" s="57" t="s">
        <v>740</v>
      </c>
      <c r="H272" s="75">
        <v>20447</v>
      </c>
      <c r="I272" s="57">
        <v>32</v>
      </c>
    </row>
    <row r="273" spans="1:9">
      <c r="A273" s="57">
        <v>265</v>
      </c>
      <c r="B273" s="57" t="s">
        <v>380</v>
      </c>
      <c r="C273" s="75">
        <v>7699</v>
      </c>
      <c r="D273" s="75">
        <v>53</v>
      </c>
      <c r="F273" s="57">
        <v>265</v>
      </c>
      <c r="G273" s="57" t="s">
        <v>784</v>
      </c>
      <c r="H273" s="75">
        <v>7941</v>
      </c>
      <c r="I273" s="57">
        <v>32</v>
      </c>
    </row>
    <row r="274" spans="1:9">
      <c r="A274" s="57">
        <v>266</v>
      </c>
      <c r="B274" s="57" t="s">
        <v>854</v>
      </c>
      <c r="C274" s="75">
        <v>25079</v>
      </c>
      <c r="D274" s="75">
        <v>53</v>
      </c>
      <c r="F274" s="57">
        <v>266</v>
      </c>
      <c r="G274" s="57" t="s">
        <v>1297</v>
      </c>
      <c r="H274" s="75">
        <v>3622</v>
      </c>
      <c r="I274" s="57">
        <v>32</v>
      </c>
    </row>
    <row r="275" spans="1:9">
      <c r="A275" s="57">
        <v>267</v>
      </c>
      <c r="B275" s="57" t="s">
        <v>1301</v>
      </c>
      <c r="C275" s="75">
        <v>15066</v>
      </c>
      <c r="D275" s="75">
        <v>53</v>
      </c>
      <c r="F275" s="57">
        <v>267</v>
      </c>
      <c r="G275" s="57" t="s">
        <v>282</v>
      </c>
      <c r="H275" s="75">
        <v>5659</v>
      </c>
      <c r="I275" s="57">
        <v>33</v>
      </c>
    </row>
    <row r="276" spans="1:9">
      <c r="A276" s="57">
        <v>268</v>
      </c>
      <c r="B276" s="57" t="s">
        <v>1385</v>
      </c>
      <c r="C276" s="75">
        <v>6904</v>
      </c>
      <c r="D276" s="75">
        <v>53</v>
      </c>
      <c r="F276" s="57">
        <v>268</v>
      </c>
      <c r="G276" s="57" t="s">
        <v>500</v>
      </c>
      <c r="H276" s="75">
        <v>5634</v>
      </c>
      <c r="I276" s="57">
        <v>33</v>
      </c>
    </row>
    <row r="277" spans="1:9">
      <c r="A277" s="57">
        <v>269</v>
      </c>
      <c r="B277" s="57" t="s">
        <v>694</v>
      </c>
      <c r="C277" s="75">
        <v>7626</v>
      </c>
      <c r="D277" s="75">
        <v>52</v>
      </c>
      <c r="F277" s="57">
        <v>269</v>
      </c>
      <c r="G277" s="57" t="s">
        <v>556</v>
      </c>
      <c r="H277" s="75">
        <v>32351</v>
      </c>
      <c r="I277" s="57">
        <v>33</v>
      </c>
    </row>
    <row r="278" spans="1:9">
      <c r="A278" s="57">
        <v>270</v>
      </c>
      <c r="B278" s="57" t="s">
        <v>708</v>
      </c>
      <c r="C278" s="75">
        <v>7197</v>
      </c>
      <c r="D278" s="75">
        <v>52</v>
      </c>
      <c r="F278" s="57">
        <v>270</v>
      </c>
      <c r="G278" s="57" t="s">
        <v>562</v>
      </c>
      <c r="H278" s="75">
        <v>18933</v>
      </c>
      <c r="I278" s="57">
        <v>33</v>
      </c>
    </row>
    <row r="279" spans="1:9">
      <c r="A279" s="57">
        <v>271</v>
      </c>
      <c r="B279" s="57" t="s">
        <v>966</v>
      </c>
      <c r="C279" s="75">
        <v>19243</v>
      </c>
      <c r="D279" s="75">
        <v>52</v>
      </c>
      <c r="F279" s="57">
        <v>271</v>
      </c>
      <c r="G279" s="57" t="s">
        <v>592</v>
      </c>
      <c r="H279" s="75">
        <v>7749</v>
      </c>
      <c r="I279" s="57">
        <v>33</v>
      </c>
    </row>
    <row r="280" spans="1:9">
      <c r="A280" s="57">
        <v>272</v>
      </c>
      <c r="B280" s="57" t="s">
        <v>33</v>
      </c>
      <c r="C280" s="75">
        <v>8037</v>
      </c>
      <c r="D280" s="75">
        <v>51</v>
      </c>
      <c r="F280" s="57">
        <v>272</v>
      </c>
      <c r="G280" s="57" t="s">
        <v>716</v>
      </c>
      <c r="H280" s="75">
        <v>6706</v>
      </c>
      <c r="I280" s="57">
        <v>33</v>
      </c>
    </row>
    <row r="281" spans="1:9">
      <c r="A281" s="57">
        <v>273</v>
      </c>
      <c r="B281" s="57" t="s">
        <v>292</v>
      </c>
      <c r="C281" s="75">
        <v>16982</v>
      </c>
      <c r="D281" s="75">
        <v>51</v>
      </c>
      <c r="F281" s="57">
        <v>273</v>
      </c>
      <c r="G281" s="57" t="s">
        <v>1080</v>
      </c>
      <c r="H281" s="75">
        <v>43338</v>
      </c>
      <c r="I281" s="57">
        <v>33</v>
      </c>
    </row>
    <row r="282" spans="1:9">
      <c r="A282" s="57">
        <v>274</v>
      </c>
      <c r="B282" s="57" t="s">
        <v>350</v>
      </c>
      <c r="C282" s="75">
        <v>30488</v>
      </c>
      <c r="D282" s="75">
        <v>51</v>
      </c>
      <c r="F282" s="57">
        <v>274</v>
      </c>
      <c r="G282" s="57" t="s">
        <v>87</v>
      </c>
      <c r="H282" s="75">
        <v>3163</v>
      </c>
      <c r="I282" s="57">
        <v>34</v>
      </c>
    </row>
    <row r="283" spans="1:9">
      <c r="A283" s="57">
        <v>275</v>
      </c>
      <c r="B283" s="57" t="s">
        <v>1086</v>
      </c>
      <c r="C283" s="75">
        <v>40243</v>
      </c>
      <c r="D283" s="75">
        <v>51</v>
      </c>
      <c r="F283" s="57">
        <v>275</v>
      </c>
      <c r="G283" s="57" t="s">
        <v>185</v>
      </c>
      <c r="H283" s="75">
        <v>14891</v>
      </c>
      <c r="I283" s="57">
        <v>34</v>
      </c>
    </row>
    <row r="284" spans="1:9">
      <c r="A284" s="57">
        <v>276</v>
      </c>
      <c r="B284" s="57" t="s">
        <v>1202</v>
      </c>
      <c r="C284" s="75">
        <v>8643</v>
      </c>
      <c r="D284" s="75">
        <v>51</v>
      </c>
      <c r="F284" s="57">
        <v>276</v>
      </c>
      <c r="G284" s="57" t="s">
        <v>258</v>
      </c>
      <c r="H284" s="75">
        <v>12276</v>
      </c>
      <c r="I284" s="57">
        <v>34</v>
      </c>
    </row>
    <row r="285" spans="1:9">
      <c r="A285" s="57">
        <v>277</v>
      </c>
      <c r="B285" s="57" t="s">
        <v>1289</v>
      </c>
      <c r="C285" s="75">
        <v>12099</v>
      </c>
      <c r="D285" s="75">
        <v>51</v>
      </c>
      <c r="F285" s="57">
        <v>277</v>
      </c>
      <c r="G285" s="57" t="s">
        <v>334</v>
      </c>
      <c r="H285" s="75">
        <v>5925</v>
      </c>
      <c r="I285" s="57">
        <v>34</v>
      </c>
    </row>
    <row r="286" spans="1:9">
      <c r="A286" s="57">
        <v>278</v>
      </c>
      <c r="B286" s="57" t="s">
        <v>1084</v>
      </c>
      <c r="C286" s="75">
        <v>38473</v>
      </c>
      <c r="D286" s="75">
        <v>50</v>
      </c>
      <c r="F286" s="57">
        <v>278</v>
      </c>
      <c r="G286" s="57" t="s">
        <v>372</v>
      </c>
      <c r="H286" s="75">
        <v>29814</v>
      </c>
      <c r="I286" s="57">
        <v>34</v>
      </c>
    </row>
    <row r="287" spans="1:9">
      <c r="A287" s="57">
        <v>279</v>
      </c>
      <c r="B287" s="57" t="s">
        <v>1182</v>
      </c>
      <c r="C287" s="75">
        <v>14516</v>
      </c>
      <c r="D287" s="75">
        <v>50</v>
      </c>
      <c r="F287" s="57">
        <v>279</v>
      </c>
      <c r="G287" s="57" t="s">
        <v>728</v>
      </c>
      <c r="H287" s="75">
        <v>13127</v>
      </c>
      <c r="I287" s="57">
        <v>34</v>
      </c>
    </row>
    <row r="288" spans="1:9">
      <c r="A288" s="57">
        <v>280</v>
      </c>
      <c r="B288" s="57" t="s">
        <v>1353</v>
      </c>
      <c r="C288" s="75">
        <v>22600</v>
      </c>
      <c r="D288" s="75">
        <v>50</v>
      </c>
      <c r="F288" s="57">
        <v>280</v>
      </c>
      <c r="G288" s="57" t="s">
        <v>776</v>
      </c>
      <c r="H288" s="75">
        <v>5786</v>
      </c>
      <c r="I288" s="57">
        <v>34</v>
      </c>
    </row>
    <row r="289" spans="1:9">
      <c r="A289" s="57">
        <v>281</v>
      </c>
      <c r="B289" s="57" t="s">
        <v>392</v>
      </c>
      <c r="C289" s="75">
        <v>8726</v>
      </c>
      <c r="D289" s="75">
        <v>49</v>
      </c>
      <c r="F289" s="57">
        <v>281</v>
      </c>
      <c r="G289" s="57" t="s">
        <v>1034</v>
      </c>
      <c r="H289" s="75">
        <v>13560</v>
      </c>
      <c r="I289" s="57">
        <v>34</v>
      </c>
    </row>
    <row r="290" spans="1:9">
      <c r="A290" s="57">
        <v>282</v>
      </c>
      <c r="B290" s="57" t="s">
        <v>662</v>
      </c>
      <c r="C290" s="75">
        <v>92640</v>
      </c>
      <c r="D290" s="75">
        <v>49</v>
      </c>
      <c r="F290" s="57">
        <v>282</v>
      </c>
      <c r="G290" s="57" t="s">
        <v>1276</v>
      </c>
      <c r="H290" s="75">
        <v>32102</v>
      </c>
      <c r="I290" s="57">
        <v>34</v>
      </c>
    </row>
    <row r="291" spans="1:9">
      <c r="A291" s="57">
        <v>283</v>
      </c>
      <c r="B291" s="57" t="s">
        <v>904</v>
      </c>
      <c r="C291" s="75">
        <v>5959</v>
      </c>
      <c r="D291" s="75">
        <v>49</v>
      </c>
      <c r="F291" s="57">
        <v>283</v>
      </c>
      <c r="G291" s="57" t="s">
        <v>1343</v>
      </c>
      <c r="H291" s="75">
        <v>25523</v>
      </c>
      <c r="I291" s="57">
        <v>34</v>
      </c>
    </row>
    <row r="292" spans="1:9">
      <c r="A292" s="57">
        <v>284</v>
      </c>
      <c r="B292" s="57" t="s">
        <v>1066</v>
      </c>
      <c r="C292" s="75">
        <v>17242</v>
      </c>
      <c r="D292" s="75">
        <v>49</v>
      </c>
      <c r="F292" s="57">
        <v>284</v>
      </c>
      <c r="G292" s="57" t="s">
        <v>1375</v>
      </c>
      <c r="H292" s="75">
        <v>2364</v>
      </c>
      <c r="I292" s="57">
        <v>34</v>
      </c>
    </row>
    <row r="293" spans="1:9">
      <c r="A293" s="57">
        <v>285</v>
      </c>
      <c r="B293" s="57" t="s">
        <v>1359</v>
      </c>
      <c r="C293" s="75">
        <v>15027</v>
      </c>
      <c r="D293" s="75">
        <v>49</v>
      </c>
      <c r="F293" s="57">
        <v>285</v>
      </c>
      <c r="G293" s="57" t="s">
        <v>53</v>
      </c>
      <c r="H293" s="75">
        <v>6118</v>
      </c>
      <c r="I293" s="57">
        <v>35</v>
      </c>
    </row>
    <row r="294" spans="1:9">
      <c r="A294" s="57">
        <v>286</v>
      </c>
      <c r="B294" s="57" t="s">
        <v>900</v>
      </c>
      <c r="C294" s="75">
        <v>2267</v>
      </c>
      <c r="D294" s="75">
        <v>48</v>
      </c>
      <c r="F294" s="57">
        <v>286</v>
      </c>
      <c r="G294" s="57" t="s">
        <v>205</v>
      </c>
      <c r="H294" s="75">
        <v>7349</v>
      </c>
      <c r="I294" s="57">
        <v>35</v>
      </c>
    </row>
    <row r="295" spans="1:9">
      <c r="A295" s="57">
        <v>287</v>
      </c>
      <c r="B295" s="57" t="s">
        <v>952</v>
      </c>
      <c r="C295" s="75">
        <v>44938</v>
      </c>
      <c r="D295" s="75">
        <v>48</v>
      </c>
      <c r="F295" s="57">
        <v>287</v>
      </c>
      <c r="G295" s="57" t="s">
        <v>1327</v>
      </c>
      <c r="H295" s="75">
        <v>12233</v>
      </c>
      <c r="I295" s="57">
        <v>35</v>
      </c>
    </row>
    <row r="296" spans="1:9">
      <c r="A296" s="57">
        <v>288</v>
      </c>
      <c r="B296" s="57" t="s">
        <v>1022</v>
      </c>
      <c r="C296" s="75">
        <v>29053</v>
      </c>
      <c r="D296" s="75">
        <v>48</v>
      </c>
      <c r="F296" s="57">
        <v>288</v>
      </c>
      <c r="G296" s="57" t="s">
        <v>620</v>
      </c>
      <c r="H296" s="75">
        <v>4825</v>
      </c>
      <c r="I296" s="57">
        <v>36</v>
      </c>
    </row>
    <row r="297" spans="1:9">
      <c r="A297" s="57">
        <v>289</v>
      </c>
      <c r="B297" s="57" t="s">
        <v>1232</v>
      </c>
      <c r="C297" s="75">
        <v>6644</v>
      </c>
      <c r="D297" s="75">
        <v>47</v>
      </c>
      <c r="F297" s="57">
        <v>289</v>
      </c>
      <c r="G297" s="57" t="s">
        <v>644</v>
      </c>
      <c r="H297" s="75">
        <v>8121</v>
      </c>
      <c r="I297" s="57">
        <v>36</v>
      </c>
    </row>
    <row r="298" spans="1:9">
      <c r="A298" s="57">
        <v>290</v>
      </c>
      <c r="B298" s="57" t="s">
        <v>250</v>
      </c>
      <c r="C298" s="75">
        <v>8008</v>
      </c>
      <c r="D298" s="75">
        <v>46</v>
      </c>
      <c r="F298" s="57">
        <v>290</v>
      </c>
      <c r="G298" s="57" t="s">
        <v>734</v>
      </c>
      <c r="H298" s="75">
        <v>4694</v>
      </c>
      <c r="I298" s="57">
        <v>36</v>
      </c>
    </row>
    <row r="299" spans="1:9">
      <c r="A299" s="57">
        <v>291</v>
      </c>
      <c r="B299" s="57" t="s">
        <v>382</v>
      </c>
      <c r="C299" s="75">
        <v>9244</v>
      </c>
      <c r="D299" s="75">
        <v>46</v>
      </c>
      <c r="F299" s="57">
        <v>291</v>
      </c>
      <c r="G299" s="57" t="s">
        <v>956</v>
      </c>
      <c r="H299" s="75">
        <v>6367</v>
      </c>
      <c r="I299" s="57">
        <v>36</v>
      </c>
    </row>
    <row r="300" spans="1:9">
      <c r="A300" s="57">
        <v>292</v>
      </c>
      <c r="B300" s="57" t="s">
        <v>682</v>
      </c>
      <c r="C300" s="75">
        <v>49314</v>
      </c>
      <c r="D300" s="75">
        <v>46</v>
      </c>
      <c r="F300" s="57">
        <v>292</v>
      </c>
      <c r="G300" s="57" t="s">
        <v>998</v>
      </c>
      <c r="H300" s="75">
        <v>8682</v>
      </c>
      <c r="I300" s="57">
        <v>36</v>
      </c>
    </row>
    <row r="301" spans="1:9">
      <c r="A301" s="57">
        <v>293</v>
      </c>
      <c r="B301" s="57" t="s">
        <v>244</v>
      </c>
      <c r="C301" s="75">
        <v>10830</v>
      </c>
      <c r="D301" s="75">
        <v>45</v>
      </c>
      <c r="F301" s="57">
        <v>293</v>
      </c>
      <c r="G301" s="57" t="s">
        <v>1058</v>
      </c>
      <c r="H301" s="75">
        <v>10000</v>
      </c>
      <c r="I301" s="57">
        <v>36</v>
      </c>
    </row>
    <row r="302" spans="1:9">
      <c r="A302" s="57">
        <v>294</v>
      </c>
      <c r="B302" s="57" t="s">
        <v>446</v>
      </c>
      <c r="C302" s="75">
        <v>11208</v>
      </c>
      <c r="D302" s="75">
        <v>45</v>
      </c>
      <c r="F302" s="57">
        <v>294</v>
      </c>
      <c r="G302" s="57" t="s">
        <v>1214</v>
      </c>
      <c r="H302" s="75">
        <v>26818</v>
      </c>
      <c r="I302" s="57">
        <v>36</v>
      </c>
    </row>
    <row r="303" spans="1:9">
      <c r="A303" s="57">
        <v>295</v>
      </c>
      <c r="B303" s="57" t="s">
        <v>450</v>
      </c>
      <c r="C303" s="75">
        <v>27000</v>
      </c>
      <c r="D303" s="75">
        <v>45</v>
      </c>
      <c r="F303" s="57">
        <v>295</v>
      </c>
      <c r="G303" s="57" t="s">
        <v>1220</v>
      </c>
      <c r="H303" s="75">
        <v>20475</v>
      </c>
      <c r="I303" s="57">
        <v>36</v>
      </c>
    </row>
    <row r="304" spans="1:9">
      <c r="A304" s="57">
        <v>296</v>
      </c>
      <c r="B304" s="57" t="s">
        <v>536</v>
      </c>
      <c r="C304" s="75">
        <v>12129</v>
      </c>
      <c r="D304" s="75">
        <v>45</v>
      </c>
      <c r="F304" s="57">
        <v>296</v>
      </c>
      <c r="G304" s="57" t="s">
        <v>1357</v>
      </c>
      <c r="H304" s="75">
        <v>7428</v>
      </c>
      <c r="I304" s="57">
        <v>36</v>
      </c>
    </row>
    <row r="305" spans="1:9">
      <c r="A305" s="57">
        <v>297</v>
      </c>
      <c r="B305" s="57" t="s">
        <v>590</v>
      </c>
      <c r="C305" s="75">
        <v>12345</v>
      </c>
      <c r="D305" s="75">
        <v>45</v>
      </c>
      <c r="F305" s="57">
        <v>297</v>
      </c>
      <c r="G305" s="57" t="s">
        <v>1433</v>
      </c>
      <c r="H305" s="75">
        <v>1799</v>
      </c>
      <c r="I305" s="57">
        <v>36</v>
      </c>
    </row>
    <row r="306" spans="1:9">
      <c r="A306" s="57">
        <v>298</v>
      </c>
      <c r="B306" s="57" t="s">
        <v>630</v>
      </c>
      <c r="C306" s="75">
        <v>7692</v>
      </c>
      <c r="D306" s="75">
        <v>45</v>
      </c>
      <c r="F306" s="57">
        <v>298</v>
      </c>
      <c r="G306" s="57" t="s">
        <v>884</v>
      </c>
      <c r="H306" s="75">
        <v>5281</v>
      </c>
      <c r="I306" s="57">
        <v>37</v>
      </c>
    </row>
    <row r="307" spans="1:9">
      <c r="A307" s="57">
        <v>299</v>
      </c>
      <c r="B307" s="57" t="s">
        <v>950</v>
      </c>
      <c r="C307" s="75">
        <v>15517</v>
      </c>
      <c r="D307" s="75">
        <v>45</v>
      </c>
      <c r="F307" s="57">
        <v>299</v>
      </c>
      <c r="G307" s="57" t="s">
        <v>936</v>
      </c>
      <c r="H307" s="75">
        <v>10520</v>
      </c>
      <c r="I307" s="57">
        <v>37</v>
      </c>
    </row>
    <row r="308" spans="1:9">
      <c r="A308" s="57">
        <v>300</v>
      </c>
      <c r="B308" s="57" t="s">
        <v>1172</v>
      </c>
      <c r="C308" s="75">
        <v>9130</v>
      </c>
      <c r="D308" s="75">
        <v>45</v>
      </c>
      <c r="F308" s="57">
        <v>300</v>
      </c>
      <c r="G308" s="57" t="s">
        <v>1134</v>
      </c>
      <c r="H308" s="75">
        <v>10498</v>
      </c>
      <c r="I308" s="57">
        <v>37</v>
      </c>
    </row>
    <row r="309" spans="1:9">
      <c r="A309" s="57">
        <v>301</v>
      </c>
      <c r="B309" s="57" t="s">
        <v>1176</v>
      </c>
      <c r="C309" s="75">
        <v>15217</v>
      </c>
      <c r="D309" s="75">
        <v>45</v>
      </c>
      <c r="F309" s="57">
        <v>301</v>
      </c>
      <c r="G309" s="57" t="s">
        <v>48</v>
      </c>
      <c r="H309" s="75">
        <v>36564</v>
      </c>
      <c r="I309" s="57">
        <v>38</v>
      </c>
    </row>
    <row r="310" spans="1:9">
      <c r="A310" s="57">
        <v>302</v>
      </c>
      <c r="B310" s="57" t="s">
        <v>1329</v>
      </c>
      <c r="C310" s="75">
        <v>16382</v>
      </c>
      <c r="D310" s="75">
        <v>45</v>
      </c>
      <c r="F310" s="57">
        <v>302</v>
      </c>
      <c r="G310" s="57" t="s">
        <v>332</v>
      </c>
      <c r="H310" s="75">
        <v>25965</v>
      </c>
      <c r="I310" s="57">
        <v>38</v>
      </c>
    </row>
    <row r="311" spans="1:9">
      <c r="A311" s="57">
        <v>303</v>
      </c>
      <c r="B311" s="57" t="s">
        <v>394</v>
      </c>
      <c r="C311" s="75">
        <v>18078</v>
      </c>
      <c r="D311" s="75">
        <v>44</v>
      </c>
      <c r="F311" s="57">
        <v>303</v>
      </c>
      <c r="G311" s="57" t="s">
        <v>354</v>
      </c>
      <c r="H311" s="75">
        <v>2723</v>
      </c>
      <c r="I311" s="57">
        <v>38</v>
      </c>
    </row>
    <row r="312" spans="1:9">
      <c r="A312" s="57">
        <v>304</v>
      </c>
      <c r="B312" s="57" t="s">
        <v>438</v>
      </c>
      <c r="C312" s="75">
        <v>33191</v>
      </c>
      <c r="D312" s="75">
        <v>44</v>
      </c>
      <c r="F312" s="57">
        <v>304</v>
      </c>
      <c r="G312" s="57" t="s">
        <v>384</v>
      </c>
      <c r="H312" s="75">
        <v>19920</v>
      </c>
      <c r="I312" s="57">
        <v>38</v>
      </c>
    </row>
    <row r="313" spans="1:9">
      <c r="A313" s="57">
        <v>305</v>
      </c>
      <c r="B313" s="57" t="s">
        <v>460</v>
      </c>
      <c r="C313" s="75">
        <v>12251</v>
      </c>
      <c r="D313" s="75">
        <v>44</v>
      </c>
      <c r="F313" s="57">
        <v>305</v>
      </c>
      <c r="G313" s="57" t="s">
        <v>400</v>
      </c>
      <c r="H313" s="75">
        <v>17672</v>
      </c>
      <c r="I313" s="57">
        <v>38</v>
      </c>
    </row>
    <row r="314" spans="1:9">
      <c r="A314" s="57">
        <v>306</v>
      </c>
      <c r="B314" s="57" t="s">
        <v>624</v>
      </c>
      <c r="C314" s="75">
        <v>3942</v>
      </c>
      <c r="D314" s="75">
        <v>44</v>
      </c>
      <c r="F314" s="57">
        <v>306</v>
      </c>
      <c r="G314" s="57" t="s">
        <v>470</v>
      </c>
      <c r="H314" s="75">
        <v>3663</v>
      </c>
      <c r="I314" s="57">
        <v>38</v>
      </c>
    </row>
    <row r="315" spans="1:9">
      <c r="A315" s="57">
        <v>307</v>
      </c>
      <c r="B315" s="57" t="s">
        <v>1349</v>
      </c>
      <c r="C315" s="75">
        <v>2730</v>
      </c>
      <c r="D315" s="75">
        <v>44</v>
      </c>
      <c r="F315" s="57">
        <v>307</v>
      </c>
      <c r="G315" s="57" t="s">
        <v>1160</v>
      </c>
      <c r="H315" s="75">
        <v>11811</v>
      </c>
      <c r="I315" s="57">
        <v>38</v>
      </c>
    </row>
    <row r="316" spans="1:9">
      <c r="A316" s="57">
        <v>308</v>
      </c>
      <c r="B316" s="57" t="s">
        <v>544</v>
      </c>
      <c r="C316" s="75">
        <v>17998</v>
      </c>
      <c r="D316" s="75">
        <v>43</v>
      </c>
      <c r="F316" s="57">
        <v>308</v>
      </c>
      <c r="G316" s="57" t="s">
        <v>1341</v>
      </c>
      <c r="H316" s="75">
        <v>22554</v>
      </c>
      <c r="I316" s="57">
        <v>38</v>
      </c>
    </row>
    <row r="317" spans="1:9">
      <c r="A317" s="57">
        <v>309</v>
      </c>
      <c r="B317" s="57" t="s">
        <v>732</v>
      </c>
      <c r="C317" s="75">
        <v>36812</v>
      </c>
      <c r="D317" s="75">
        <v>43</v>
      </c>
      <c r="F317" s="57">
        <v>309</v>
      </c>
      <c r="G317" s="57" t="s">
        <v>1383</v>
      </c>
      <c r="H317" s="75">
        <v>5695</v>
      </c>
      <c r="I317" s="57">
        <v>38</v>
      </c>
    </row>
    <row r="318" spans="1:9">
      <c r="A318" s="57">
        <v>310</v>
      </c>
      <c r="B318" s="57" t="s">
        <v>910</v>
      </c>
      <c r="C318" s="75">
        <v>40754</v>
      </c>
      <c r="D318" s="75">
        <v>43</v>
      </c>
      <c r="F318" s="57">
        <v>310</v>
      </c>
      <c r="G318" s="57" t="s">
        <v>632</v>
      </c>
      <c r="H318" s="75">
        <v>5450</v>
      </c>
      <c r="I318" s="57">
        <v>39</v>
      </c>
    </row>
    <row r="319" spans="1:9">
      <c r="A319" s="57">
        <v>311</v>
      </c>
      <c r="B319" s="57" t="s">
        <v>270</v>
      </c>
      <c r="C319" s="75">
        <v>4797</v>
      </c>
      <c r="D319" s="75">
        <v>42</v>
      </c>
      <c r="F319" s="57">
        <v>311</v>
      </c>
      <c r="G319" s="57" t="s">
        <v>898</v>
      </c>
      <c r="H319" s="75">
        <v>21340</v>
      </c>
      <c r="I319" s="57">
        <v>39</v>
      </c>
    </row>
    <row r="320" spans="1:9">
      <c r="A320" s="57">
        <v>312</v>
      </c>
      <c r="B320" s="57" t="s">
        <v>454</v>
      </c>
      <c r="C320" s="75">
        <v>8612</v>
      </c>
      <c r="D320" s="75">
        <v>42</v>
      </c>
      <c r="F320" s="57">
        <v>312</v>
      </c>
      <c r="G320" s="57" t="s">
        <v>948</v>
      </c>
      <c r="H320" s="75">
        <v>21671</v>
      </c>
      <c r="I320" s="57">
        <v>39</v>
      </c>
    </row>
    <row r="321" spans="1:9">
      <c r="A321" s="57">
        <v>313</v>
      </c>
      <c r="B321" s="57" t="s">
        <v>752</v>
      </c>
      <c r="C321" s="75">
        <v>7172</v>
      </c>
      <c r="D321" s="75">
        <v>42</v>
      </c>
      <c r="F321" s="57">
        <v>313</v>
      </c>
      <c r="G321" s="57" t="s">
        <v>1401</v>
      </c>
      <c r="H321" s="75">
        <v>9907</v>
      </c>
      <c r="I321" s="57">
        <v>39</v>
      </c>
    </row>
    <row r="322" spans="1:9">
      <c r="A322" s="57">
        <v>314</v>
      </c>
      <c r="B322" s="57" t="s">
        <v>1006</v>
      </c>
      <c r="C322" s="75">
        <v>28864</v>
      </c>
      <c r="D322" s="75">
        <v>42</v>
      </c>
      <c r="F322" s="57">
        <v>314</v>
      </c>
      <c r="G322" s="57" t="s">
        <v>189</v>
      </c>
      <c r="H322" s="75">
        <v>13791</v>
      </c>
      <c r="I322" s="57">
        <v>40</v>
      </c>
    </row>
    <row r="323" spans="1:9">
      <c r="A323" s="57">
        <v>315</v>
      </c>
      <c r="B323" s="57" t="s">
        <v>1044</v>
      </c>
      <c r="C323" s="75">
        <v>6016</v>
      </c>
      <c r="D323" s="75">
        <v>42</v>
      </c>
      <c r="F323" s="57">
        <v>315</v>
      </c>
      <c r="G323" s="57" t="s">
        <v>310</v>
      </c>
      <c r="H323" s="75">
        <v>18698</v>
      </c>
      <c r="I323" s="57">
        <v>40</v>
      </c>
    </row>
    <row r="324" spans="1:9">
      <c r="A324" s="57">
        <v>316</v>
      </c>
      <c r="B324" s="57" t="s">
        <v>1405</v>
      </c>
      <c r="C324" s="75">
        <v>8847</v>
      </c>
      <c r="D324" s="75">
        <v>42</v>
      </c>
      <c r="F324" s="57">
        <v>316</v>
      </c>
      <c r="G324" s="57" t="s">
        <v>616</v>
      </c>
      <c r="H324" s="75">
        <v>26132</v>
      </c>
      <c r="I324" s="57">
        <v>40</v>
      </c>
    </row>
    <row r="325" spans="1:9">
      <c r="A325" s="57">
        <v>317</v>
      </c>
      <c r="B325" s="57" t="s">
        <v>1409</v>
      </c>
      <c r="C325" s="75">
        <v>13595</v>
      </c>
      <c r="D325" s="75">
        <v>42</v>
      </c>
      <c r="F325" s="57">
        <v>317</v>
      </c>
      <c r="G325" s="57" t="s">
        <v>880</v>
      </c>
      <c r="H325" s="75">
        <v>8772</v>
      </c>
      <c r="I325" s="57">
        <v>40</v>
      </c>
    </row>
    <row r="326" spans="1:9">
      <c r="A326" s="57">
        <v>318</v>
      </c>
      <c r="B326" s="57" t="s">
        <v>1425</v>
      </c>
      <c r="C326" s="75">
        <v>10769</v>
      </c>
      <c r="D326" s="75">
        <v>42</v>
      </c>
      <c r="F326" s="57">
        <v>318</v>
      </c>
      <c r="G326" s="57" t="s">
        <v>940</v>
      </c>
      <c r="H326" s="75">
        <v>13934</v>
      </c>
      <c r="I326" s="57">
        <v>40</v>
      </c>
    </row>
    <row r="327" spans="1:9">
      <c r="A327" s="57">
        <v>319</v>
      </c>
      <c r="B327" s="57" t="s">
        <v>672</v>
      </c>
      <c r="C327" s="75">
        <v>42352</v>
      </c>
      <c r="D327" s="75">
        <v>41</v>
      </c>
      <c r="F327" s="57">
        <v>319</v>
      </c>
      <c r="G327" s="57" t="s">
        <v>982</v>
      </c>
      <c r="H327" s="75">
        <v>5951</v>
      </c>
      <c r="I327" s="57">
        <v>40</v>
      </c>
    </row>
    <row r="328" spans="1:9">
      <c r="A328" s="57">
        <v>320</v>
      </c>
      <c r="B328" s="57" t="s">
        <v>692</v>
      </c>
      <c r="C328" s="75">
        <v>6416</v>
      </c>
      <c r="D328" s="75">
        <v>41</v>
      </c>
      <c r="F328" s="57">
        <v>320</v>
      </c>
      <c r="G328" s="57" t="s">
        <v>1162</v>
      </c>
      <c r="H328" s="75">
        <v>16913</v>
      </c>
      <c r="I328" s="57">
        <v>40</v>
      </c>
    </row>
    <row r="329" spans="1:9">
      <c r="A329" s="57">
        <v>321</v>
      </c>
      <c r="B329" s="57" t="s">
        <v>1192</v>
      </c>
      <c r="C329" s="75">
        <v>46923</v>
      </c>
      <c r="D329" s="75">
        <v>41</v>
      </c>
      <c r="F329" s="57">
        <v>321</v>
      </c>
      <c r="G329" s="57" t="s">
        <v>1194</v>
      </c>
      <c r="H329" s="75">
        <v>5568</v>
      </c>
      <c r="I329" s="57">
        <v>40</v>
      </c>
    </row>
    <row r="330" spans="1:9">
      <c r="A330" s="57">
        <v>322</v>
      </c>
      <c r="B330" s="57" t="s">
        <v>1240</v>
      </c>
      <c r="C330" s="75">
        <v>10581</v>
      </c>
      <c r="D330" s="75">
        <v>41</v>
      </c>
      <c r="F330" s="57">
        <v>322</v>
      </c>
      <c r="G330" s="57" t="s">
        <v>1369</v>
      </c>
      <c r="H330" s="75">
        <v>9258</v>
      </c>
      <c r="I330" s="57">
        <v>40</v>
      </c>
    </row>
    <row r="331" spans="1:9">
      <c r="A331" s="57">
        <v>323</v>
      </c>
      <c r="B331" s="57" t="s">
        <v>1339</v>
      </c>
      <c r="C331" s="75">
        <v>5447</v>
      </c>
      <c r="D331" s="75">
        <v>41</v>
      </c>
    </row>
  </sheetData>
  <sortState ref="G7:J651">
    <sortCondition ref="I7:I651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9"/>
  <sheetViews>
    <sheetView workbookViewId="0">
      <selection activeCell="B16" sqref="B16"/>
    </sheetView>
  </sheetViews>
  <sheetFormatPr defaultRowHeight="14.5"/>
  <cols>
    <col min="2" max="2" width="8.7265625" style="202"/>
    <col min="3" max="3" width="35.54296875" style="207" customWidth="1"/>
    <col min="4" max="4" width="87.26953125" style="203" customWidth="1"/>
  </cols>
  <sheetData>
    <row r="5" spans="1:13" ht="15" thickBot="1"/>
    <row r="6" spans="1:13" s="197" customFormat="1" ht="26" customHeight="1" thickBot="1">
      <c r="A6" s="198"/>
      <c r="B6" s="204" t="s">
        <v>1597</v>
      </c>
      <c r="C6" s="208"/>
      <c r="D6" s="205"/>
      <c r="E6" s="199"/>
      <c r="F6" s="199"/>
      <c r="G6" s="199"/>
      <c r="H6" s="199"/>
      <c r="I6" s="199"/>
      <c r="J6" s="199"/>
      <c r="K6" s="199"/>
      <c r="L6" s="199"/>
      <c r="M6" s="200"/>
    </row>
    <row r="8" spans="1:13" ht="29">
      <c r="B8" s="206">
        <v>1</v>
      </c>
      <c r="C8" s="209" t="s">
        <v>1600</v>
      </c>
      <c r="D8" s="201" t="s">
        <v>1598</v>
      </c>
    </row>
    <row r="9" spans="1:13" ht="29">
      <c r="B9" s="206">
        <v>2</v>
      </c>
      <c r="C9" s="210" t="s">
        <v>1601</v>
      </c>
      <c r="D9" s="201" t="s">
        <v>1599</v>
      </c>
    </row>
    <row r="10" spans="1:13" ht="29">
      <c r="B10" s="206">
        <v>3</v>
      </c>
      <c r="C10" s="210" t="s">
        <v>1602</v>
      </c>
      <c r="D10" s="201" t="s">
        <v>1603</v>
      </c>
    </row>
    <row r="11" spans="1:13" ht="29">
      <c r="B11" s="206">
        <v>4</v>
      </c>
      <c r="C11" s="209" t="s">
        <v>1604</v>
      </c>
      <c r="D11" s="201" t="s">
        <v>1606</v>
      </c>
    </row>
    <row r="12" spans="1:13" ht="29">
      <c r="B12" s="206">
        <v>5</v>
      </c>
      <c r="C12" s="209" t="s">
        <v>1604</v>
      </c>
      <c r="D12" s="201" t="s">
        <v>1605</v>
      </c>
    </row>
    <row r="13" spans="1:13" ht="29">
      <c r="B13" s="206">
        <v>6</v>
      </c>
      <c r="C13" s="209" t="s">
        <v>1604</v>
      </c>
      <c r="D13" s="201" t="s">
        <v>1607</v>
      </c>
    </row>
    <row r="14" spans="1:13" ht="29">
      <c r="B14" s="206">
        <v>7</v>
      </c>
      <c r="C14" s="209" t="s">
        <v>1604</v>
      </c>
      <c r="D14" s="201" t="s">
        <v>1608</v>
      </c>
    </row>
    <row r="15" spans="1:13" ht="29">
      <c r="B15" s="206">
        <v>8</v>
      </c>
      <c r="C15" s="209" t="s">
        <v>1610</v>
      </c>
      <c r="D15" s="201" t="s">
        <v>1609</v>
      </c>
    </row>
    <row r="16" spans="1:13">
      <c r="B16" s="206"/>
      <c r="C16" s="210"/>
      <c r="D16" s="201"/>
    </row>
    <row r="17" spans="2:4">
      <c r="B17" s="206"/>
      <c r="C17" s="210"/>
      <c r="D17" s="201"/>
    </row>
    <row r="18" spans="2:4">
      <c r="B18" s="206"/>
      <c r="C18" s="210"/>
      <c r="D18" s="201"/>
    </row>
    <row r="19" spans="2:4">
      <c r="B19" s="206"/>
      <c r="C19" s="210"/>
      <c r="D19" s="20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21</vt:i4>
      </vt:variant>
    </vt:vector>
  </HeadingPairs>
  <TitlesOfParts>
    <vt:vector size="29" baseType="lpstr">
      <vt:lpstr>Sobre</vt:lpstr>
      <vt:lpstr>Referências</vt:lpstr>
      <vt:lpstr>parametros</vt:lpstr>
      <vt:lpstr>SIR Model</vt:lpstr>
      <vt:lpstr>dados-SP</vt:lpstr>
      <vt:lpstr>comparativo</vt:lpstr>
      <vt:lpstr>rank Densidade</vt:lpstr>
      <vt:lpstr>Prox Passos</vt:lpstr>
      <vt:lpstr>coeficiente_lockdown</vt:lpstr>
      <vt:lpstr>coeficiente_transmissao</vt:lpstr>
      <vt:lpstr>data_lockdown</vt:lpstr>
      <vt:lpstr>delta_time</vt:lpstr>
      <vt:lpstr>densidade</vt:lpstr>
      <vt:lpstr>dias_lockdown</vt:lpstr>
      <vt:lpstr>infection_rate</vt:lpstr>
      <vt:lpstr>init_infected</vt:lpstr>
      <vt:lpstr>interaction_rate</vt:lpstr>
      <vt:lpstr>model_total</vt:lpstr>
      <vt:lpstr>perc_grupo_risco</vt:lpstr>
      <vt:lpstr>perc_hospitalizado</vt:lpstr>
      <vt:lpstr>perc_internação</vt:lpstr>
      <vt:lpstr>percentual_internados</vt:lpstr>
      <vt:lpstr>populacao_total</vt:lpstr>
      <vt:lpstr>qde_leitos</vt:lpstr>
      <vt:lpstr>recovery_rate</vt:lpstr>
      <vt:lpstr>susceptiveis</vt:lpstr>
      <vt:lpstr>taxa_de_contato</vt:lpstr>
      <vt:lpstr>taxa_letalidade</vt:lpstr>
      <vt:lpstr>taxa_remocao</vt:lpstr>
    </vt:vector>
  </TitlesOfParts>
  <Company>Oracle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Assuncao</dc:creator>
  <cp:lastModifiedBy>Luis Assuncao</cp:lastModifiedBy>
  <dcterms:created xsi:type="dcterms:W3CDTF">2020-03-29T23:55:19Z</dcterms:created>
  <dcterms:modified xsi:type="dcterms:W3CDTF">2020-04-14T00:40:58Z</dcterms:modified>
</cp:coreProperties>
</file>