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cswi\BootCamp\BootCampClassWork\rice-hou-data-pt-04-2021-u-c\"/>
    </mc:Choice>
  </mc:AlternateContent>
  <xr:revisionPtr revIDLastSave="0" documentId="13_ncr:1_{4ADA1025-7F68-4999-A239-5FBC0BEE2A2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able" sheetId="1" r:id="rId1"/>
    <sheet name="Pivot Table Category" sheetId="4" r:id="rId2"/>
    <sheet name="Pivot Table Sub Category" sheetId="6" r:id="rId3"/>
    <sheet name="Pivot Table Date Created" sheetId="8" r:id="rId4"/>
    <sheet name="Bonus" sheetId="10" r:id="rId5"/>
    <sheet name="Bonus Stat Analysis" sheetId="11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0" l="1"/>
  <c r="D14" i="10"/>
  <c r="C14" i="10"/>
  <c r="E13" i="10"/>
  <c r="F13" i="10" s="1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H13" i="10" l="1"/>
  <c r="I9" i="10"/>
  <c r="I12" i="10"/>
  <c r="F6" i="10"/>
  <c r="I6" i="10" s="1"/>
  <c r="F10" i="10"/>
  <c r="G10" i="10" s="1"/>
  <c r="I13" i="10"/>
  <c r="F7" i="10"/>
  <c r="H7" i="10" s="1"/>
  <c r="F11" i="10"/>
  <c r="I7" i="10"/>
  <c r="F8" i="10"/>
  <c r="I8" i="10" s="1"/>
  <c r="F12" i="10"/>
  <c r="H12" i="10" s="1"/>
  <c r="F14" i="10"/>
  <c r="H14" i="10" s="1"/>
  <c r="G13" i="10"/>
  <c r="G12" i="10"/>
  <c r="F9" i="10"/>
  <c r="G9" i="10" s="1"/>
  <c r="F5" i="10"/>
  <c r="G5" i="10" s="1"/>
  <c r="F4" i="10"/>
  <c r="G4" i="10" s="1"/>
  <c r="F3" i="10"/>
  <c r="H3" i="10" s="1"/>
  <c r="G7" i="10" l="1"/>
  <c r="H9" i="10"/>
  <c r="H5" i="10"/>
  <c r="H8" i="10"/>
  <c r="G8" i="10"/>
  <c r="I14" i="10"/>
  <c r="H10" i="10"/>
  <c r="I10" i="10"/>
  <c r="H6" i="10"/>
  <c r="I4" i="10"/>
  <c r="I5" i="10"/>
  <c r="G6" i="10"/>
  <c r="H4" i="10"/>
  <c r="H11" i="10"/>
  <c r="I11" i="10"/>
  <c r="I3" i="10"/>
  <c r="G11" i="10"/>
  <c r="G14" i="10"/>
  <c r="G3" i="10"/>
</calcChain>
</file>

<file path=xl/sharedStrings.xml><?xml version="1.0" encoding="utf-8"?>
<sst xmlns="http://schemas.openxmlformats.org/spreadsheetml/2006/main" count="24856" uniqueCount="8416">
  <si>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</si>
  <si>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</si>
  <si>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</si>
  <si>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</si>
  <si>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</si>
  <si>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</si>
  <si>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</si>
  <si>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</si>
  <si>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</si>
  <si>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</si>
  <si>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</si>
  <si>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</si>
  <si>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</si>
  <si>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</si>
  <si>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</si>
  <si>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</si>
  <si>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</si>
  <si>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</si>
  <si>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</si>
  <si>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</si>
  <si>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</si>
  <si>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</si>
  <si>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</si>
  <si>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</si>
  <si>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</si>
  <si>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</si>
  <si>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</si>
  <si>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</si>
  <si>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</si>
  <si>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</si>
  <si>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</si>
  <si>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</si>
  <si>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</si>
  <si>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</si>
  <si>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</si>
  <si>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</si>
  <si>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</si>
  <si>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</si>
  <si>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</si>
  <si>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</si>
  <si>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</si>
  <si>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</si>
  <si>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</si>
  <si>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</si>
  <si>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</si>
  <si>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</si>
  <si>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</si>
  <si>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</si>
  <si>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</si>
  <si>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</si>
  <si>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</si>
  <si>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</si>
  <si>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</si>
  <si>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</si>
  <si>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</si>
  <si>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</si>
  <si>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</si>
  <si>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</si>
  <si>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</si>
  <si>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</si>
  <si>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</si>
  <si>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</si>
  <si>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</si>
  <si>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</si>
  <si>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</si>
  <si>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</si>
  <si>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</si>
  <si>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</si>
  <si>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</si>
  <si>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</si>
  <si>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</si>
  <si>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</si>
  <si>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</si>
  <si>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</si>
  <si>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</si>
  <si>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</si>
  <si>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</si>
  <si>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</si>
  <si>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</si>
  <si>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</si>
  <si>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</si>
  <si>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</si>
  <si>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</si>
  <si>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</si>
  <si>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</si>
  <si>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</si>
  <si>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</si>
  <si>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</si>
  <si>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</si>
  <si>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</si>
  <si>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</si>
  <si>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</si>
  <si>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</si>
  <si>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</si>
  <si>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</si>
  <si>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</si>
  <si>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</si>
  <si>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</si>
  <si>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</si>
  <si>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</si>
  <si>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</si>
  <si>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</si>
  <si>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</si>
  <si>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</si>
  <si>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</si>
  <si>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</si>
  <si>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</si>
  <si>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</si>
  <si>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</si>
  <si>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</si>
  <si>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</si>
  <si>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</si>
  <si>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</si>
  <si>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</si>
  <si>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</si>
  <si>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</si>
  <si>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</si>
  <si>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</si>
  <si>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</si>
  <si>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</si>
  <si>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</si>
  <si>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</si>
  <si>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</si>
  <si>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</si>
  <si>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</si>
  <si>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</si>
  <si>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</si>
  <si>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</si>
  <si>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</si>
  <si>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</si>
  <si>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</si>
  <si>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</si>
  <si>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</si>
  <si>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</si>
  <si>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</si>
  <si>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</si>
  <si>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</si>
  <si>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</si>
  <si>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</si>
  <si>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</si>
  <si>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</si>
  <si>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</si>
  <si>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</si>
  <si>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</si>
  <si>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</si>
  <si>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</si>
  <si>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</si>
  <si>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</si>
  <si>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</si>
  <si>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</si>
  <si>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</si>
  <si>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</si>
  <si>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</si>
  <si>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</si>
  <si>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</si>
  <si>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</si>
  <si>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</si>
  <si>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</si>
  <si>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</si>
  <si>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</si>
  <si>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</si>
  <si>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</si>
  <si>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</si>
  <si>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</si>
  <si>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</si>
  <si>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</si>
  <si>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</si>
  <si>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</si>
  <si>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</si>
  <si>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</si>
  <si>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</si>
  <si>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</si>
  <si>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</si>
  <si>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</si>
  <si>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</si>
  <si>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</si>
  <si>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</si>
  <si>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</si>
  <si>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</si>
  <si>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</si>
  <si>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</si>
  <si>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</si>
  <si>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</si>
  <si>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</si>
  <si>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</si>
  <si>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</si>
  <si>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</si>
  <si>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</si>
  <si>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</si>
  <si>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</si>
  <si>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</si>
  <si>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</si>
  <si>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</si>
  <si>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</si>
  <si>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</si>
  <si>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</si>
  <si>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</si>
  <si>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</si>
  <si>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</si>
  <si>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</si>
  <si>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</si>
  <si>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</si>
  <si>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</si>
  <si>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</si>
  <si>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</si>
  <si>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</si>
  <si>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</si>
  <si>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</si>
  <si>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</si>
  <si>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</si>
  <si>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</si>
  <si>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</si>
  <si>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</si>
  <si>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</si>
  <si>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</si>
  <si>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</si>
  <si>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</si>
  <si>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</si>
  <si>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</si>
  <si>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</si>
  <si>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</si>
  <si>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</si>
  <si>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</si>
  <si>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</si>
  <si>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</si>
  <si>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</si>
  <si>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</si>
  <si>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</si>
  <si>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</si>
  <si>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</si>
  <si>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</si>
  <si>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</si>
  <si>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</si>
  <si>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</si>
  <si>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</si>
  <si>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</si>
  <si>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</si>
  <si>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</si>
  <si>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</si>
  <si>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</si>
  <si>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</si>
  <si>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</si>
  <si>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</si>
  <si>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</si>
  <si>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</si>
  <si>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</si>
  <si>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</si>
  <si>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</si>
  <si>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</si>
  <si>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</si>
  <si>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</si>
  <si>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</si>
  <si>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</si>
  <si>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</si>
  <si>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</si>
  <si>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</si>
  <si>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</si>
  <si>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</si>
  <si>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</si>
  <si>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</si>
  <si>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</si>
  <si>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</si>
  <si>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</si>
  <si>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</si>
  <si>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</si>
  <si>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</si>
  <si>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</si>
  <si>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</si>
  <si>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</si>
  <si>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</si>
  <si>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</si>
  <si>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</si>
  <si>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</si>
  <si>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</si>
  <si>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</si>
  <si>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</si>
  <si>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</si>
  <si>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</si>
  <si>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</si>
  <si>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</si>
  <si>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</si>
  <si>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</si>
  <si>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</si>
  <si>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</si>
  <si>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</si>
  <si>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</si>
  <si>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</si>
  <si>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</si>
  <si>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</si>
  <si>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</si>
  <si>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</si>
  <si>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</si>
  <si>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</si>
  <si>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</si>
  <si>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</si>
  <si>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</si>
  <si>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</si>
  <si>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</si>
  <si>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</si>
  <si>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</si>
  <si>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</si>
  <si>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</si>
  <si>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</si>
  <si>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</si>
  <si>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</si>
  <si>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</si>
  <si>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</si>
  <si>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</si>
  <si>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</si>
  <si>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</si>
  <si>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</si>
  <si>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</si>
  <si>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</si>
  <si>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</si>
  <si>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</si>
  <si>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</si>
  <si>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</si>
  <si>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</si>
  <si>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</si>
  <si>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</si>
  <si>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</si>
  <si>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</si>
  <si>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</si>
  <si>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</si>
  <si>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</si>
  <si>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</si>
  <si>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</si>
  <si>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</si>
  <si>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</si>
  <si>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</si>
  <si>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</si>
  <si>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</si>
  <si>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</si>
  <si>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</si>
  <si>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</si>
  <si>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</si>
  <si>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</si>
  <si>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</si>
  <si>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</si>
  <si>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</si>
  <si>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</si>
  <si>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</si>
  <si>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</si>
  <si>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</si>
  <si>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</si>
  <si>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</si>
  <si>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</si>
  <si>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</si>
  <si>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</si>
  <si>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</si>
  <si>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</si>
  <si>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</si>
  <si>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</si>
  <si>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</si>
  <si>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</si>
  <si>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</si>
  <si>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</si>
  <si>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</si>
  <si>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</si>
  <si>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</si>
  <si>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</si>
  <si>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</si>
  <si>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</si>
  <si>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</si>
  <si>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</si>
  <si>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</si>
  <si>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</si>
  <si>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</si>
  <si>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</si>
  <si>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</si>
  <si>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</si>
  <si>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</si>
  <si>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</si>
  <si>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</si>
  <si>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</si>
  <si>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</si>
  <si>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</si>
  <si>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</si>
  <si>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</si>
  <si>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</si>
  <si>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</si>
  <si>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</si>
  <si>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</si>
  <si>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</si>
  <si>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</si>
  <si>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</si>
  <si>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</si>
  <si>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</si>
  <si>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</si>
  <si>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</si>
  <si>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</si>
  <si>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</si>
  <si>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</si>
  <si>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</si>
  <si>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</si>
  <si>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</si>
  <si>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</si>
  <si>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</si>
  <si>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</si>
  <si>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</si>
  <si>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</si>
  <si>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</si>
  <si>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</si>
  <si>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</si>
  <si>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</si>
  <si>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</si>
  <si>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</si>
  <si>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</si>
  <si>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</si>
  <si>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</si>
  <si>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</si>
  <si>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</si>
  <si>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</si>
  <si>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</si>
  <si>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</si>
  <si>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</si>
  <si>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</si>
  <si>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</si>
  <si>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</si>
  <si>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</si>
  <si>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</si>
  <si>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</si>
  <si>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</si>
  <si>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</si>
  <si>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</si>
  <si>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</si>
  <si>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</si>
  <si>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</si>
  <si>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</si>
  <si>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</si>
  <si>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</si>
  <si>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</si>
  <si>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</si>
  <si>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</si>
  <si>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</si>
  <si>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</si>
  <si>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</si>
  <si>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</si>
  <si>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</si>
  <si>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</si>
  <si>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</si>
  <si>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</si>
  <si>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</si>
  <si>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</si>
  <si>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</si>
  <si>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</si>
  <si>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</si>
  <si>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</si>
  <si>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</si>
  <si>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</si>
  <si>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</si>
  <si>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</si>
  <si>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</si>
  <si>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</si>
  <si>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</si>
  <si>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</si>
  <si>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</si>
  <si>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</si>
  <si>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</si>
  <si>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</si>
  <si>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</si>
  <si>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</si>
  <si>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</si>
  <si>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</si>
  <si>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</si>
  <si>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</si>
  <si>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</si>
  <si>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</si>
  <si>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</si>
  <si>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</si>
  <si>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</si>
  <si>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</si>
  <si>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</si>
  <si>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</si>
  <si>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</si>
  <si>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</si>
  <si>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</si>
  <si>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</si>
  <si>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</si>
  <si>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</si>
  <si>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</si>
  <si>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</si>
  <si>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</si>
  <si>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</si>
  <si>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</si>
  <si>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</si>
  <si>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</si>
  <si>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</si>
  <si>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</si>
  <si>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</si>
  <si>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</si>
  <si>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</si>
  <si>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</si>
  <si>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</si>
  <si>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</si>
  <si>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</si>
  <si>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</si>
  <si>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</si>
  <si>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</si>
  <si>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</si>
  <si>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</si>
  <si>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</si>
  <si>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</si>
  <si>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</si>
  <si>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</si>
  <si>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</si>
  <si>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</si>
  <si>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</si>
  <si>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</si>
  <si>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</si>
  <si>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</si>
  <si>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</si>
  <si>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</si>
  <si>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</si>
  <si>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</si>
  <si>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</si>
  <si>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</si>
  <si>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</si>
  <si>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</si>
  <si>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</si>
  <si>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</si>
  <si>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</si>
  <si>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</si>
  <si>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</si>
  <si>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</si>
  <si>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</si>
  <si>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</si>
  <si>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</si>
  <si>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</si>
  <si>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</si>
  <si>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</si>
  <si>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</si>
  <si>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</si>
  <si>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</si>
  <si>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</si>
  <si>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</si>
  <si>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</si>
  <si>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</si>
  <si>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</si>
  <si>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</si>
  <si>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</si>
  <si>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</si>
  <si>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</si>
  <si>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</si>
  <si>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</si>
  <si>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</si>
  <si>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</si>
  <si>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</si>
  <si>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</si>
  <si>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</si>
  <si>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</si>
  <si>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</si>
  <si>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</si>
  <si>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</si>
  <si>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</si>
  <si>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</si>
  <si>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</si>
  <si>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</si>
  <si>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</si>
  <si>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</si>
  <si>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</si>
  <si>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</si>
  <si>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</si>
  <si>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</si>
  <si>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</si>
  <si>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</si>
  <si>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</si>
  <si>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</si>
  <si>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</si>
  <si>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</si>
  <si>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</si>
  <si>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</si>
  <si>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</si>
  <si>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</si>
  <si>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</si>
  <si>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</si>
  <si>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</si>
  <si>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</si>
  <si>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</si>
  <si>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</si>
  <si>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</si>
  <si>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</si>
  <si>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</si>
  <si>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</si>
  <si>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</si>
  <si>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</si>
  <si>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</si>
  <si>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</si>
  <si>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</si>
  <si>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</si>
  <si>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</si>
  <si>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</si>
  <si>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</si>
  <si>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</si>
  <si>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</si>
  <si>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</si>
  <si>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</si>
  <si>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</si>
  <si>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</si>
  <si>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</si>
  <si>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</si>
  <si>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</si>
  <si>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</si>
  <si>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</si>
  <si>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</si>
  <si>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</si>
  <si>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</si>
  <si>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</si>
  <si>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</si>
  <si>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</si>
  <si>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</si>
  <si>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</si>
  <si>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</si>
  <si>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</si>
  <si>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</si>
  <si>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</si>
  <si>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</si>
  <si>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</si>
  <si>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</si>
  <si>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</si>
  <si>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</si>
  <si>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</si>
  <si>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</si>
  <si>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</si>
  <si>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</si>
  <si>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</si>
  <si>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</si>
  <si>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</si>
  <si>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</si>
  <si>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</si>
  <si>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</si>
  <si>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</si>
  <si>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</si>
  <si>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</si>
  <si>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</si>
  <si>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</si>
  <si>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</si>
  <si>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</si>
  <si>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</si>
  <si>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</si>
  <si>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</si>
  <si>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</si>
  <si>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</si>
  <si>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</si>
  <si>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</si>
  <si>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</si>
  <si>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</si>
  <si>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</si>
  <si>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</si>
  <si>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</si>
  <si>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</si>
  <si>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</si>
  <si>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</si>
  <si>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</si>
  <si>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</si>
  <si>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</si>
  <si>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</si>
  <si>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</si>
  <si>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</si>
  <si>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</si>
  <si>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</si>
  <si>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</si>
  <si>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</si>
  <si>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</si>
  <si>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</si>
  <si>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</si>
  <si>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</si>
  <si>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</si>
  <si>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</si>
  <si>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</si>
  <si>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</si>
  <si>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</si>
  <si>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</si>
  <si>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</si>
  <si>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</si>
  <si>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</si>
  <si>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</si>
  <si>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</si>
  <si>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</si>
  <si>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</si>
  <si>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</si>
  <si>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</si>
  <si>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</si>
  <si>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</si>
  <si>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</si>
  <si>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</si>
  <si>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</si>
  <si>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</si>
  <si>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</si>
  <si>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</si>
  <si>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</si>
  <si>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</si>
  <si>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</si>
  <si>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</si>
  <si>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</si>
  <si>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</si>
  <si>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</si>
  <si>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</si>
  <si>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</si>
  <si>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</si>
  <si>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</si>
  <si>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</si>
  <si>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</si>
  <si>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</si>
  <si>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</si>
  <si>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</si>
  <si>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</si>
  <si>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</si>
  <si>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</si>
  <si>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</si>
  <si>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</si>
  <si>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</si>
  <si>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</si>
  <si>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</si>
  <si>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</si>
  <si>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</si>
  <si>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</si>
  <si>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</si>
  <si>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</si>
  <si>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</si>
  <si>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</si>
  <si>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</si>
  <si>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</si>
  <si>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</si>
  <si>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</si>
  <si>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</si>
  <si>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</si>
  <si>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</si>
  <si>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</si>
  <si>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</si>
  <si>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</si>
  <si>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</si>
  <si>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</si>
  <si>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</si>
  <si>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</si>
  <si>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</si>
  <si>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</si>
  <si>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</si>
  <si>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</si>
  <si>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</si>
  <si>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</si>
  <si>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</si>
  <si>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</si>
  <si>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</si>
  <si>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</si>
  <si>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</si>
  <si>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</si>
  <si>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</si>
  <si>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</si>
  <si>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</si>
  <si>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</si>
  <si>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</si>
  <si>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</si>
  <si>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</si>
  <si>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</si>
  <si>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</si>
  <si>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</si>
  <si>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</si>
  <si>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</si>
  <si>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</si>
  <si>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</si>
  <si>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</si>
  <si>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</si>
  <si>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</si>
  <si>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</si>
  <si>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</si>
  <si>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</si>
  <si>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</si>
  <si>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</si>
  <si>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</si>
  <si>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</si>
  <si>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</si>
  <si>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</si>
  <si>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</si>
  <si>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</si>
  <si>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</si>
  <si>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</si>
  <si>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</si>
  <si>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</si>
  <si>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</si>
  <si>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</si>
  <si>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</si>
  <si>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</si>
  <si>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</si>
  <si>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</si>
  <si>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</si>
  <si>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</si>
  <si>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</si>
  <si>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</si>
  <si>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</si>
  <si>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</si>
  <si>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</si>
  <si>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</si>
  <si>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</si>
  <si>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</si>
  <si>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</si>
  <si>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</si>
  <si>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</si>
  <si>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</si>
  <si>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</si>
  <si>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</si>
  <si>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</si>
  <si>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</si>
  <si>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</si>
  <si>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</si>
  <si>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</si>
  <si>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</si>
  <si>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</si>
  <si>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</si>
  <si>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</si>
  <si>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</si>
  <si>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</si>
  <si>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</si>
  <si>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</si>
  <si>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</si>
  <si>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</si>
  <si>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</si>
  <si>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</si>
  <si>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</si>
  <si>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</si>
  <si>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</si>
  <si>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</si>
  <si>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</si>
  <si>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</si>
  <si>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</si>
  <si>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</si>
  <si>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</si>
  <si>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</si>
  <si>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</si>
  <si>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</si>
  <si>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</si>
  <si>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</si>
  <si>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</si>
  <si>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</si>
  <si>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</si>
  <si>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</si>
  <si>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</si>
  <si>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</si>
  <si>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</si>
  <si>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</si>
  <si>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</si>
  <si>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</si>
  <si>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</si>
  <si>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</si>
  <si>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</si>
  <si>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</si>
  <si>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</si>
  <si>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</si>
  <si>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</si>
  <si>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</si>
  <si>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</si>
  <si>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</si>
  <si>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</si>
  <si>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</si>
  <si>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</si>
  <si>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</si>
  <si>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</si>
  <si>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</si>
  <si>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</si>
  <si>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</si>
  <si>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</si>
  <si>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</si>
  <si>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</si>
  <si>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</si>
  <si>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</si>
  <si>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</si>
  <si>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</si>
  <si>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</si>
  <si>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</si>
  <si>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</si>
  <si>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</si>
  <si>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</si>
  <si>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</si>
  <si>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</si>
  <si>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</si>
  <si>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</si>
  <si>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</si>
  <si>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</si>
  <si>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</si>
  <si>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</si>
  <si>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</si>
  <si>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</si>
  <si>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</si>
  <si>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</si>
  <si>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</si>
  <si>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</si>
  <si>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</si>
  <si>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</si>
  <si>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</si>
  <si>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</si>
  <si>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</si>
  <si>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</si>
  <si>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</si>
  <si>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</si>
  <si>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</si>
  <si>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</si>
  <si>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</si>
  <si>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</si>
  <si>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</si>
  <si>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</si>
  <si>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</si>
  <si>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</si>
  <si>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</si>
  <si>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</si>
  <si>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</si>
  <si>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</si>
  <si>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</si>
  <si>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</si>
  <si>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</si>
  <si>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</si>
  <si>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</si>
  <si>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</si>
  <si>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</si>
  <si>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</si>
  <si>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</si>
  <si>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</si>
  <si>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</si>
  <si>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</si>
  <si>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</si>
  <si>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</si>
  <si>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</si>
  <si>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</si>
  <si>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</si>
  <si>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</si>
  <si>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</si>
  <si>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</si>
  <si>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</si>
  <si>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</si>
  <si>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</si>
  <si>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</si>
  <si>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</si>
  <si>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</si>
  <si>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</si>
  <si>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</si>
  <si>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</si>
  <si>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</si>
  <si>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</si>
  <si>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</si>
  <si>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</si>
  <si>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</si>
  <si>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</si>
  <si>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</si>
  <si>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</si>
  <si>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</si>
  <si>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</si>
  <si>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</si>
  <si>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</si>
  <si>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</si>
  <si>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</si>
  <si>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</si>
  <si>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</si>
  <si>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</si>
  <si>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</si>
  <si>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</si>
  <si>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</si>
  <si>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</si>
  <si>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</si>
  <si>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</si>
  <si>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</si>
  <si>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</si>
  <si>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</si>
  <si>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</si>
  <si>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</si>
  <si>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</si>
  <si>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</si>
  <si>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</si>
  <si>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</si>
  <si>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</si>
  <si>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</si>
  <si>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</si>
  <si>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</si>
  <si>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</si>
  <si>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</si>
  <si>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</si>
  <si>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</si>
  <si>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</si>
  <si>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</si>
  <si>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</si>
  <si>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</si>
  <si>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</si>
  <si>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</si>
  <si>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</si>
  <si>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</si>
  <si>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</si>
  <si>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</si>
  <si>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</si>
  <si>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</si>
  <si>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</si>
  <si>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</si>
  <si>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</si>
  <si>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</si>
  <si>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</si>
  <si>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</si>
  <si>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</si>
  <si>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</si>
  <si>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</si>
  <si>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</si>
  <si>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</si>
  <si>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</si>
  <si>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</si>
  <si>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</si>
  <si>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</si>
  <si>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</si>
  <si>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</si>
  <si>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</si>
  <si>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</si>
  <si>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</si>
  <si>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</si>
  <si>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</si>
  <si>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</si>
  <si>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</si>
  <si>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</si>
  <si>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</si>
  <si>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</si>
  <si>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</si>
  <si>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</si>
  <si>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</si>
  <si>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</si>
  <si>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</si>
  <si>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</si>
  <si>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</si>
  <si>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</si>
  <si>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</si>
  <si>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</si>
  <si>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</si>
  <si>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</si>
  <si>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</si>
  <si>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</si>
  <si>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</si>
  <si>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</si>
  <si>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</si>
  <si>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</si>
  <si>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</si>
  <si>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</si>
  <si>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</si>
  <si>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</si>
  <si>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</si>
  <si>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</si>
  <si>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</si>
  <si>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</si>
  <si>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</si>
  <si>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</si>
  <si>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</si>
  <si>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</si>
  <si>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</si>
  <si>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</si>
  <si>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</si>
  <si>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</si>
  <si>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</si>
  <si>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</si>
  <si>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</si>
  <si>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</si>
  <si>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</si>
  <si>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</si>
  <si>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</si>
  <si>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</si>
  <si>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</si>
  <si>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</si>
  <si>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</si>
  <si>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</si>
  <si>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</si>
  <si>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</si>
  <si>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</si>
  <si>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</si>
  <si>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</si>
  <si>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</si>
  <si>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</si>
  <si>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</si>
  <si>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</si>
  <si>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</si>
  <si>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</si>
  <si>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</si>
  <si>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</si>
  <si>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</si>
  <si>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</si>
  <si>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</si>
  <si>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</si>
  <si>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</si>
  <si>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</si>
  <si>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</si>
  <si>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</si>
  <si>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</si>
  <si>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</si>
  <si>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</si>
  <si>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</si>
  <si>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</si>
  <si>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</si>
  <si>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</si>
  <si>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</si>
  <si>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</si>
  <si>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</si>
  <si>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</si>
  <si>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</si>
  <si>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</si>
  <si>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</si>
  <si>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</si>
  <si>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</si>
  <si>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</si>
  <si>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</si>
  <si>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</si>
  <si>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</si>
  <si>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</si>
  <si>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</si>
  <si>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</si>
  <si>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</si>
  <si>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</si>
  <si>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</si>
  <si>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</si>
  <si>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</si>
  <si>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</si>
  <si>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</si>
  <si>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</si>
  <si>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</si>
  <si>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</si>
  <si>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</si>
  <si>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</si>
  <si>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</si>
  <si>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</si>
  <si>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</si>
  <si>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</si>
  <si>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</si>
  <si>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</si>
  <si>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</si>
  <si>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</si>
  <si>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</si>
  <si>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</si>
  <si>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</si>
  <si>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</si>
  <si>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</si>
  <si>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</si>
  <si>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</si>
  <si>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</si>
  <si>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</si>
  <si>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</si>
  <si>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</si>
  <si>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</si>
  <si>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</si>
  <si>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</si>
  <si>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</si>
  <si>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</si>
  <si>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</si>
  <si>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</si>
  <si>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</si>
  <si>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</si>
  <si>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</si>
  <si>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</si>
  <si>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</si>
  <si>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</si>
  <si>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</si>
  <si>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</si>
  <si>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</si>
  <si>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</si>
  <si>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</si>
  <si>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</si>
  <si>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</si>
  <si>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</si>
  <si>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</si>
  <si>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</si>
  <si>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</si>
  <si>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</si>
  <si>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</si>
  <si>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</si>
  <si>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</si>
  <si>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</si>
  <si>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</si>
  <si>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</si>
  <si>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</si>
  <si>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</si>
  <si>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</si>
  <si>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</si>
  <si>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</si>
  <si>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</si>
  <si>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</si>
  <si>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</si>
  <si>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</si>
  <si>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</si>
  <si>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</si>
  <si>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</si>
  <si>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</si>
  <si>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</si>
  <si>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</si>
  <si>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</si>
  <si>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</si>
  <si>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</si>
  <si>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</si>
  <si>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</si>
  <si>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</si>
  <si>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</si>
  <si>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</si>
  <si>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</si>
  <si>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</si>
  <si>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</si>
  <si>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</si>
  <si>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</si>
  <si>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</si>
  <si>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</si>
  <si>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</si>
  <si>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</si>
  <si>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</si>
  <si>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</si>
  <si>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</si>
  <si>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</si>
  <si>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</si>
  <si>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</si>
  <si>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</si>
  <si>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</si>
  <si>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</si>
  <si>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</si>
  <si>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</si>
  <si>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</si>
  <si>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</si>
  <si>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</si>
  <si>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</si>
  <si>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</si>
  <si>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</si>
  <si>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</si>
  <si>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</si>
  <si>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</si>
  <si>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</si>
  <si>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</si>
  <si>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</si>
  <si>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</si>
  <si>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</si>
  <si>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</si>
  <si>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</si>
  <si>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</si>
  <si>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</si>
  <si>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</si>
  <si>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</si>
  <si>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</si>
  <si>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</si>
  <si>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</si>
  <si>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</si>
  <si>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</si>
  <si>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</si>
  <si>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</si>
  <si>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</si>
  <si>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</si>
  <si>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</si>
  <si>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</si>
  <si>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</si>
  <si>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</si>
  <si>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</si>
  <si>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</si>
  <si>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</si>
  <si>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</si>
  <si>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</si>
  <si>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</si>
  <si>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</si>
  <si>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</si>
  <si>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</si>
  <si>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</si>
  <si>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</si>
  <si>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</si>
  <si>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</si>
  <si>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</si>
  <si>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</si>
  <si>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</si>
  <si>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</si>
  <si>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</si>
  <si>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</si>
  <si>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</si>
  <si>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</si>
  <si>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</si>
  <si>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</si>
  <si>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</si>
  <si>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</si>
  <si>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</si>
  <si>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</si>
  <si>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</si>
  <si>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</si>
  <si>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</si>
  <si>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</si>
  <si>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</si>
  <si>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</si>
  <si>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</si>
  <si>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</si>
  <si>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</si>
  <si>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</si>
  <si>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</si>
  <si>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</si>
  <si>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</si>
  <si>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</si>
  <si>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</si>
  <si>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</si>
  <si>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</si>
  <si>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</si>
  <si>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</si>
  <si>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</si>
  <si>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</si>
  <si>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</si>
  <si>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</si>
  <si>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</si>
  <si>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</si>
  <si>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</si>
  <si>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</si>
  <si>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</si>
  <si>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</si>
  <si>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</si>
  <si>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</si>
  <si>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</si>
  <si>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</si>
  <si>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</si>
  <si>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</si>
  <si>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</si>
  <si>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</si>
  <si>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</si>
  <si>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</si>
  <si>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</si>
  <si>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</si>
  <si>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</si>
  <si>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</si>
  <si>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</si>
  <si>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</si>
  <si>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</si>
  <si>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</si>
  <si>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</si>
  <si>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</si>
  <si>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</si>
  <si>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</si>
  <si>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</si>
  <si>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</si>
  <si>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</si>
  <si>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</si>
  <si>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</si>
  <si>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</si>
  <si>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</si>
  <si>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</si>
  <si>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</si>
  <si>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</si>
  <si>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</si>
  <si>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</si>
  <si>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</si>
  <si>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</si>
  <si>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</si>
  <si>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</si>
  <si>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</si>
  <si>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</si>
  <si>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</si>
  <si>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</si>
  <si>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</si>
  <si>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</si>
  <si>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</si>
  <si>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</si>
  <si>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</si>
  <si>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</si>
  <si>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</si>
  <si>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</si>
  <si>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</si>
  <si>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</si>
  <si>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</si>
  <si>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</si>
  <si>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</si>
  <si>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</si>
  <si>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</si>
  <si>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</si>
  <si>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</si>
  <si>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</si>
  <si>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</si>
  <si>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</si>
  <si>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</si>
  <si>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</si>
  <si>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</si>
  <si>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</si>
  <si>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</si>
  <si>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</si>
  <si>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</si>
  <si>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</si>
  <si>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</si>
  <si>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</si>
  <si>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</si>
  <si>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</si>
  <si>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</si>
  <si>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</si>
  <si>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</si>
  <si>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</si>
  <si>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</si>
  <si>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</si>
  <si>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</si>
  <si>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</si>
  <si>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</si>
  <si>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</si>
  <si>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</si>
  <si>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</si>
  <si>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</si>
  <si>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</si>
  <si>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</si>
  <si>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</si>
  <si>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</si>
  <si>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</si>
  <si>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</si>
  <si>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</si>
  <si>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</si>
  <si>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</si>
  <si>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</si>
  <si>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</si>
  <si>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</si>
  <si>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</si>
  <si>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</si>
  <si>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</si>
  <si>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</si>
  <si>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</si>
  <si>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</si>
  <si>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</si>
  <si>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</si>
  <si>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</si>
  <si>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</si>
  <si>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</si>
  <si>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</si>
  <si>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</si>
  <si>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</si>
  <si>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</si>
  <si>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</si>
  <si>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</si>
  <si>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</si>
  <si>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</si>
  <si>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</si>
  <si>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</si>
  <si>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</si>
  <si>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</si>
  <si>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</si>
  <si>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</si>
  <si>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</si>
  <si>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</si>
  <si>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</si>
  <si>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</si>
  <si>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</si>
  <si>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</si>
  <si>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</si>
  <si>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</si>
  <si>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</si>
  <si>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</si>
  <si>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</si>
  <si>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</si>
  <si>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</si>
  <si>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</si>
  <si>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</si>
  <si>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</si>
  <si>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</si>
  <si>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</si>
  <si>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</si>
  <si>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</si>
  <si>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</si>
  <si>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</si>
  <si>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</si>
  <si>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</si>
  <si>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</si>
  <si>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</si>
  <si>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</si>
  <si>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</si>
  <si>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</si>
  <si>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</si>
  <si>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</si>
  <si>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</si>
  <si>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</si>
  <si>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</si>
  <si>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</si>
  <si>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</si>
  <si>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</si>
  <si>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</si>
  <si>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</si>
  <si>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</si>
  <si>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</si>
  <si>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</si>
  <si>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</si>
  <si>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</si>
  <si>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</si>
  <si>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</si>
  <si>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</si>
  <si>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</si>
  <si>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</si>
  <si>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</si>
  <si>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</si>
  <si>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</si>
  <si>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</si>
  <si>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</si>
  <si>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</si>
  <si>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</si>
  <si>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</si>
  <si>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</si>
  <si>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</si>
  <si>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</si>
  <si>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</si>
  <si>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</si>
  <si>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</si>
  <si>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</si>
  <si>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</si>
  <si>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</si>
  <si>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</si>
  <si>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</si>
  <si>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</si>
  <si>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</si>
  <si>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</si>
  <si>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</si>
  <si>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</si>
  <si>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</si>
  <si>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</si>
  <si>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</si>
  <si>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</si>
  <si>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</si>
  <si>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</si>
  <si>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</si>
  <si>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</si>
  <si>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</si>
  <si>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</si>
  <si>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</si>
  <si>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</si>
  <si>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</si>
  <si>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</si>
  <si>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</si>
  <si>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</si>
  <si>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</si>
  <si>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</si>
  <si>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</si>
  <si>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</si>
  <si>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</si>
  <si>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</si>
  <si>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</si>
  <si>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</si>
  <si>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</si>
  <si>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</si>
  <si>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</si>
  <si>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</si>
  <si>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</si>
  <si>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</si>
  <si>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</si>
  <si>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</si>
  <si>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</si>
  <si>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</si>
  <si>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</si>
  <si>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</si>
  <si>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</si>
  <si>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</si>
  <si>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</si>
  <si>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</si>
  <si>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</si>
  <si>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</si>
  <si>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</si>
  <si>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</si>
  <si>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</si>
  <si>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</si>
  <si>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</si>
  <si>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</si>
  <si>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</si>
  <si>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</si>
  <si>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</si>
  <si>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</si>
  <si>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</si>
  <si>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</si>
  <si>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</si>
  <si>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</si>
  <si>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</si>
  <si>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</si>
  <si>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</si>
  <si>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</si>
  <si>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</si>
  <si>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</si>
  <si>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</si>
  <si>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</si>
  <si>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</si>
  <si>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</si>
  <si>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</si>
  <si>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</si>
  <si>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</si>
  <si>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</si>
  <si>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</si>
  <si>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</si>
  <si>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</si>
  <si>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</si>
  <si>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</si>
  <si>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</si>
  <si>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</si>
  <si>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</si>
  <si>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</si>
  <si>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</si>
  <si>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</si>
  <si>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</si>
  <si>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</si>
  <si>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</si>
  <si>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</si>
  <si>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</si>
  <si>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</si>
  <si>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</si>
  <si>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</si>
  <si>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</si>
  <si>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</si>
  <si>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</si>
  <si>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</si>
  <si>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</si>
  <si>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</si>
  <si>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</si>
  <si>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</si>
  <si>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</si>
  <si>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</si>
  <si>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</si>
  <si>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</si>
  <si>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</si>
  <si>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</si>
  <si>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</si>
  <si>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</si>
  <si>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</si>
  <si>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</si>
  <si>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</si>
  <si>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</si>
  <si>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</si>
  <si>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</si>
  <si>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</si>
  <si>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</si>
  <si>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</si>
  <si>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</si>
  <si>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</si>
  <si>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</si>
  <si>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</si>
  <si>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</si>
  <si>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</si>
  <si>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</si>
  <si>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</si>
  <si>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</si>
  <si>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</si>
  <si>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</si>
  <si>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</si>
  <si>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</si>
  <si>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</si>
  <si>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</si>
  <si>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</si>
  <si>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</si>
  <si>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</si>
  <si>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</si>
  <si>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</si>
  <si>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</si>
  <si>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</si>
  <si>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</si>
  <si>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</si>
  <si>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</si>
  <si>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</si>
  <si>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</si>
  <si>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</si>
  <si>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</si>
  <si>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</si>
  <si>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</si>
  <si>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</si>
  <si>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</si>
  <si>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</si>
  <si>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</si>
  <si>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</si>
  <si>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</si>
  <si>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</si>
  <si>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</si>
  <si>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</si>
  <si>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</si>
  <si>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</si>
  <si>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</si>
  <si>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</si>
  <si>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</si>
  <si>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</si>
  <si>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</si>
  <si>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</si>
  <si>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</si>
  <si>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</si>
  <si>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</si>
  <si>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</si>
  <si>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</si>
  <si>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</si>
  <si>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</si>
  <si>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</si>
  <si>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</si>
  <si>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</si>
  <si>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</si>
  <si>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</si>
  <si>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</si>
  <si>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</si>
  <si>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</si>
  <si>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</si>
  <si>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</si>
  <si>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</si>
  <si>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</si>
  <si>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</si>
  <si>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</si>
  <si>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</si>
  <si>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</si>
  <si>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</si>
  <si>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</si>
  <si>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</si>
  <si>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</si>
  <si>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</si>
  <si>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</si>
  <si>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</si>
  <si>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</si>
  <si>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</si>
  <si>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</si>
  <si>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</si>
  <si>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</si>
  <si>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</si>
  <si>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</si>
  <si>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</si>
  <si>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</si>
  <si>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</si>
  <si>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</si>
  <si>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</si>
  <si>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</si>
  <si>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</si>
  <si>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</si>
  <si>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</si>
  <si>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</si>
  <si>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</si>
  <si>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</si>
  <si>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</si>
  <si>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</si>
  <si>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</si>
  <si>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</si>
  <si>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</si>
  <si>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</si>
  <si>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</si>
  <si>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</si>
  <si>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</si>
  <si>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</si>
  <si>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</si>
  <si>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</si>
  <si>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</si>
  <si>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</si>
  <si>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</si>
  <si>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</si>
  <si>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</si>
  <si>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</si>
  <si>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</si>
  <si>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</si>
  <si>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</si>
  <si>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</si>
  <si>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</si>
  <si>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</si>
  <si>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</si>
  <si>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</si>
  <si>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</si>
  <si>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</si>
  <si>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</si>
  <si>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</si>
  <si>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</si>
  <si>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</si>
  <si>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</si>
  <si>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</si>
  <si>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</si>
  <si>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</si>
  <si>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</si>
  <si>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</si>
  <si>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</si>
  <si>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</si>
  <si>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</si>
  <si>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</si>
  <si>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</si>
  <si>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</si>
  <si>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</si>
  <si>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</si>
  <si>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</si>
  <si>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</si>
  <si>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</si>
  <si>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</si>
  <si>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</si>
  <si>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</si>
  <si>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</si>
  <si>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</si>
  <si>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</si>
  <si>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</si>
  <si>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</si>
  <si>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</si>
  <si>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</si>
  <si>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</si>
  <si>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</si>
  <si>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</si>
  <si>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</si>
  <si>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</si>
  <si>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</si>
  <si>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</si>
  <si>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</si>
  <si>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</si>
  <si>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</si>
  <si>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</si>
  <si>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</si>
  <si>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</si>
  <si>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</si>
  <si>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</si>
  <si>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</si>
  <si>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</si>
  <si>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</si>
  <si>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</si>
  <si>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</si>
  <si>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</si>
  <si>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</si>
  <si>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</si>
  <si>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</si>
  <si>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</si>
  <si>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</si>
  <si>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</si>
  <si>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</si>
  <si>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</si>
  <si>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</si>
  <si>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</si>
  <si>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</si>
  <si>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</si>
  <si>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</si>
  <si>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</si>
  <si>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</si>
  <si>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</si>
  <si>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</si>
  <si>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</si>
  <si>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</si>
  <si>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</si>
  <si>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</si>
  <si>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</si>
  <si>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</si>
  <si>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</si>
  <si>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</si>
  <si>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</si>
  <si>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</si>
  <si>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</si>
  <si>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</si>
  <si>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</si>
  <si>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</si>
  <si>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</si>
  <si>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</si>
  <si>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</si>
  <si>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</si>
  <si>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</si>
  <si>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</si>
  <si>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</si>
  <si>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</si>
  <si>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</si>
  <si>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</si>
  <si>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</si>
  <si>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</si>
  <si>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</si>
  <si>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</si>
  <si>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</si>
  <si>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</si>
  <si>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</si>
  <si>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</si>
  <si>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</si>
  <si>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</si>
  <si>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</si>
  <si>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</si>
  <si>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</si>
  <si>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</si>
  <si>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</si>
  <si>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</si>
  <si>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</si>
  <si>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</si>
  <si>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</si>
  <si>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</si>
  <si>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</si>
  <si>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</si>
  <si>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</si>
  <si>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</si>
  <si>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</si>
  <si>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</si>
  <si>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</si>
  <si>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</si>
  <si>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</si>
  <si>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</si>
  <si>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</si>
  <si>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</si>
  <si>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</si>
  <si>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</si>
  <si>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</si>
  <si>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</si>
  <si>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</si>
  <si>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</si>
  <si>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</si>
  <si>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</si>
  <si>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</si>
  <si>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</si>
  <si>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</si>
  <si>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</si>
  <si>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</si>
  <si>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</si>
  <si>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</si>
  <si>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</si>
  <si>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</si>
  <si>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</si>
  <si>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</si>
  <si>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</si>
  <si>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</si>
  <si>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</si>
  <si>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</si>
  <si>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</si>
  <si>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</si>
  <si>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</si>
  <si>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</si>
  <si>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</si>
  <si>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</si>
  <si>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</si>
  <si>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</si>
  <si>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</si>
  <si>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</si>
  <si>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</si>
  <si>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</si>
  <si>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</si>
  <si>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</si>
  <si>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</si>
  <si>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</si>
  <si>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</si>
  <si>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</si>
  <si>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</si>
  <si>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</si>
  <si>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</si>
  <si>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</si>
  <si>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</si>
  <si>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</si>
  <si>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</si>
  <si>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</si>
  <si>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</si>
  <si>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</si>
  <si>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</si>
  <si>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</si>
  <si>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</si>
  <si>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</si>
  <si>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</si>
  <si>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</si>
  <si>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</si>
  <si>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</si>
  <si>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</si>
  <si>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</si>
  <si>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</si>
  <si>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</si>
  <si>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</si>
  <si>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</si>
  <si>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</si>
  <si>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</si>
  <si>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</si>
  <si>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</si>
  <si>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</si>
  <si>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</si>
  <si>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</si>
  <si>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</si>
  <si>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</si>
  <si>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</si>
  <si>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</si>
  <si>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</si>
  <si>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</si>
  <si>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</si>
  <si>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</si>
  <si>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</si>
  <si>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</si>
  <si>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</si>
  <si>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</si>
  <si>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</si>
  <si>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</si>
  <si>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</si>
  <si>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</si>
  <si>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</si>
  <si>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</si>
  <si>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</si>
  <si>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</si>
  <si>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</si>
  <si>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</si>
  <si>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</si>
  <si>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</si>
  <si>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</si>
  <si>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</si>
  <si>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</si>
  <si>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</si>
  <si>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</si>
  <si>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</si>
  <si>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</si>
  <si>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</si>
  <si>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</si>
  <si>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</si>
  <si>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</si>
  <si>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</si>
  <si>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</si>
  <si>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</si>
  <si>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</si>
  <si>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</si>
  <si>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</si>
  <si>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</si>
  <si>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</si>
  <si>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</si>
  <si>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</si>
  <si>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</si>
  <si>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</si>
  <si>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</si>
  <si>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</si>
  <si>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</si>
  <si>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</si>
  <si>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</si>
  <si>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</si>
  <si>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</si>
  <si>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</si>
  <si>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</si>
  <si>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</si>
  <si>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</si>
  <si>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</si>
  <si>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</si>
  <si>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</si>
  <si>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</si>
  <si>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</si>
  <si>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</si>
  <si>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</si>
  <si>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</si>
  <si>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</si>
  <si>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</si>
  <si>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</si>
  <si>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</si>
  <si>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</si>
  <si>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</si>
  <si>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</si>
  <si>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</si>
  <si>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</si>
  <si>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</si>
  <si>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</si>
  <si>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</si>
  <si>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</si>
  <si>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</si>
  <si>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</si>
  <si>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</si>
  <si>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</si>
  <si>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</si>
  <si>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</si>
  <si>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</si>
  <si>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</si>
  <si>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</si>
  <si>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</si>
  <si>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</si>
  <si>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</si>
  <si>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</si>
  <si>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</si>
  <si>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</si>
  <si>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</si>
  <si>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</si>
  <si>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</si>
  <si>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</si>
  <si>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</si>
  <si>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</si>
  <si>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</si>
  <si>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</si>
  <si>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</si>
  <si>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</si>
  <si>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</si>
  <si>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</si>
  <si>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</si>
  <si>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</si>
  <si>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</si>
  <si>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</si>
  <si>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</si>
  <si>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</si>
  <si>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</si>
  <si>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</si>
  <si>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</si>
  <si>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</si>
  <si>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</si>
  <si>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</si>
  <si>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</si>
  <si>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</si>
  <si>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</si>
  <si>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</si>
  <si>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</si>
  <si>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</si>
  <si>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</si>
  <si>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</si>
  <si>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</si>
  <si>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</si>
  <si>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</si>
  <si>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</si>
  <si>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</si>
  <si>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</si>
  <si>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</si>
  <si>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</si>
  <si>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</si>
  <si>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</si>
  <si>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</si>
  <si>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</si>
  <si>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</si>
  <si>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</si>
  <si>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</si>
  <si>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</si>
  <si>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</si>
  <si>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</si>
  <si>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</si>
  <si>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</si>
  <si>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</si>
  <si>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</si>
  <si>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</si>
  <si>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</si>
  <si>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</si>
  <si>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</si>
  <si>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</si>
  <si>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</si>
  <si>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</si>
  <si>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</si>
  <si>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</si>
  <si>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</si>
  <si>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</si>
  <si>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</si>
  <si>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</si>
  <si>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</si>
  <si>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</si>
  <si>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</si>
  <si>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</si>
  <si>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</si>
  <si>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</si>
  <si>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</si>
  <si>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</si>
  <si>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</si>
  <si>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</si>
  <si>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</si>
  <si>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</si>
  <si>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</si>
  <si>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</si>
  <si>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</si>
  <si>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</si>
  <si>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</si>
  <si>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</si>
  <si>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</si>
  <si>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</si>
  <si>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</si>
  <si>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</si>
  <si>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</si>
  <si>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</si>
  <si>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</si>
  <si>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</si>
  <si>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</si>
  <si>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</si>
  <si>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</si>
  <si>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</si>
  <si>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</si>
  <si>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</si>
  <si>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</si>
  <si>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</si>
  <si>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</si>
  <si>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</si>
  <si>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</si>
  <si>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</si>
  <si>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</si>
  <si>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</si>
  <si>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</si>
  <si>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</si>
  <si>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</si>
  <si>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</si>
  <si>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</si>
  <si>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</si>
  <si>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</si>
  <si>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</si>
  <si>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</si>
  <si>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</si>
  <si>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</si>
  <si>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</si>
  <si>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</si>
  <si>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</si>
  <si>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</si>
  <si>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</si>
  <si>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</si>
  <si>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</si>
  <si>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</si>
  <si>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</si>
  <si>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</si>
  <si>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</si>
  <si>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</si>
  <si>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</si>
  <si>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</si>
  <si>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</si>
  <si>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</si>
  <si>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</si>
  <si>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</si>
  <si>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</si>
  <si>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</si>
  <si>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</si>
  <si>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</si>
  <si>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</si>
  <si>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</si>
  <si>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</si>
  <si>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</si>
  <si>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</si>
  <si>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</si>
  <si>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</si>
  <si>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</si>
  <si>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</si>
  <si>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</si>
  <si>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</si>
  <si>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</si>
  <si>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</si>
  <si>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</si>
  <si>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</si>
  <si>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</si>
  <si>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</si>
  <si>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</si>
  <si>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</si>
  <si>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</si>
  <si>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</si>
  <si>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</si>
  <si>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</si>
  <si>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</si>
  <si>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</si>
  <si>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</si>
  <si>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</si>
  <si>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</si>
  <si>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</si>
  <si>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</si>
  <si>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</si>
  <si>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</si>
  <si>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</si>
  <si>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</si>
  <si>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</si>
  <si>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</si>
  <si>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</si>
  <si>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</si>
  <si>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</si>
  <si>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</si>
  <si>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</si>
  <si>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</si>
  <si>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</si>
  <si>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</si>
  <si>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</si>
  <si>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</si>
  <si>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</si>
  <si>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</si>
  <si>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</si>
  <si>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</si>
  <si>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</si>
  <si>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</si>
  <si>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</si>
  <si>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</si>
  <si>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</si>
  <si>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</si>
  <si>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</si>
  <si>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</si>
  <si>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</si>
  <si>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</si>
  <si>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</si>
  <si>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</si>
  <si>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</si>
  <si>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</si>
  <si>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</si>
  <si>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</si>
  <si>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</si>
  <si>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</si>
  <si>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</si>
  <si>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</si>
  <si>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</si>
  <si>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</si>
  <si>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</si>
  <si>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</si>
  <si>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</si>
  <si>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</si>
  <si>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</si>
  <si>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</si>
  <si>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</si>
  <si>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</si>
  <si>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</si>
  <si>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</si>
  <si>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</si>
  <si>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</si>
  <si>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</si>
  <si>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</si>
  <si>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</si>
  <si>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</si>
  <si>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</si>
  <si>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</si>
  <si>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</si>
  <si>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</si>
  <si>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</si>
  <si>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</si>
  <si>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</si>
  <si>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</si>
  <si>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</si>
  <si>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</si>
  <si>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</si>
  <si>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</si>
  <si>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</si>
  <si>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</si>
  <si>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</si>
  <si>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</si>
  <si>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</si>
  <si>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</si>
  <si>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</si>
  <si>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</si>
  <si>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</si>
  <si>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</si>
  <si>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</si>
  <si>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</si>
  <si>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</si>
  <si>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</si>
  <si>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</si>
  <si>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</si>
  <si>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</si>
  <si>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</si>
  <si>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</si>
  <si>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</si>
  <si>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</si>
  <si>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</si>
  <si>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</si>
  <si>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</si>
  <si>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</si>
  <si>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</si>
  <si>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</si>
  <si>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</si>
  <si>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</si>
  <si>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</si>
  <si>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</si>
  <si>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</si>
  <si>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</si>
  <si>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</si>
  <si>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</si>
  <si>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</si>
  <si>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</si>
  <si>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</si>
  <si>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</si>
  <si>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</si>
  <si>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</si>
  <si>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</si>
  <si>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</si>
  <si>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</si>
  <si>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</si>
  <si>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</si>
  <si>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</si>
  <si>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</si>
  <si>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</si>
  <si>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</si>
  <si>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</si>
  <si>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</si>
  <si>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</si>
  <si>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</si>
  <si>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</si>
  <si>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</si>
  <si>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</si>
  <si>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</si>
  <si>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</si>
  <si>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</si>
  <si>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</si>
  <si>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</si>
  <si>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</si>
  <si>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</si>
  <si>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</si>
  <si>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</si>
  <si>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</si>
  <si>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</si>
  <si>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</si>
  <si>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</si>
  <si>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</si>
  <si>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</si>
  <si>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</si>
  <si>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</si>
  <si>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</si>
  <si>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</si>
  <si>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</si>
  <si>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</si>
  <si>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</si>
  <si>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</si>
  <si>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</si>
  <si>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</si>
  <si>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</si>
  <si>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</si>
  <si>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</si>
  <si>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</si>
  <si>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</si>
  <si>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</si>
  <si>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</si>
  <si>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</si>
  <si>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</si>
  <si>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</si>
  <si>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</si>
  <si>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</si>
  <si>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</si>
  <si>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</si>
  <si>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</si>
  <si>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</si>
  <si>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</si>
  <si>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</si>
  <si>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</si>
  <si>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</si>
  <si>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</si>
  <si>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</si>
  <si>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</si>
  <si>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</si>
  <si>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</si>
  <si>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</si>
  <si>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</si>
  <si>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</si>
  <si>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</si>
  <si>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</si>
  <si>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</si>
  <si>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</si>
  <si>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</si>
  <si>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</si>
  <si>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</si>
  <si>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</si>
  <si>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</si>
  <si>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</si>
  <si>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</si>
  <si>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</si>
  <si>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</si>
  <si>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</si>
  <si>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</si>
  <si>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</si>
  <si>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</si>
  <si>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</si>
  <si>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</si>
  <si>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</si>
  <si>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</si>
  <si>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</si>
  <si>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</si>
  <si>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</si>
  <si>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</si>
  <si>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</si>
  <si>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</si>
  <si>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</si>
  <si>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</si>
  <si>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</si>
  <si>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</si>
  <si>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</si>
  <si>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</si>
  <si>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</si>
  <si>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</si>
  <si>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</si>
  <si>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</si>
  <si>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</si>
  <si>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</si>
  <si>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</si>
  <si>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</si>
  <si>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</si>
  <si>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</si>
  <si>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</si>
  <si>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</si>
  <si>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</si>
  <si>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</si>
  <si>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</si>
  <si>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</si>
  <si>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</si>
  <si>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</si>
  <si>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</si>
  <si>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</si>
  <si>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</si>
  <si>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</si>
  <si>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</si>
  <si>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</si>
  <si>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</si>
  <si>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</si>
  <si>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</si>
  <si>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</si>
  <si>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</si>
  <si>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</si>
  <si>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</si>
  <si>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</si>
  <si>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</si>
  <si>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</si>
  <si>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</si>
  <si>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</si>
  <si>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</si>
  <si>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</si>
  <si>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</si>
  <si>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</si>
  <si>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</si>
  <si>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</si>
  <si>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</si>
  <si>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</si>
  <si>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</si>
  <si>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</si>
  <si>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</si>
  <si>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</si>
  <si>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</si>
  <si>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</si>
  <si>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</si>
  <si>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</si>
  <si>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</si>
  <si>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</si>
  <si>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</si>
  <si>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</si>
  <si>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</si>
  <si>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</si>
  <si>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</si>
  <si>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</si>
  <si>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</si>
  <si>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</si>
  <si>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</si>
  <si>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</si>
  <si>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</si>
  <si>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</si>
  <si>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</si>
  <si>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</si>
  <si>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</si>
  <si>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</si>
  <si>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</si>
  <si>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</si>
  <si>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</si>
  <si>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</si>
  <si>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</si>
  <si>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</si>
  <si>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</si>
  <si>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</si>
  <si>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</si>
  <si>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</si>
  <si>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</si>
  <si>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</si>
  <si>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</si>
  <si>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</si>
  <si>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</si>
  <si>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</si>
  <si>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</si>
  <si>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</si>
  <si>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</si>
  <si>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</si>
  <si>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</si>
  <si>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</si>
  <si>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</si>
  <si>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</si>
  <si>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</si>
  <si>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</si>
  <si>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</si>
  <si>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</si>
  <si>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</si>
  <si>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</si>
  <si>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</si>
  <si>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</si>
  <si>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</si>
  <si>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</si>
  <si>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</si>
  <si>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</si>
  <si>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</si>
  <si>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</si>
  <si>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</si>
  <si>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</si>
  <si>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</si>
  <si>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</si>
  <si>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</si>
  <si>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</si>
  <si>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</si>
  <si>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</si>
  <si>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</si>
  <si>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</si>
  <si>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</si>
  <si>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</si>
  <si>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</si>
  <si>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</si>
  <si>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</si>
  <si>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</si>
  <si>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</si>
  <si>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</si>
  <si>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</si>
  <si>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</si>
  <si>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</si>
  <si>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</si>
  <si>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</si>
  <si>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</si>
  <si>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</si>
  <si>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</si>
  <si>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</si>
  <si>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</si>
  <si>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</si>
  <si>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</si>
  <si>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</si>
  <si>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</si>
  <si>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</si>
  <si>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</si>
  <si>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</si>
  <si>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</si>
  <si>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</si>
  <si>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</si>
  <si>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</si>
  <si>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</si>
  <si>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</si>
  <si>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</si>
  <si>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</si>
  <si>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</si>
  <si>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</si>
  <si>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</si>
  <si>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</si>
  <si>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</si>
  <si>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</si>
  <si>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</si>
  <si>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</si>
  <si>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</si>
  <si>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</si>
  <si>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</si>
  <si>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</si>
  <si>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</si>
  <si>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</si>
  <si>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</si>
  <si>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</si>
  <si>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</si>
  <si>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</si>
  <si>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</si>
  <si>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</si>
  <si>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</si>
  <si>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</si>
  <si>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</si>
  <si>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</si>
  <si>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</si>
  <si>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</si>
  <si>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</si>
  <si>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</si>
  <si>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</si>
  <si>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</si>
  <si>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</si>
  <si>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</si>
  <si>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</si>
  <si>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</si>
  <si>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</si>
  <si>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</si>
  <si>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</si>
  <si>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</si>
  <si>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</si>
  <si>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</si>
  <si>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</si>
  <si>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</si>
  <si>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</si>
  <si>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</si>
  <si>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</si>
  <si>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</si>
  <si>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</si>
  <si>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</si>
  <si>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</si>
  <si>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</si>
  <si>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</si>
  <si>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</si>
  <si>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</si>
  <si>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</si>
  <si>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</si>
  <si>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</si>
  <si>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</si>
  <si>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</si>
  <si>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</si>
  <si>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</si>
  <si>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</si>
  <si>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</si>
  <si>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</si>
  <si>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</si>
  <si>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</si>
  <si>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</si>
  <si>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</si>
  <si>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</si>
  <si>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</si>
  <si>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</si>
  <si>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</si>
  <si>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</si>
  <si>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</si>
  <si>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</si>
  <si>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</si>
  <si>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</si>
  <si>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</si>
  <si>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</si>
  <si>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</si>
  <si>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</si>
  <si>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</si>
  <si>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</si>
  <si>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</si>
  <si>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</si>
  <si>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</si>
  <si>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</si>
  <si>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</si>
  <si>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</si>
  <si>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</si>
  <si>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</si>
  <si>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</si>
  <si>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</si>
  <si>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</si>
  <si>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</si>
  <si>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</si>
  <si>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</si>
  <si>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</si>
  <si>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</si>
  <si>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</si>
  <si>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</si>
  <si>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</si>
  <si>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</si>
  <si>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</si>
  <si>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</si>
  <si>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</si>
  <si>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</si>
  <si>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</si>
  <si>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</si>
  <si>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</si>
  <si>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</si>
  <si>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</si>
  <si>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</si>
  <si>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</si>
  <si>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</si>
  <si>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</si>
  <si>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</si>
  <si>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</si>
  <si>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</si>
  <si>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</si>
  <si>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</si>
  <si>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</si>
  <si>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</si>
  <si>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</si>
  <si>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</si>
  <si>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</si>
  <si>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</si>
  <si>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</si>
  <si>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</si>
  <si>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</si>
  <si>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</si>
  <si>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</si>
  <si>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</si>
  <si>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</si>
  <si>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</si>
  <si>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</si>
  <si>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</si>
  <si>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</si>
  <si>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</si>
  <si>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</si>
  <si>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</si>
  <si>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</si>
  <si>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</si>
  <si>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</si>
  <si>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</si>
  <si>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</si>
  <si>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</si>
  <si>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</si>
  <si>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</si>
  <si>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</si>
  <si>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</si>
  <si>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</si>
  <si>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</si>
  <si>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</si>
  <si>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</si>
  <si>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</si>
  <si>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</si>
  <si>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</si>
  <si>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</si>
  <si>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</si>
  <si>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</si>
  <si>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</si>
  <si>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</si>
  <si>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</si>
  <si>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</si>
  <si>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</si>
  <si>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</si>
  <si>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</si>
  <si>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</si>
  <si>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</si>
  <si>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</si>
  <si>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</si>
  <si>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</si>
  <si>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</si>
  <si>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</si>
  <si>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</si>
  <si>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</si>
  <si>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</si>
  <si>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</si>
  <si>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</si>
  <si>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</si>
  <si>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</si>
  <si>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</si>
  <si>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</si>
  <si>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</si>
  <si>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</si>
  <si>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</si>
  <si>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</si>
  <si>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</si>
  <si>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</si>
  <si>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</si>
  <si>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</si>
  <si>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</si>
  <si>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</si>
  <si>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</si>
  <si>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</si>
  <si>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</si>
  <si>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</si>
  <si>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</si>
  <si>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</si>
  <si>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</si>
  <si>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</si>
  <si>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</si>
  <si>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</si>
  <si>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</si>
  <si>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</si>
  <si>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</si>
  <si>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</si>
  <si>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</si>
  <si>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</si>
  <si>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</si>
  <si>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</si>
  <si>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</si>
  <si>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</si>
  <si>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</si>
  <si>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</si>
  <si>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</si>
  <si>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</si>
  <si>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</si>
  <si>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</si>
  <si>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</si>
  <si>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</si>
  <si>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</si>
  <si>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</si>
  <si>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</si>
  <si>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</si>
  <si>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</si>
  <si>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</si>
  <si>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</si>
  <si>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</si>
  <si>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</si>
  <si>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</si>
  <si>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</si>
  <si>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</si>
  <si>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</si>
  <si>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</si>
  <si>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</si>
  <si>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</si>
  <si>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</si>
  <si>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</si>
  <si>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</si>
  <si>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</si>
  <si>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</si>
  <si>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</si>
  <si>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</si>
  <si>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</si>
  <si>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</si>
  <si>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</si>
  <si>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</si>
  <si>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</si>
  <si>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</si>
  <si>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</si>
  <si>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</si>
  <si>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</si>
  <si>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</si>
  <si>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</si>
  <si>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</si>
  <si>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</si>
  <si>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</si>
  <si>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</si>
  <si>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</si>
  <si>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</si>
  <si>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</si>
  <si>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</si>
  <si>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</si>
  <si>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</si>
  <si>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</si>
  <si>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</si>
  <si>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</si>
  <si>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</si>
  <si>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</si>
  <si>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</si>
  <si>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</si>
  <si>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</si>
  <si>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</si>
  <si>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</si>
  <si>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</si>
  <si>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</si>
  <si>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</si>
  <si>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</si>
  <si>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</si>
  <si>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</si>
  <si>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</si>
  <si>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</si>
  <si>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</si>
  <si>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</si>
  <si>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</si>
  <si>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</si>
  <si>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</si>
  <si>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</si>
  <si>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</si>
  <si>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</si>
  <si>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</si>
  <si>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</si>
  <si>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</si>
  <si>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</si>
  <si>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</si>
  <si>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</si>
  <si>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</si>
  <si>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</si>
  <si>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</si>
  <si>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</si>
  <si>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</si>
  <si>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</si>
  <si>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</si>
  <si>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</si>
  <si>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</si>
  <si>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</si>
  <si>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</si>
  <si>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</si>
  <si>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</si>
  <si>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</si>
  <si>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</si>
  <si>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</si>
  <si>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</si>
  <si>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</si>
  <si>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</si>
  <si>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</si>
  <si>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</si>
  <si>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</si>
  <si>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</si>
  <si>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</si>
  <si>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</si>
  <si>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</si>
  <si>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</si>
  <si>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</si>
  <si>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</si>
  <si>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</si>
  <si>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</si>
  <si>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</si>
  <si>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</si>
  <si>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</si>
  <si>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</si>
  <si>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</si>
  <si>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</si>
  <si>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</si>
  <si>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</si>
  <si>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</si>
  <si>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</si>
  <si>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</si>
  <si>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</si>
  <si>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</si>
  <si>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</si>
  <si>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</si>
  <si>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</si>
  <si>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</si>
  <si>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</si>
  <si>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</si>
  <si>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</si>
  <si>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</si>
  <si>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</si>
  <si>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</si>
  <si>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</si>
  <si>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</si>
  <si>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</si>
  <si>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</si>
  <si>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</si>
  <si>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</si>
  <si>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</si>
  <si>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</si>
  <si>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</si>
  <si>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</si>
  <si>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</si>
  <si>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</si>
  <si>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</si>
  <si>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</si>
  <si>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</si>
  <si>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</si>
  <si>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</si>
  <si>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</si>
  <si>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</si>
  <si>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</si>
  <si>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</si>
  <si>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</si>
  <si>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</si>
  <si>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</si>
  <si>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</si>
  <si>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</si>
  <si>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</si>
  <si>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</si>
  <si>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</si>
  <si>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</si>
  <si>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</si>
  <si>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</si>
  <si>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</si>
  <si>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</si>
  <si>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</si>
  <si>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</si>
  <si>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</si>
  <si>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</si>
  <si>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</si>
  <si>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</si>
  <si>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</si>
  <si>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</si>
  <si>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</si>
  <si>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</si>
  <si>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</si>
  <si>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</si>
  <si>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</si>
  <si>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</si>
  <si>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</si>
  <si>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</si>
  <si>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</si>
  <si>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</si>
  <si>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</si>
  <si>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</si>
  <si>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</si>
  <si>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</si>
  <si>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</si>
  <si>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</si>
  <si>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</si>
  <si>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</si>
  <si>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</si>
  <si>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</si>
  <si>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</si>
  <si>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</si>
  <si>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</si>
  <si>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</si>
  <si>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</si>
  <si>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</si>
  <si>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</si>
  <si>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</si>
  <si>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</si>
  <si>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</si>
  <si>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</si>
  <si>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</si>
  <si>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</si>
  <si>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</si>
  <si>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</si>
  <si>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</si>
  <si>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</si>
  <si>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</si>
  <si>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</si>
  <si>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</si>
  <si>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</si>
  <si>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</si>
  <si>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</si>
  <si>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</si>
  <si>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</si>
  <si>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</si>
  <si>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</si>
  <si>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</si>
  <si>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</si>
  <si>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</si>
  <si>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</si>
  <si>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</si>
  <si>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</si>
  <si>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</si>
  <si>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</si>
  <si>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</si>
  <si>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</si>
  <si>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</si>
  <si>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</si>
  <si>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</si>
  <si>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</si>
  <si>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</si>
  <si>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</si>
  <si>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</si>
  <si>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</si>
  <si>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</si>
  <si>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</si>
  <si>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</si>
  <si>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</si>
  <si>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</si>
  <si>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</si>
  <si>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</si>
  <si>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</si>
  <si>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</si>
  <si>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</si>
  <si>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</si>
  <si>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</si>
  <si>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</si>
  <si>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</si>
  <si>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</si>
  <si>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</si>
  <si>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</si>
  <si>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</si>
  <si>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</si>
  <si>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</si>
  <si>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</si>
  <si>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</si>
  <si>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</si>
  <si>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</si>
  <si>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</si>
  <si>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</si>
  <si>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</si>
  <si>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</si>
  <si>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</si>
  <si>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</si>
  <si>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</si>
  <si>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</si>
  <si>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</si>
  <si>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</si>
  <si>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</si>
  <si>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</si>
  <si>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</si>
  <si>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</si>
  <si>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</si>
  <si>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</si>
  <si>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</si>
  <si>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</si>
  <si>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</si>
  <si>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</si>
  <si>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</si>
  <si>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</si>
  <si>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</si>
  <si>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</si>
  <si>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</si>
  <si>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</si>
  <si>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</si>
  <si>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</si>
  <si>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</si>
  <si>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</si>
  <si>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</si>
  <si>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</si>
  <si>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</si>
  <si>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</si>
  <si>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</si>
  <si>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</si>
  <si>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</si>
  <si>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</si>
  <si>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</si>
  <si>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</si>
  <si>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</si>
  <si>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</si>
  <si>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</si>
  <si>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</si>
  <si>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</si>
  <si>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</si>
  <si>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</si>
  <si>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</si>
  <si>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</si>
  <si>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</si>
  <si>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</si>
  <si>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</si>
  <si>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</si>
  <si>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</si>
  <si>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</si>
  <si>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</si>
  <si>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</si>
  <si>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</si>
  <si>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</si>
  <si>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</si>
  <si>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</si>
  <si>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</si>
  <si>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</si>
  <si>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</si>
  <si>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</si>
  <si>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</si>
  <si>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</si>
  <si>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</si>
  <si>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</si>
  <si>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</si>
  <si>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</si>
  <si>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</si>
  <si>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</si>
  <si>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</si>
  <si>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</si>
  <si>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</si>
  <si>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</si>
  <si>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</si>
  <si>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</si>
  <si>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</si>
  <si>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</si>
  <si>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</si>
  <si>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</si>
  <si>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</si>
  <si>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</si>
  <si>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</si>
  <si>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</si>
  <si>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</si>
  <si>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</si>
  <si>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</si>
  <si>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</si>
  <si>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</si>
  <si>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</si>
  <si>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</si>
  <si>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</si>
  <si>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</si>
  <si>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</si>
  <si>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</si>
  <si>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</si>
  <si>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</si>
  <si>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</si>
  <si>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</si>
  <si>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</si>
  <si>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</si>
  <si>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</si>
  <si>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</si>
  <si>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</si>
  <si>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</si>
  <si>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</si>
  <si>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</si>
  <si>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</si>
  <si>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</si>
  <si>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</si>
  <si>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</si>
  <si>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</si>
  <si>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</si>
  <si>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</si>
  <si>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</si>
  <si>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</si>
  <si>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</si>
  <si>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</si>
  <si>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</si>
  <si>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</si>
  <si>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</si>
  <si>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</si>
  <si>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</si>
  <si>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</si>
  <si>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</si>
  <si>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</si>
  <si>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</si>
  <si>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</si>
  <si>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</si>
  <si>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</si>
  <si>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</si>
  <si>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</si>
  <si>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</si>
  <si>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</si>
  <si>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</si>
  <si>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</si>
  <si>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</si>
  <si>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</si>
  <si>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</si>
  <si>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</si>
  <si>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</si>
  <si>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</si>
  <si>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</si>
  <si>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</si>
  <si>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</si>
  <si>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</si>
  <si>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</si>
  <si>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</si>
  <si>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</si>
  <si>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</si>
  <si>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</si>
  <si>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</si>
  <si>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</si>
  <si>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</si>
  <si>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</si>
  <si>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</si>
  <si>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</si>
  <si>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</si>
  <si>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</si>
  <si>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</si>
  <si>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</si>
  <si>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</si>
  <si>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</si>
  <si>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</si>
  <si>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</si>
  <si>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</si>
  <si>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</si>
  <si>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</si>
  <si>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</si>
  <si>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</si>
  <si>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</si>
  <si>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</si>
  <si>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</si>
  <si>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</si>
  <si>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</si>
  <si>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</si>
  <si>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</si>
  <si>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</si>
  <si>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</si>
  <si>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</si>
  <si>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</si>
  <si>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</si>
  <si>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</si>
  <si>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</si>
  <si>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</si>
  <si>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</si>
  <si>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</si>
  <si>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</si>
  <si>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</si>
  <si>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</si>
  <si>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</si>
  <si>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</si>
  <si>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</si>
  <si>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</si>
  <si>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</si>
  <si>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</si>
  <si>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</si>
  <si>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</si>
  <si>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</si>
  <si>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</si>
  <si>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</si>
  <si>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</si>
  <si>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</si>
  <si>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</si>
  <si>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</si>
  <si>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</si>
  <si>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</si>
  <si>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</si>
  <si>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</si>
  <si>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</si>
  <si>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</si>
  <si>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</si>
  <si>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</si>
  <si>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</si>
  <si>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</si>
  <si>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</si>
  <si>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</si>
  <si>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</si>
  <si>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</si>
  <si>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</si>
  <si>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</si>
  <si>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</si>
  <si>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</si>
  <si>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</si>
  <si>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</si>
  <si>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</si>
  <si>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</si>
  <si>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</si>
  <si>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</si>
  <si>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</si>
  <si>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</si>
  <si>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</si>
  <si>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</si>
  <si>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</si>
  <si>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</si>
  <si>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</si>
  <si>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</si>
  <si>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</si>
  <si>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</si>
  <si>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</si>
  <si>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</si>
  <si>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</si>
  <si>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</si>
  <si>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</si>
  <si>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</si>
  <si>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</si>
  <si>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</si>
  <si>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</si>
  <si>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</si>
  <si>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</si>
  <si>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</si>
  <si>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</si>
  <si>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</si>
  <si>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</si>
  <si>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</si>
  <si>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</si>
  <si>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</si>
  <si>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</si>
  <si>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</si>
  <si>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</si>
  <si>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</si>
  <si>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</si>
  <si>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</si>
  <si>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</si>
  <si>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</si>
  <si>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</si>
  <si>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</si>
  <si>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</si>
  <si>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</si>
  <si>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</si>
  <si>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</si>
  <si>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</si>
  <si>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</si>
  <si>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</si>
  <si>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</si>
  <si>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</si>
  <si>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</si>
  <si>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</si>
  <si>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</si>
  <si>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</si>
  <si>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</si>
  <si>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</si>
  <si>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</si>
  <si>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</si>
  <si>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</si>
  <si>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</si>
  <si>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</si>
  <si>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</si>
  <si>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</si>
  <si>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</si>
  <si>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</si>
  <si>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</si>
  <si>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</si>
  <si>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</si>
  <si>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</si>
  <si>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</si>
  <si>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</si>
  <si>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</si>
  <si>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</si>
  <si>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</si>
  <si>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</si>
  <si>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</si>
  <si>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</si>
  <si>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</si>
  <si>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</si>
  <si>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</si>
  <si>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</si>
  <si>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</si>
  <si>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</si>
  <si>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</si>
  <si>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</si>
  <si>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</si>
  <si>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</si>
  <si>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</si>
  <si>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</si>
  <si>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</si>
  <si>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</si>
  <si>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</si>
  <si>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</si>
  <si>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</si>
  <si>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</si>
  <si>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</si>
  <si>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</si>
  <si>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</si>
  <si>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</si>
  <si>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</si>
  <si>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</si>
  <si>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</si>
  <si>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</si>
  <si>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</si>
  <si>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</si>
  <si>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</si>
  <si>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</si>
  <si>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</si>
  <si>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</si>
  <si>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</si>
  <si>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</si>
  <si>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</si>
  <si>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</si>
  <si>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</si>
  <si>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</si>
  <si>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</si>
  <si>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</si>
  <si>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</si>
  <si>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</si>
  <si>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</si>
  <si>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</si>
  <si>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</si>
  <si>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</si>
  <si>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</si>
  <si>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</si>
  <si>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</si>
  <si>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</si>
  <si>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</si>
  <si>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</si>
  <si>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</si>
  <si>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</si>
  <si>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</si>
  <si>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</si>
  <si>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</si>
  <si>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</si>
  <si>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</si>
  <si>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</si>
  <si>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</si>
  <si>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</si>
  <si>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</si>
  <si>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</si>
  <si>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</si>
  <si>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</si>
  <si>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</si>
  <si>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</si>
  <si>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</si>
  <si>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</si>
  <si>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</si>
  <si>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</si>
  <si>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</si>
  <si>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</si>
  <si>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</si>
  <si>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</si>
  <si>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</si>
  <si>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</si>
  <si>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</si>
  <si>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</si>
  <si>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</si>
  <si>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</si>
  <si>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</si>
  <si>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</si>
  <si>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</si>
  <si>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</si>
  <si>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</si>
  <si>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</si>
  <si>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</si>
  <si>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</si>
  <si>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</si>
  <si>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</si>
  <si>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</si>
  <si>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</si>
  <si>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</si>
  <si>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</si>
  <si>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</si>
  <si>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</si>
  <si>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</si>
  <si>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</si>
  <si>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</si>
  <si>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</si>
  <si>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</si>
  <si>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</si>
  <si>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</si>
  <si>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</si>
  <si>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</si>
  <si>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</si>
  <si>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</si>
  <si>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</si>
  <si>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</si>
  <si>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</si>
  <si>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</si>
  <si>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</si>
  <si>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</si>
  <si>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</si>
  <si>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</si>
  <si>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</si>
  <si>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</si>
  <si>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</si>
  <si>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</si>
  <si>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</si>
  <si>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</si>
  <si>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</si>
  <si>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</si>
  <si>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</si>
  <si>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</si>
  <si>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</si>
  <si>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</si>
  <si>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</si>
  <si>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</si>
  <si>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</si>
  <si>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</si>
  <si>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</si>
  <si>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</si>
  <si>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</si>
  <si>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</si>
  <si>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</si>
  <si>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</si>
  <si>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</si>
  <si>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</si>
  <si>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</si>
  <si>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</si>
  <si>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</si>
  <si>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</si>
  <si>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</si>
  <si>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</si>
  <si>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</si>
  <si>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</si>
  <si>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</si>
  <si>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</si>
  <si>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</si>
  <si>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</si>
  <si>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</si>
  <si>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</si>
  <si>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</si>
  <si>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</si>
  <si>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</si>
  <si>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</si>
  <si>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</si>
  <si>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</si>
  <si>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</si>
  <si>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</si>
  <si>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</si>
  <si>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</si>
  <si>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</si>
  <si>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</si>
  <si>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</si>
  <si>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</si>
  <si>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</si>
  <si>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</si>
  <si>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</si>
  <si>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</si>
  <si>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</si>
  <si>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</si>
  <si>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</si>
  <si>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</si>
  <si>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</si>
  <si>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</si>
  <si>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</si>
  <si>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</si>
  <si>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</si>
  <si>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</si>
  <si>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</si>
  <si>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</si>
  <si>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</si>
  <si>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</si>
  <si>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</si>
  <si>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</si>
  <si>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</si>
  <si>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</si>
  <si>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</si>
  <si>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</si>
  <si>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</si>
  <si>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</si>
  <si>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</si>
  <si>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</si>
  <si>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</si>
  <si>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</si>
  <si>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</si>
  <si>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</si>
  <si>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</si>
  <si>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</si>
  <si>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</si>
  <si>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</si>
  <si>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</si>
  <si>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</si>
  <si>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</si>
  <si>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</si>
  <si>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</si>
  <si>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</si>
  <si>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</si>
  <si>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</si>
  <si>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</si>
  <si>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</si>
  <si>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</si>
  <si>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</si>
  <si>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</si>
  <si>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</si>
  <si>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</si>
  <si>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</si>
  <si>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</si>
  <si>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</si>
  <si>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</si>
  <si>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</si>
  <si>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</si>
  <si>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</si>
  <si>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</si>
  <si>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</si>
  <si>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</si>
  <si>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</si>
  <si>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</si>
  <si>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</si>
  <si>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</si>
  <si>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</si>
  <si>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</si>
  <si>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</si>
  <si>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</si>
  <si>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</si>
  <si>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</si>
  <si>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</si>
  <si>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</si>
  <si>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</si>
  <si>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</si>
  <si>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</si>
  <si>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</si>
  <si>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</si>
  <si>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</si>
  <si>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</si>
  <si>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</si>
  <si>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</si>
  <si>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</si>
  <si>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</si>
  <si>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</si>
  <si>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</si>
  <si>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</si>
  <si>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</si>
  <si>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</si>
  <si>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</si>
  <si>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</si>
  <si>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</si>
  <si>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</si>
  <si>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</si>
  <si>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</si>
  <si>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</si>
  <si>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</si>
  <si>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</si>
  <si>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</si>
  <si>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</si>
  <si>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</si>
  <si>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</si>
  <si>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</si>
  <si>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</si>
  <si>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</si>
  <si>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</si>
  <si>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</si>
  <si>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</si>
  <si>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</si>
  <si>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</si>
  <si>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</si>
  <si>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</si>
  <si>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</si>
  <si>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</si>
  <si>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</si>
  <si>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</si>
  <si>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</si>
  <si>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</si>
  <si>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</si>
  <si>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</si>
  <si>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</si>
  <si>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</si>
  <si>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</si>
  <si>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</si>
  <si>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</si>
  <si>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</si>
  <si>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</si>
  <si>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</si>
  <si>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</si>
  <si>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</si>
  <si>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</si>
  <si>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</si>
  <si>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</si>
  <si>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</si>
  <si>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</si>
  <si>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</si>
  <si>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</si>
  <si>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</si>
  <si>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</si>
  <si>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</si>
  <si>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</si>
  <si>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</si>
  <si>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</si>
  <si>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</si>
  <si>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</si>
  <si>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</si>
  <si>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</si>
  <si>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</si>
  <si>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</si>
  <si>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</si>
  <si>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</si>
  <si>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</si>
  <si>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</si>
  <si>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</si>
  <si>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</si>
  <si>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</si>
  <si>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</si>
  <si>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</si>
  <si>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</si>
  <si>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</si>
  <si>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</si>
  <si>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</si>
  <si>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</si>
  <si>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</si>
  <si>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</si>
  <si>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</si>
  <si>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</si>
  <si>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</si>
  <si>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</si>
  <si>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</si>
  <si>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</si>
  <si>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</si>
  <si>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</si>
  <si>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</si>
  <si>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</si>
  <si>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</si>
  <si>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</si>
  <si>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</si>
  <si>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</si>
  <si>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</si>
  <si>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</si>
  <si>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</si>
  <si>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</si>
  <si>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</si>
  <si>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</si>
  <si>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</si>
  <si>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</si>
  <si>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</si>
  <si>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</si>
  <si>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</si>
  <si>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</si>
  <si>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</si>
  <si>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</si>
  <si>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</si>
  <si>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</si>
  <si>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</si>
  <si>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</si>
  <si>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</si>
  <si>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</si>
  <si>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</si>
  <si>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</si>
  <si>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</si>
  <si>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</si>
  <si>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</si>
  <si>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</si>
  <si>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</si>
  <si>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</si>
  <si>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</si>
  <si>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</si>
  <si>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</si>
  <si>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</si>
  <si>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</si>
  <si>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</si>
  <si>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</si>
  <si>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</si>
  <si>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</si>
  <si>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</si>
  <si>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</si>
  <si>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</si>
  <si>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</si>
  <si>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</si>
  <si>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</si>
  <si>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</si>
  <si>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</si>
  <si>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</si>
  <si>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</si>
  <si>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</si>
  <si>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</si>
  <si>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</si>
  <si>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</si>
  <si>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</si>
  <si>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</si>
  <si>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</si>
  <si>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</si>
  <si>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</si>
  <si>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</si>
  <si>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</si>
  <si>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</si>
  <si>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</si>
  <si>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</si>
  <si>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</si>
  <si>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</si>
  <si>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</si>
  <si>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</si>
  <si>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</si>
  <si>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</si>
  <si>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</si>
  <si>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</si>
  <si>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</si>
  <si>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</si>
  <si>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</si>
  <si>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</si>
  <si>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</si>
  <si>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</si>
  <si>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</si>
  <si>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</si>
  <si>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</si>
  <si>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</si>
  <si>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</si>
  <si>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</si>
  <si>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</si>
  <si>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</si>
  <si>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</si>
  <si>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</si>
  <si>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</si>
  <si>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</si>
  <si>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</si>
  <si>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</si>
  <si>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</si>
  <si>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</si>
  <si>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</si>
  <si>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</si>
  <si>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</si>
  <si>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</si>
  <si>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</si>
  <si>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</si>
  <si>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</si>
  <si>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</si>
  <si>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</si>
  <si>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</si>
  <si>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</si>
  <si>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</si>
  <si>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</si>
  <si>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</si>
  <si>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</si>
  <si>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</si>
  <si>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</si>
  <si>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</si>
  <si>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</si>
  <si>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</si>
  <si>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</si>
  <si>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</si>
  <si>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</si>
  <si>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</si>
  <si>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</si>
  <si>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</si>
  <si>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</si>
  <si>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</si>
  <si>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</si>
  <si>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</si>
  <si>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</si>
  <si>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</si>
  <si>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</si>
  <si>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</si>
  <si>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</si>
  <si>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</si>
  <si>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</si>
  <si>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</si>
  <si>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</si>
  <si>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</si>
  <si>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</si>
  <si>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</si>
  <si>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</si>
  <si>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</si>
  <si>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</si>
  <si>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</si>
  <si>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</si>
  <si>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</si>
  <si>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</si>
  <si>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</si>
  <si>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</si>
  <si>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</si>
  <si>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</si>
  <si>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</si>
  <si>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</si>
  <si>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</si>
  <si>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</si>
  <si>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</si>
  <si>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</si>
  <si>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</si>
  <si>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</si>
  <si>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</si>
  <si>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</si>
  <si>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</si>
  <si>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</si>
  <si>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</si>
  <si>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</si>
  <si>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</si>
  <si>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</si>
  <si>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</si>
  <si>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</si>
  <si>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</si>
  <si>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</si>
  <si>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</si>
  <si>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</si>
  <si>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</si>
  <si>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</si>
  <si>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</si>
  <si>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</si>
  <si>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</si>
  <si>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</si>
  <si>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</si>
  <si>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</si>
  <si>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</si>
  <si>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</si>
  <si>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</si>
  <si>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</si>
  <si>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</si>
  <si>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</si>
  <si>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</si>
  <si>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</si>
  <si>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</si>
  <si>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</si>
  <si>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</si>
  <si>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</si>
  <si>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</si>
  <si>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</si>
  <si>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</si>
  <si>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</si>
  <si>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</si>
  <si>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</si>
  <si>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</si>
  <si>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</si>
  <si>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</si>
  <si>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</si>
  <si>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</si>
  <si>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</si>
  <si>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</si>
  <si>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</si>
  <si>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</si>
  <si>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</si>
  <si>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</si>
  <si>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</si>
  <si>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</si>
  <si>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</si>
  <si>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</si>
  <si>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</si>
  <si>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</si>
  <si>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</si>
  <si>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</si>
  <si>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</si>
  <si>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</si>
  <si>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</si>
  <si>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</si>
  <si>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</si>
  <si>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</si>
  <si>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</si>
  <si>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</si>
  <si>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</si>
  <si>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</si>
  <si>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</si>
  <si>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</si>
  <si>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</si>
  <si>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</si>
  <si>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</si>
  <si>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</si>
  <si>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</si>
  <si>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</si>
  <si>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</si>
  <si>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</si>
  <si>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</si>
  <si>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</si>
  <si>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</si>
  <si>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</si>
  <si>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</si>
  <si>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</si>
  <si>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</si>
  <si>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</si>
  <si>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</si>
  <si>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</si>
  <si>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</si>
  <si>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</si>
  <si>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</si>
  <si>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</si>
  <si>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</si>
  <si>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</si>
  <si>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</si>
  <si>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</si>
  <si>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</si>
  <si>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</si>
  <si>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</si>
  <si>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</si>
  <si>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</si>
  <si>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</si>
  <si>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</si>
  <si>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</si>
  <si>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</si>
  <si>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</si>
  <si>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</si>
  <si>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</si>
  <si>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</si>
  <si>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</si>
  <si>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</si>
  <si>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</si>
  <si>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</si>
  <si>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</si>
  <si>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</si>
  <si>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</si>
  <si>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</si>
  <si>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</si>
  <si>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</si>
  <si>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</si>
  <si>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</si>
  <si>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</si>
  <si>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</si>
  <si>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</si>
  <si>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</si>
  <si>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</si>
  <si>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</si>
  <si>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</si>
  <si>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</si>
  <si>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</si>
  <si>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</si>
  <si>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</si>
  <si>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</si>
  <si>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</si>
  <si>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</si>
  <si>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</si>
  <si>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</si>
  <si>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</si>
  <si>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</si>
  <si>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</si>
  <si>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</si>
  <si>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</si>
  <si>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</si>
  <si>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</si>
  <si>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</si>
  <si>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</si>
  <si>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</si>
  <si>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</si>
  <si>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</si>
  <si>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</si>
  <si>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</si>
  <si>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</si>
  <si>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</si>
  <si>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</si>
  <si>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</si>
  <si>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</si>
  <si>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</si>
  <si>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</si>
  <si>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</si>
  <si>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</si>
  <si>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</si>
  <si>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</si>
  <si>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</si>
  <si>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</si>
  <si>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</si>
  <si>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</si>
  <si>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</si>
  <si>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</si>
  <si>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</si>
  <si>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</si>
  <si>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</si>
  <si>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</si>
  <si>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</si>
  <si>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</si>
  <si>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</si>
  <si>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</si>
  <si>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</si>
  <si>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</si>
  <si>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</si>
  <si>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</si>
  <si>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</si>
  <si>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</si>
  <si>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</si>
  <si>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</si>
  <si>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</si>
  <si>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</si>
  <si>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</si>
  <si>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</si>
  <si>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</si>
  <si>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</si>
  <si>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</si>
  <si>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</si>
  <si>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</si>
  <si>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</si>
  <si>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</si>
  <si>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</si>
  <si>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</si>
  <si>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</si>
  <si>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</si>
  <si>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</si>
  <si>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</si>
  <si>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</si>
  <si>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</si>
  <si>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</si>
  <si>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</si>
  <si>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</si>
  <si>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</si>
  <si>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</si>
  <si>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</si>
  <si>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</si>
  <si>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</si>
  <si>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</si>
  <si>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</si>
  <si>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</si>
  <si>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</si>
  <si>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</si>
  <si>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</si>
  <si>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</si>
  <si>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</si>
  <si>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</si>
  <si>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</si>
  <si>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</si>
  <si>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</si>
  <si>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</si>
  <si>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</si>
  <si>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</si>
  <si>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</si>
  <si>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</si>
  <si>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</si>
  <si>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</si>
  <si>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</si>
  <si>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</si>
  <si>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</si>
  <si>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</si>
  <si>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</si>
  <si>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</si>
  <si>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</si>
  <si>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</si>
  <si>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</si>
  <si>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</si>
  <si>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</si>
  <si>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</si>
  <si>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</si>
  <si>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</si>
  <si>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</si>
  <si>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</si>
  <si>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</si>
  <si>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</si>
  <si>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</si>
  <si>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</si>
  <si>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</si>
  <si>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</si>
  <si>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</si>
  <si>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</si>
  <si>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</si>
  <si>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</si>
  <si>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</si>
  <si>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</si>
  <si>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</si>
  <si>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</si>
  <si>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</si>
  <si>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</si>
  <si>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</si>
  <si>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</si>
  <si>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</si>
  <si>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</si>
  <si>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</si>
  <si>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</si>
  <si>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</si>
  <si>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</si>
  <si>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</si>
  <si>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</si>
  <si>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</si>
  <si>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</si>
  <si>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</si>
  <si>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</si>
  <si>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</si>
  <si>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</si>
  <si>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</si>
  <si>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</si>
  <si>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</si>
  <si>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</si>
  <si>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</si>
  <si>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</si>
  <si>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</si>
  <si>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</si>
  <si>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</si>
  <si>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</si>
  <si>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</si>
  <si>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</si>
  <si>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</si>
  <si>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</si>
  <si>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</si>
  <si>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</si>
  <si>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</si>
  <si>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</si>
  <si>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</si>
  <si>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</si>
  <si>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</si>
  <si>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</si>
  <si>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</si>
  <si>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</si>
  <si>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</si>
  <si>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</si>
  <si>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</si>
  <si>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</si>
  <si>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</si>
  <si>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</si>
  <si>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</si>
  <si>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</si>
  <si>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</si>
  <si>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</si>
  <si>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</si>
  <si>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</si>
  <si>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</si>
  <si>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</si>
  <si>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</si>
  <si>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</si>
  <si>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</si>
  <si>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</si>
  <si>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</si>
  <si>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</si>
  <si>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</si>
  <si>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</si>
  <si>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</si>
  <si>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</si>
  <si>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</si>
  <si>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</si>
  <si>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</si>
  <si>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</si>
  <si>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</si>
  <si>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</si>
  <si>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</si>
  <si>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</si>
  <si>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</si>
  <si>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</si>
  <si>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</si>
  <si>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</si>
  <si>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</si>
  <si>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</si>
  <si>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</si>
  <si>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</si>
  <si>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</si>
  <si>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</si>
  <si>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</si>
  <si>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</si>
  <si>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</si>
  <si>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</si>
  <si>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</si>
  <si>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</si>
  <si>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</si>
  <si>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</si>
  <si>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</si>
  <si>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</si>
  <si>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</si>
  <si>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</si>
  <si>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</si>
  <si>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</si>
  <si>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</si>
  <si>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</si>
  <si>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</si>
  <si>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</si>
  <si>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</si>
  <si>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</si>
  <si>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</si>
  <si>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</si>
  <si>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</si>
  <si>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</si>
  <si>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</si>
  <si>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</si>
  <si>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</si>
  <si>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</si>
  <si>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</si>
  <si>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</si>
  <si>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</si>
  <si>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</si>
  <si>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</si>
  <si>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</si>
  <si>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</si>
  <si>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</si>
  <si>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</si>
  <si>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</si>
  <si>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</si>
  <si>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</si>
  <si>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</si>
  <si>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</si>
  <si>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</si>
  <si>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</si>
  <si>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</si>
  <si>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</si>
  <si>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</si>
  <si>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</si>
  <si>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</si>
  <si>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</si>
  <si>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</si>
  <si>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</si>
  <si>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</si>
  <si>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</si>
  <si>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</si>
  <si>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</si>
  <si>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</si>
  <si>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</si>
  <si>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</si>
  <si>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</si>
  <si>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</si>
  <si>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</si>
  <si>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</si>
  <si>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</si>
  <si>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</si>
  <si>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</si>
  <si>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</si>
  <si>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</si>
  <si>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</si>
  <si>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</si>
  <si>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</si>
  <si>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</si>
  <si>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</si>
  <si>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</si>
  <si>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</si>
  <si>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</si>
  <si>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</si>
  <si>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</si>
  <si>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</si>
  <si>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</si>
  <si>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</si>
  <si>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</si>
  <si>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</si>
  <si>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</si>
  <si>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</si>
  <si>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</si>
  <si>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</si>
  <si>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</si>
  <si>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</si>
  <si>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</si>
  <si>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</si>
  <si>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</si>
  <si>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</si>
  <si>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</si>
  <si>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</si>
  <si>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</si>
  <si>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</si>
  <si>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</si>
  <si>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</si>
  <si>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</si>
  <si>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</si>
  <si>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</si>
  <si>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</si>
  <si>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</si>
  <si>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</si>
  <si>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</si>
  <si>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</si>
  <si>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</si>
  <si>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</si>
  <si>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</si>
  <si>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</si>
  <si>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</si>
  <si>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</si>
  <si>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</si>
  <si>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</si>
  <si>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</si>
  <si>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</si>
  <si>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</si>
  <si>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</si>
  <si>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</si>
  <si>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</si>
  <si>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</si>
  <si>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</si>
  <si>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</si>
  <si>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</si>
  <si>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</si>
  <si>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</si>
  <si>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</si>
  <si>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</si>
  <si>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</si>
  <si>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</si>
  <si>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</si>
  <si>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</si>
  <si>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</si>
  <si>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</si>
  <si>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</si>
  <si>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</si>
  <si>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</si>
  <si>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</si>
  <si>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</si>
  <si>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</si>
  <si>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</si>
  <si>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</si>
  <si>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</si>
  <si>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</si>
  <si>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</si>
  <si>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</si>
  <si>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</si>
  <si>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</si>
  <si>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</si>
  <si>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</si>
  <si>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</si>
  <si>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</si>
  <si>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</si>
  <si>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</si>
  <si>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</si>
  <si>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</si>
  <si>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</si>
  <si>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</si>
  <si>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</si>
  <si>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</si>
  <si>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</si>
  <si>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</si>
  <si>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</si>
  <si>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</si>
  <si>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</si>
  <si>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</si>
  <si>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</si>
  <si>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</si>
  <si>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</si>
  <si>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</si>
  <si>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</si>
  <si>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</si>
  <si>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</si>
  <si>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</si>
  <si>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</si>
  <si>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</si>
  <si>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</si>
  <si>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</si>
  <si>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</si>
  <si>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</si>
  <si>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</si>
  <si>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</si>
  <si>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</si>
  <si>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</si>
  <si>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</si>
  <si>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</si>
  <si>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</si>
  <si>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</si>
  <si>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</si>
  <si>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</si>
  <si>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</si>
  <si>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</si>
  <si>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</si>
  <si>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</si>
  <si>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</si>
  <si>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</si>
  <si>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</si>
  <si>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</si>
  <si>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</si>
  <si>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</si>
  <si>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</si>
  <si>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</si>
  <si>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</si>
  <si>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</si>
  <si>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</si>
  <si>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</si>
  <si>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</si>
  <si>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</si>
  <si>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</si>
  <si>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</si>
  <si>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</si>
  <si>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</si>
  <si>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</si>
  <si>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</si>
  <si>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</si>
  <si>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</si>
  <si>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</si>
  <si>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</si>
  <si>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</si>
  <si>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</si>
  <si>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</si>
  <si>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</si>
  <si>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</si>
  <si>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</si>
  <si>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</si>
  <si>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</si>
  <si>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</si>
  <si>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</si>
  <si>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</si>
  <si>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</si>
  <si>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</si>
  <si>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</si>
  <si>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</si>
  <si>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</si>
  <si>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</si>
  <si>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</si>
  <si>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</si>
  <si>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</si>
  <si>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</si>
  <si>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</si>
  <si>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</si>
  <si>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</si>
  <si>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</si>
  <si>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</si>
  <si>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</si>
  <si>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</si>
  <si>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</si>
  <si>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</si>
  <si>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</si>
  <si>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</si>
  <si>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</si>
  <si>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</si>
  <si>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</si>
  <si>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</si>
  <si>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</si>
  <si>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</si>
  <si>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</si>
  <si>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</si>
  <si>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</si>
  <si>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</si>
  <si>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</si>
  <si>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</si>
  <si>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</si>
  <si>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</si>
  <si>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</si>
  <si>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</si>
  <si>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</si>
  <si>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</si>
  <si>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</si>
  <si>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</si>
  <si>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</si>
  <si>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</si>
  <si>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</si>
  <si>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</si>
  <si>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</si>
  <si>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</si>
  <si>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</si>
  <si>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</si>
  <si>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</si>
  <si>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</si>
  <si>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</si>
  <si>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</si>
  <si>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</si>
  <si>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</si>
  <si>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</si>
  <si>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</si>
  <si>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</si>
  <si>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</si>
  <si>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</si>
  <si>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</si>
  <si>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</si>
  <si>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</si>
  <si>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</si>
  <si>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</si>
  <si>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</si>
  <si>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</si>
  <si>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</si>
  <si>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</si>
  <si>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</si>
  <si>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</si>
  <si>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</si>
  <si>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</si>
  <si>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</si>
  <si>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</si>
  <si>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</si>
  <si>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</si>
  <si>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</si>
  <si>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</si>
  <si>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</si>
  <si>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</si>
  <si>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</si>
  <si>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</si>
  <si>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</si>
  <si>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</si>
  <si>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</si>
  <si>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</si>
  <si>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</si>
  <si>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</si>
  <si>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</si>
  <si>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</si>
  <si>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</si>
  <si>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</si>
  <si>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</si>
  <si>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</si>
  <si>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</si>
  <si>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</si>
  <si>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</si>
  <si>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</si>
  <si>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</si>
  <si>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</si>
  <si>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</si>
  <si>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</si>
  <si>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</si>
  <si>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</si>
  <si>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</si>
  <si>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</si>
  <si>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</si>
  <si>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</si>
  <si>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</si>
  <si>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</si>
  <si>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</si>
  <si>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</si>
  <si>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</si>
  <si>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</si>
  <si>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</si>
  <si>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</si>
  <si>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</si>
  <si>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</si>
  <si>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</si>
  <si>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</si>
  <si>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</si>
  <si>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</si>
  <si>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</si>
  <si>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</si>
  <si>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</si>
  <si>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</si>
  <si>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</si>
  <si>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</si>
  <si>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</si>
  <si>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</si>
  <si>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</si>
  <si>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</si>
  <si>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</si>
  <si>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</si>
  <si>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</si>
  <si>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</si>
  <si>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</si>
  <si>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</si>
  <si>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</si>
  <si>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</si>
  <si>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</si>
  <si>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</si>
  <si>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</si>
  <si>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</si>
  <si>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</si>
  <si>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</si>
  <si>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</si>
  <si>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</si>
  <si>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</si>
  <si>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</si>
  <si>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</si>
  <si>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</si>
  <si>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</si>
  <si>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</si>
  <si>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</si>
  <si>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</si>
  <si>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</si>
  <si>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</si>
  <si>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</si>
  <si>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</si>
  <si>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</si>
  <si>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</si>
  <si>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</si>
  <si>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</si>
  <si>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</si>
  <si>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</si>
  <si>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</si>
  <si>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</si>
  <si>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</si>
  <si>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</si>
  <si>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</si>
  <si>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</si>
  <si>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</si>
  <si>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</si>
  <si>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</si>
  <si>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</si>
  <si>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</si>
  <si>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</si>
  <si>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</si>
  <si>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</si>
  <si>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</si>
  <si>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</si>
  <si>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</si>
  <si>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</si>
  <si>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</si>
  <si>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</si>
  <si>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</si>
  <si>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</si>
  <si>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</si>
  <si>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</si>
  <si>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</si>
  <si>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</si>
  <si>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</si>
  <si>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</si>
  <si>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</si>
  <si>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</si>
  <si>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</si>
  <si>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</si>
  <si>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</si>
  <si>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</si>
  <si>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</si>
  <si>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</si>
  <si>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</si>
  <si>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</si>
  <si>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</si>
  <si>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</si>
  <si>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</si>
  <si>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</si>
  <si>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</si>
  <si>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</si>
  <si>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</si>
  <si>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</si>
  <si>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</si>
  <si>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</si>
  <si>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</si>
  <si>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</si>
  <si>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</si>
  <si>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</si>
  <si>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</si>
  <si>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</si>
  <si>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</si>
  <si>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</si>
  <si>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</si>
  <si>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</si>
  <si>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</si>
  <si>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</si>
  <si>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</si>
  <si>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</si>
  <si>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</si>
  <si>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</si>
  <si>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</si>
  <si>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</si>
  <si>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</si>
  <si>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</si>
  <si>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</si>
  <si>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</si>
  <si>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</si>
  <si>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</si>
  <si>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</si>
  <si>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</si>
  <si>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</si>
  <si>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</si>
  <si>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</si>
  <si>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</si>
  <si>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</si>
  <si>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</si>
  <si>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</si>
  <si>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</si>
  <si>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</si>
  <si>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</si>
  <si>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</si>
  <si>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</si>
  <si>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</si>
  <si>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</si>
  <si>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</si>
  <si>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</si>
  <si>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</si>
  <si>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</si>
  <si>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</si>
  <si>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</si>
  <si>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</si>
  <si>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</si>
  <si>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</si>
  <si>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</si>
  <si>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</si>
  <si>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</si>
  <si>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</si>
  <si>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</si>
  <si>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</si>
  <si>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</si>
  <si>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</si>
  <si>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</si>
  <si>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</si>
  <si>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</si>
  <si>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</si>
  <si>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</si>
  <si>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</si>
  <si>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</si>
  <si>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</si>
  <si>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</si>
  <si>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</si>
  <si>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</si>
  <si>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</si>
  <si>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</si>
  <si>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</si>
  <si>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</si>
  <si>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</si>
  <si>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</si>
  <si>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</si>
  <si>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</si>
  <si>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</si>
  <si>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</si>
  <si>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</si>
  <si>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</si>
  <si>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</si>
  <si>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</si>
  <si>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</si>
  <si>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</si>
  <si>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</si>
  <si>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</si>
  <si>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</si>
  <si>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</si>
  <si>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</si>
  <si>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</si>
  <si>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</si>
  <si>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</si>
  <si>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</si>
  <si>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</si>
  <si>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</si>
  <si>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</si>
  <si>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</si>
  <si>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</si>
  <si>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</si>
  <si>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</si>
  <si>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</si>
  <si>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</si>
  <si>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</si>
  <si>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</si>
  <si>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</si>
  <si>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</si>
  <si>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</si>
  <si>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</si>
  <si>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</si>
  <si>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</si>
  <si>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</si>
  <si>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</si>
  <si>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</si>
  <si>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</si>
  <si>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</si>
  <si>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</si>
  <si>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</si>
  <si>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</si>
  <si>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</si>
  <si>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</si>
  <si>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</si>
  <si>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</si>
  <si>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</si>
  <si>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</si>
  <si>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</si>
  <si>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</si>
  <si>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</si>
  <si>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</si>
  <si>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</si>
  <si>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</si>
  <si>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</si>
  <si>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</si>
  <si>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</si>
  <si>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</si>
  <si>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</si>
  <si>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</si>
  <si>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</si>
  <si>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</si>
  <si>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</si>
  <si>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</si>
  <si>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</si>
  <si>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</si>
  <si>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</si>
  <si>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</si>
  <si>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</si>
  <si>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</si>
  <si>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</si>
  <si>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</si>
  <si>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</si>
  <si>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</si>
  <si>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</si>
  <si>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</si>
  <si>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</si>
  <si>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</si>
  <si>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</si>
  <si>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</si>
  <si>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</si>
  <si>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</si>
  <si>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</si>
  <si>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</si>
  <si>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</si>
  <si>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</si>
  <si>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</si>
  <si>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</si>
  <si>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</si>
  <si>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</si>
  <si>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</si>
  <si>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</si>
  <si>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</si>
  <si>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</si>
  <si>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</si>
  <si>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</si>
  <si>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</si>
  <si>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</si>
  <si>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</si>
  <si>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</si>
  <si>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</si>
  <si>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</si>
  <si>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</si>
  <si>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</si>
  <si>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</si>
  <si>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</si>
  <si>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</si>
  <si>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</si>
  <si>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</si>
  <si>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</si>
  <si>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</si>
  <si>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</si>
  <si>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</si>
  <si>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</si>
  <si>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</si>
  <si>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</si>
  <si>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</si>
  <si>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</si>
  <si>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</si>
  <si>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</si>
  <si>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</si>
  <si>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</si>
  <si>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</si>
  <si>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</si>
  <si>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</si>
  <si>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</si>
  <si>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</si>
  <si>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</si>
  <si>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</si>
  <si>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</si>
  <si>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</si>
  <si>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</si>
  <si>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</si>
  <si>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</si>
  <si>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</si>
  <si>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</si>
  <si>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</si>
  <si>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</si>
  <si>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</si>
  <si>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</si>
  <si>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</si>
  <si>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</si>
  <si>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</si>
  <si>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</si>
  <si>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</si>
  <si>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</si>
  <si>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</si>
  <si>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</si>
  <si>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</si>
  <si>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</si>
  <si>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</si>
  <si>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</si>
  <si>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</si>
  <si>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</si>
  <si>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</si>
  <si>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</si>
  <si>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</si>
  <si>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</si>
  <si>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</si>
  <si>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</si>
  <si>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</si>
  <si>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</si>
  <si>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</si>
  <si>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</si>
  <si>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</si>
  <si>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</si>
  <si>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</si>
  <si>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</si>
  <si>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</si>
  <si>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</si>
  <si>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</si>
  <si>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</si>
  <si>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</si>
  <si>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</si>
  <si>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</si>
  <si>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</si>
  <si>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</si>
  <si>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</si>
  <si>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</si>
  <si>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</si>
  <si>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</si>
  <si>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</si>
  <si>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</si>
  <si>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</si>
  <si>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</si>
  <si>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</si>
  <si>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</si>
  <si>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</si>
  <si>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</si>
  <si>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</si>
  <si>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</si>
  <si>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</si>
  <si>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</si>
  <si>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</si>
  <si>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</si>
  <si>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</si>
  <si>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</si>
  <si>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</si>
  <si>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</si>
  <si>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</si>
  <si>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</si>
  <si>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</si>
  <si>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</si>
  <si>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</si>
  <si>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</si>
  <si>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</si>
  <si>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</si>
  <si>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</si>
  <si>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</si>
  <si>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</si>
  <si>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</si>
  <si>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</si>
  <si>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</si>
  <si>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</si>
  <si>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</si>
  <si>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</si>
  <si>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</si>
  <si>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</si>
  <si>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</si>
  <si>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</si>
  <si>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</si>
  <si>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</si>
  <si>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</si>
  <si>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</si>
  <si>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</si>
  <si>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</si>
  <si>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</si>
  <si>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</si>
  <si>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</si>
  <si>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</si>
  <si>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</si>
  <si>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</si>
  <si>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</si>
  <si>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</si>
  <si>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</si>
  <si>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</si>
  <si>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</si>
  <si>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</si>
  <si>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</si>
  <si>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</si>
  <si>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</si>
  <si>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</si>
  <si>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</si>
  <si>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</si>
  <si>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</si>
  <si>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</si>
  <si>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</si>
  <si>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</si>
  <si>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</si>
  <si>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</si>
  <si>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</si>
  <si>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</si>
  <si>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</si>
  <si>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</si>
  <si>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</si>
  <si>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</si>
  <si>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</si>
  <si>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</si>
  <si>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</si>
  <si>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</si>
  <si>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</si>
  <si>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</si>
  <si>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</si>
  <si>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</si>
  <si>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</si>
  <si>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</si>
  <si>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</si>
  <si>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</si>
  <si>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</si>
  <si>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</si>
  <si>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</si>
  <si>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</si>
  <si>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</si>
  <si>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</si>
  <si>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</si>
  <si>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</si>
  <si>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</si>
  <si>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</si>
  <si>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</si>
  <si>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</si>
  <si>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</si>
  <si>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</si>
  <si>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</si>
  <si>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</si>
  <si>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</si>
  <si>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</si>
  <si>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</si>
  <si>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</si>
  <si>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</si>
  <si>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</si>
  <si>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</si>
  <si>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</si>
  <si>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</si>
  <si>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</si>
  <si>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</si>
  <si>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</si>
  <si>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</si>
  <si>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</si>
  <si>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</si>
  <si>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</si>
  <si>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</si>
  <si>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</si>
  <si>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</si>
  <si>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</si>
  <si>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</si>
  <si>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</si>
  <si>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</si>
  <si>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</si>
  <si>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</si>
  <si>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</si>
  <si>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</si>
  <si>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</si>
  <si>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</si>
  <si>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</si>
  <si>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</si>
  <si>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</si>
  <si>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</si>
  <si>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</si>
  <si>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</si>
  <si>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</si>
  <si>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</si>
  <si>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</si>
  <si>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</si>
  <si>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</si>
  <si>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</si>
  <si>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</si>
  <si>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</si>
  <si>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</si>
  <si>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</si>
  <si>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</si>
  <si>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</si>
  <si>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</si>
  <si>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</si>
  <si>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</si>
  <si>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</si>
  <si>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</si>
  <si>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</si>
  <si>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</si>
  <si>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</si>
  <si>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</si>
  <si>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</si>
  <si>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</si>
  <si>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</si>
  <si>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</si>
  <si>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</si>
  <si>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</si>
  <si>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</si>
  <si>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</si>
  <si>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</si>
  <si>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</si>
  <si>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</si>
  <si>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</si>
  <si>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</si>
  <si>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</si>
  <si>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</si>
  <si>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</si>
  <si>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</si>
  <si>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</si>
  <si>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</si>
  <si>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</si>
  <si>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</si>
  <si>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</si>
  <si>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</si>
  <si>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</si>
  <si>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</si>
  <si>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</si>
  <si>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</si>
  <si>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</si>
  <si>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</si>
  <si>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</si>
  <si>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</si>
  <si>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</si>
  <si>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</si>
  <si>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</si>
  <si>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</si>
  <si>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</si>
  <si>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</si>
  <si>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</si>
  <si>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</si>
  <si>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</si>
  <si>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</si>
  <si>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</si>
  <si>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</si>
  <si>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</si>
  <si>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</si>
  <si>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</si>
  <si>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</si>
  <si>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</si>
  <si>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</si>
  <si>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</si>
  <si>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</si>
  <si>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</si>
  <si>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</si>
  <si>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</si>
  <si>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</si>
  <si>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</si>
  <si>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</si>
  <si>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</si>
  <si>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</si>
  <si>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</si>
  <si>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</si>
  <si>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</si>
  <si>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</si>
  <si>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</si>
  <si>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</si>
  <si>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</si>
  <si>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</si>
  <si>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</si>
  <si>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</si>
  <si>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</si>
  <si>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</si>
  <si>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</si>
  <si>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</si>
  <si>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</si>
  <si>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</si>
  <si>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</si>
  <si>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</si>
  <si>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</si>
  <si>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</si>
  <si>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</si>
  <si>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</si>
  <si>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</si>
  <si>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</si>
  <si>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</si>
  <si>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</si>
  <si>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</si>
  <si>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</si>
  <si>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</si>
  <si>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</si>
  <si>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</si>
  <si>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</si>
  <si>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</si>
  <si>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</si>
  <si>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</si>
  <si>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</si>
  <si>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</si>
  <si>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</si>
  <si>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</si>
  <si>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</si>
  <si>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</si>
  <si>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</si>
  <si>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</si>
  <si>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</si>
  <si>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</si>
  <si>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</si>
  <si>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</si>
  <si>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</si>
  <si>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</si>
  <si>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</si>
  <si>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</si>
  <si>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</si>
  <si>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</si>
  <si>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</si>
  <si>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</si>
  <si>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</si>
  <si>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</si>
  <si>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</si>
  <si>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</si>
  <si>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</si>
  <si>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</si>
  <si>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</si>
  <si>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</si>
  <si>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</si>
  <si>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</si>
  <si>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</si>
  <si>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</si>
  <si>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</si>
  <si>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</si>
  <si>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</si>
  <si>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</si>
  <si>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</si>
  <si>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</si>
  <si>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</si>
  <si>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</si>
  <si>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</si>
  <si>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</si>
  <si>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</si>
  <si>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</si>
  <si>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</si>
  <si>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</si>
  <si>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</si>
  <si>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</si>
  <si>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</si>
  <si>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</si>
  <si>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</si>
  <si>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</si>
  <si>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</si>
  <si>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</si>
  <si>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</si>
  <si>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</si>
  <si>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</si>
  <si>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</si>
  <si>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</si>
  <si>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</si>
  <si>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</si>
  <si>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</si>
  <si>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</si>
  <si>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</si>
  <si>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</si>
  <si>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</si>
  <si>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</si>
  <si>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</si>
  <si>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</si>
  <si>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</si>
  <si>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</si>
  <si>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</si>
  <si>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</si>
  <si>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</si>
  <si>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</si>
  <si>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</si>
  <si>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</si>
  <si>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</si>
  <si>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</si>
  <si>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</si>
  <si>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</si>
  <si>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</si>
  <si>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</si>
  <si>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</si>
  <si>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</si>
  <si>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</si>
  <si>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</si>
  <si>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</si>
  <si>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</si>
  <si>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</si>
  <si>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</si>
  <si>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</si>
  <si>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</si>
  <si>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</si>
  <si>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</si>
  <si>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</si>
  <si>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</si>
  <si>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</si>
  <si>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</si>
  <si>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</si>
  <si>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</si>
  <si>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</si>
  <si>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</si>
  <si>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</si>
  <si>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</si>
  <si>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</si>
  <si>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</si>
  <si>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</si>
  <si>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</si>
  <si>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</si>
  <si>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</si>
  <si>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</si>
  <si>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</si>
  <si>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</si>
  <si>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</si>
  <si>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</si>
  <si>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</si>
  <si>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</si>
  <si>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</si>
  <si>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</si>
  <si>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</si>
  <si>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</si>
  <si>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</si>
  <si>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</si>
  <si>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</si>
  <si>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</si>
  <si>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</si>
  <si>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</si>
  <si>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</si>
  <si>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</si>
  <si>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</si>
  <si>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</si>
  <si>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</si>
  <si>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</si>
  <si>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</si>
  <si>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</si>
  <si>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</si>
  <si>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</si>
  <si>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</si>
  <si>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</si>
  <si>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</si>
  <si>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</si>
  <si>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</si>
  <si>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</si>
  <si>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</si>
  <si>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</si>
  <si>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</si>
  <si>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</si>
  <si>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</si>
  <si>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</si>
  <si>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</si>
  <si>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</si>
  <si>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</si>
  <si>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</si>
  <si>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</si>
  <si>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</si>
  <si>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</si>
  <si>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</si>
  <si>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</si>
  <si>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</si>
  <si>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</si>
  <si>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</si>
  <si>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</si>
  <si>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</si>
  <si>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</si>
  <si>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</si>
  <si>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</si>
  <si>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</si>
  <si>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</si>
  <si>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</si>
  <si>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</si>
  <si>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</si>
  <si>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</si>
  <si>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</si>
  <si>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</si>
  <si>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</si>
  <si>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</si>
  <si>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</si>
  <si>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</si>
  <si>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</si>
  <si>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</si>
  <si>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</si>
  <si>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</si>
  <si>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</si>
  <si>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</si>
  <si>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</si>
  <si>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</si>
  <si>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</si>
  <si>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</si>
  <si>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</si>
  <si>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</si>
  <si>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</si>
  <si>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</si>
  <si>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</si>
  <si>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</si>
  <si>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</si>
  <si>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</si>
  <si>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</si>
  <si>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</si>
  <si>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</si>
  <si>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</si>
  <si>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</si>
  <si>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</si>
  <si>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</si>
  <si>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</si>
  <si>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</si>
  <si>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</si>
  <si>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</si>
  <si>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</si>
  <si>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</si>
  <si>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</si>
  <si>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</si>
  <si>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</si>
  <si>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</si>
  <si>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</si>
  <si>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</si>
  <si>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</si>
  <si>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</si>
  <si>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</si>
  <si>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</si>
  <si>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</si>
  <si>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</si>
  <si>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</si>
  <si>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</si>
  <si>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</si>
  <si>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</si>
  <si>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</si>
  <si>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</si>
  <si>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</si>
  <si>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</si>
  <si>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</si>
  <si>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</si>
  <si>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</si>
  <si>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</si>
  <si>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</si>
  <si>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</si>
  <si>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</si>
  <si>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</si>
  <si>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</si>
  <si>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</si>
  <si>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</si>
  <si>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</si>
  <si>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</si>
  <si>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</si>
  <si>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</si>
  <si>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</si>
  <si>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</si>
  <si>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</si>
  <si>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</si>
  <si>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</si>
  <si>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</si>
  <si>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</si>
  <si>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</si>
  <si>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</si>
  <si>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</si>
  <si>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</si>
  <si>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</si>
  <si>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</si>
  <si>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</si>
  <si>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</si>
  <si>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</si>
  <si>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</si>
  <si>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</si>
  <si>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</si>
  <si>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</si>
  <si>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</si>
  <si>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</si>
  <si>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</si>
  <si>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</si>
  <si>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</si>
  <si>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</si>
  <si>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</si>
  <si>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</si>
  <si>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</si>
  <si>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</si>
  <si>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</si>
  <si>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</si>
  <si>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</si>
  <si>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</si>
  <si>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</si>
  <si>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</si>
  <si>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</si>
  <si>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</si>
  <si>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</si>
  <si>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</si>
  <si>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</si>
  <si>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</si>
  <si>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</si>
  <si>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</si>
  <si>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</si>
  <si>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</si>
  <si>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</si>
  <si>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</si>
  <si>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</si>
  <si>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</si>
  <si>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</si>
  <si>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</si>
  <si>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</si>
  <si>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</si>
  <si>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</si>
  <si>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</si>
  <si>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</si>
  <si>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</si>
  <si>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</si>
  <si>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</si>
  <si>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</si>
  <si>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</si>
  <si>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</si>
  <si>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</si>
  <si>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</si>
  <si>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</si>
  <si>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</si>
  <si>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</si>
  <si>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</si>
  <si>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</si>
  <si>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</si>
  <si>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</si>
  <si>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</si>
  <si>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</si>
  <si>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</si>
  <si>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</si>
  <si>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</si>
  <si>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</si>
  <si>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</si>
  <si>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</si>
  <si>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</si>
  <si>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</si>
  <si>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</si>
  <si>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</si>
  <si>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</si>
  <si>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</si>
  <si>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</si>
  <si>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</si>
  <si>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</si>
  <si>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</si>
  <si>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</si>
  <si>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</si>
  <si>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</si>
  <si>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</si>
  <si>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</si>
  <si>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</si>
  <si>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</si>
  <si>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</si>
  <si>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</si>
  <si>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</si>
  <si>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</si>
  <si>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</si>
  <si>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</si>
  <si>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</si>
  <si>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</si>
  <si>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</si>
  <si>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</si>
  <si>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</si>
  <si>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</si>
  <si>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</si>
  <si>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</si>
  <si>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</si>
  <si>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</si>
  <si>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</si>
  <si>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</si>
  <si>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</si>
  <si>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</si>
  <si>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</si>
  <si>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</si>
  <si>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</si>
  <si>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</si>
  <si>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</si>
  <si>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</si>
  <si>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</si>
  <si>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</si>
  <si>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</si>
  <si>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</si>
  <si>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</si>
  <si>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</si>
  <si>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</si>
  <si>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</si>
  <si>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</si>
  <si>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</si>
  <si>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</si>
  <si>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</si>
  <si>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</si>
  <si>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</si>
  <si>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</si>
  <si>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</si>
  <si>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</si>
  <si>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</si>
  <si>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</si>
  <si>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</si>
  <si>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</si>
  <si>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</si>
  <si>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</si>
  <si>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</si>
  <si>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</si>
  <si>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</si>
  <si>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</si>
  <si>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</si>
  <si>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</si>
  <si>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</si>
  <si>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</si>
  <si>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</si>
  <si>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</si>
  <si>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</si>
  <si>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</si>
  <si>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</si>
  <si>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</si>
  <si>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</si>
  <si>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</si>
  <si>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</si>
  <si>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</si>
  <si>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</si>
  <si>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</si>
  <si>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</si>
  <si>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</si>
  <si>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</si>
  <si>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</si>
  <si>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</si>
  <si>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</si>
  <si>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</si>
  <si>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</si>
  <si>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</si>
  <si>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</si>
  <si>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</si>
  <si>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</si>
  <si>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</si>
  <si>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</si>
  <si>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</si>
  <si>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</si>
  <si>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</si>
  <si>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</si>
  <si>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</si>
  <si>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</si>
  <si>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</si>
  <si>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</si>
  <si>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</si>
  <si>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</si>
  <si>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</si>
  <si>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</si>
  <si>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</si>
  <si>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</si>
  <si>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</si>
  <si>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</si>
  <si>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</si>
  <si>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</si>
  <si>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</si>
  <si>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</si>
  <si>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</si>
  <si>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</si>
  <si>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</si>
  <si>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</si>
  <si>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</si>
  <si>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</si>
  <si>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</si>
  <si>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</si>
  <si>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</si>
  <si>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</si>
  <si>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</si>
  <si>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</si>
  <si>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</si>
  <si>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</si>
  <si>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</si>
  <si>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</si>
  <si>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</si>
  <si>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</si>
  <si>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</si>
  <si>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</si>
  <si>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</si>
  <si>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</si>
  <si>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</si>
  <si>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</si>
  <si>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</si>
  <si>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</si>
  <si>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</si>
  <si>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</si>
  <si>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</si>
  <si>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</si>
  <si>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</si>
  <si>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</si>
  <si>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</si>
  <si>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</si>
  <si>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</si>
  <si>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</si>
  <si>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</si>
  <si>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</si>
  <si>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</si>
  <si>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</si>
  <si>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</si>
  <si>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</si>
  <si>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</si>
  <si>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</si>
  <si>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</si>
  <si>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</si>
  <si>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</si>
  <si>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</si>
  <si>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</si>
  <si>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</si>
  <si>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</si>
  <si>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</si>
  <si>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</si>
  <si>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</si>
  <si>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</si>
  <si>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</si>
  <si>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</si>
  <si>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</si>
  <si>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</si>
  <si>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</si>
  <si>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</si>
  <si>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</si>
  <si>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</si>
  <si>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</si>
  <si>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</si>
  <si>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</si>
  <si>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</si>
  <si>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</si>
  <si>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</si>
  <si>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</si>
  <si>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</si>
  <si>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</si>
  <si>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</si>
  <si>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</si>
  <si>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</si>
  <si>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</si>
  <si>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</si>
  <si>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</si>
  <si>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</si>
  <si>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</si>
  <si>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</si>
  <si>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</si>
  <si>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</si>
  <si>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</si>
  <si>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</si>
  <si>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</si>
  <si>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</si>
  <si>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</si>
  <si>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</si>
  <si>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</si>
  <si>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</si>
  <si>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</si>
  <si>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</si>
  <si>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</si>
  <si>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</si>
  <si>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</si>
  <si>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</si>
  <si>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</si>
  <si>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</si>
  <si>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</si>
  <si>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</si>
  <si>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</si>
  <si>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</si>
  <si>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</si>
  <si>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</si>
  <si>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</si>
  <si>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</si>
  <si>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</si>
  <si>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</si>
  <si>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</si>
  <si>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</si>
  <si>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</si>
  <si>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</si>
  <si>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</si>
  <si>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</si>
  <si>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</si>
  <si>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</si>
  <si>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</si>
  <si>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</si>
  <si>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</si>
  <si>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</si>
  <si>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</si>
  <si>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</si>
  <si>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</si>
  <si>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</si>
  <si>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</si>
  <si>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</si>
  <si>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</si>
  <si>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</si>
  <si>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</si>
  <si>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</si>
  <si>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</si>
  <si>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</si>
  <si>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</si>
  <si>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</si>
  <si>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</si>
  <si>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</si>
  <si>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</si>
  <si>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</si>
  <si>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</si>
  <si>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</si>
  <si>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</si>
  <si>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</si>
  <si>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</si>
  <si>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</si>
  <si>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</si>
  <si>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</si>
  <si>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</si>
  <si>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</si>
  <si>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</si>
  <si>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</si>
  <si>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</si>
  <si>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</si>
  <si>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</si>
  <si>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</si>
  <si>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</si>
  <si>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</si>
  <si>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</si>
  <si>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</si>
  <si>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</si>
  <si>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</si>
  <si>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</si>
  <si>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</si>
  <si>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</si>
  <si>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</si>
  <si>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</si>
  <si>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</si>
  <si>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</si>
  <si>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</si>
  <si>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</si>
  <si>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</si>
  <si>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</si>
  <si>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</si>
  <si>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</si>
  <si>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</si>
  <si>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</si>
  <si>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</si>
  <si>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</si>
  <si>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</si>
  <si>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</si>
  <si>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</si>
  <si>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</si>
  <si>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</si>
  <si>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</si>
  <si>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</si>
  <si>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</si>
  <si>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</si>
  <si>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</si>
  <si>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</si>
  <si>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</si>
  <si>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</si>
  <si>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</si>
  <si>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</si>
  <si>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</si>
  <si>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</si>
  <si>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</si>
  <si>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</si>
  <si>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</si>
  <si>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</si>
  <si>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</si>
  <si>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</si>
  <si>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</si>
  <si>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</si>
  <si>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</si>
  <si>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</si>
  <si>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</si>
  <si>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</si>
  <si>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</si>
  <si>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</si>
  <si>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</si>
  <si>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</si>
  <si>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</si>
  <si>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</si>
  <si>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</si>
  <si>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</si>
  <si>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</si>
  <si>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</si>
  <si>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</si>
  <si>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</si>
  <si>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</si>
  <si>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</si>
  <si>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</si>
  <si>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</si>
  <si>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</si>
  <si>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</si>
  <si>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</si>
  <si>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</si>
  <si>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</si>
  <si>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</si>
  <si>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</si>
  <si>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</si>
  <si>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</si>
  <si>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</si>
  <si>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</si>
  <si>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</si>
  <si>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</si>
  <si>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</si>
  <si>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</si>
  <si>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</si>
  <si>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</si>
  <si>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</si>
  <si>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</si>
  <si>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</si>
  <si>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</si>
  <si>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</si>
  <si>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</si>
  <si>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</si>
  <si>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</si>
  <si>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</si>
  <si>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</si>
  <si>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</si>
  <si>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</si>
  <si>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</si>
  <si>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</si>
  <si>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</si>
  <si>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</si>
  <si>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</si>
  <si>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</si>
  <si>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</si>
  <si>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</si>
  <si>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</si>
  <si>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</si>
  <si>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</si>
  <si>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</si>
  <si>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</si>
  <si>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</si>
  <si>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</si>
  <si>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</si>
  <si>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</si>
  <si>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</si>
  <si>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</si>
  <si>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</si>
  <si>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</si>
  <si>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</si>
  <si>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</si>
  <si>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</si>
  <si>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</si>
  <si>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</si>
  <si>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</si>
  <si>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</si>
  <si>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</si>
  <si>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</si>
  <si>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</si>
  <si>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</si>
  <si>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</si>
  <si>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</si>
  <si>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</si>
  <si>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</si>
  <si>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</si>
  <si>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</si>
  <si>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</si>
  <si>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</si>
  <si>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</si>
  <si>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</si>
  <si>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</si>
  <si>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</si>
  <si>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</si>
  <si>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</si>
  <si>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</si>
  <si>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</si>
  <si>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</si>
  <si>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</si>
  <si>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</si>
  <si>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</si>
  <si>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</si>
  <si>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</si>
  <si>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</si>
  <si>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</si>
  <si>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</si>
  <si>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</si>
  <si>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</si>
  <si>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</si>
  <si>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</si>
  <si>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</si>
  <si>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</si>
  <si>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</si>
  <si>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</si>
  <si>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</si>
  <si>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</si>
  <si>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</si>
  <si>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</si>
  <si>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</si>
  <si>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</si>
  <si>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</si>
  <si>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</si>
  <si>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</si>
  <si>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</si>
  <si>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</si>
  <si>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</si>
  <si>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</si>
  <si>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</si>
  <si>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</si>
  <si>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</si>
  <si>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</si>
  <si>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</si>
  <si>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</si>
  <si>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</si>
  <si>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</si>
  <si>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</si>
  <si>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</si>
  <si>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</si>
  <si>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</si>
  <si>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</si>
  <si>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</si>
  <si>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</si>
  <si>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</si>
  <si>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</si>
  <si>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</si>
  <si>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</si>
  <si>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</si>
  <si>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</si>
  <si>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</si>
  <si>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</si>
  <si>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</si>
  <si>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</si>
  <si>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</si>
  <si>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</si>
  <si>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</si>
  <si>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</si>
  <si>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</si>
  <si>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</si>
  <si>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</si>
  <si>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</si>
  <si>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</si>
  <si>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</si>
  <si>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</si>
  <si>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</si>
  <si>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</si>
  <si>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</si>
  <si>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</si>
  <si>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</si>
  <si>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</si>
  <si>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</si>
  <si>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</si>
  <si>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</si>
  <si>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</si>
  <si>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</si>
  <si>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</si>
  <si>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</si>
  <si>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</si>
  <si>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</si>
  <si>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</si>
  <si>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</si>
  <si>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</si>
  <si>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</si>
  <si>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</si>
  <si>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</si>
  <si>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</si>
  <si>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</si>
  <si>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</si>
  <si>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</si>
  <si>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</si>
  <si>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</si>
  <si>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</si>
  <si>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</si>
  <si>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</si>
  <si>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</si>
  <si>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</si>
  <si>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</si>
  <si>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</si>
  <si>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</si>
  <si>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</si>
  <si>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</si>
  <si>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</si>
  <si>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</si>
  <si>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</si>
  <si>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</si>
  <si>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</si>
  <si>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</si>
  <si>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</si>
  <si>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</si>
  <si>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</si>
  <si>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</si>
  <si>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</si>
  <si>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</si>
  <si>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</si>
  <si>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</si>
  <si>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</si>
  <si>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</si>
  <si>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</si>
  <si>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</si>
  <si>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</si>
  <si>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</si>
  <si>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</si>
  <si>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</si>
  <si>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</si>
  <si>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</si>
  <si>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</si>
  <si>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</si>
  <si>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</si>
  <si>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</si>
  <si>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</si>
  <si>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</si>
  <si>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</si>
  <si>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</si>
  <si>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</si>
  <si>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</si>
  <si>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</si>
  <si>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</si>
  <si>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</si>
  <si>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</si>
  <si>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</si>
  <si>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</si>
  <si>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</si>
  <si>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</si>
  <si>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</si>
  <si>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</si>
  <si>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</si>
  <si>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</si>
  <si>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</si>
  <si>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</si>
  <si>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</si>
  <si>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</si>
  <si>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</si>
  <si>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</si>
  <si>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</si>
  <si>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</si>
  <si>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</si>
  <si>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</si>
  <si>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</si>
  <si>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</si>
  <si>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</si>
  <si>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</si>
  <si>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</si>
  <si>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</si>
  <si>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</si>
  <si>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</si>
  <si>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</si>
  <si>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</si>
  <si>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</si>
  <si>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</si>
  <si>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</si>
  <si>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</si>
  <si>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</si>
  <si>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</si>
  <si>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</si>
  <si>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</si>
  <si>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</si>
  <si>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</si>
  <si>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</si>
  <si>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</si>
  <si>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</si>
  <si>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</si>
  <si>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</si>
  <si>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</si>
  <si>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</si>
  <si>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</si>
  <si>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</si>
  <si>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</si>
  <si>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</si>
  <si>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</si>
  <si>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</si>
  <si>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</si>
  <si>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</si>
  <si>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</si>
  <si>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</si>
  <si>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</si>
  <si>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</si>
  <si>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</si>
  <si>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</si>
  <si>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</si>
  <si>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</si>
  <si>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</si>
  <si>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</si>
  <si>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</si>
  <si>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</si>
  <si>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</si>
  <si>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</si>
  <si>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</si>
  <si>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</si>
  <si>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</si>
  <si>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</si>
  <si>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</si>
  <si>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</si>
  <si>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</si>
  <si>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</si>
  <si>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</si>
  <si>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</si>
  <si>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</si>
  <si>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</si>
  <si>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</si>
  <si>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</si>
  <si>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</si>
  <si>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</si>
  <si>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</si>
  <si>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</si>
  <si>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</si>
  <si>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</si>
  <si>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</si>
  <si>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</si>
  <si>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</si>
  <si>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</si>
  <si>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</si>
  <si>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</si>
  <si>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</si>
  <si>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</si>
  <si>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</si>
  <si>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</si>
  <si>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</si>
  <si>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</si>
  <si>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</si>
  <si>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</si>
  <si>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</si>
  <si>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</si>
  <si>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</si>
  <si>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</si>
  <si>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</si>
  <si>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</si>
  <si>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</si>
  <si>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</si>
  <si>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</si>
  <si>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</si>
  <si>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</si>
  <si>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</si>
  <si>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</si>
  <si>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</si>
  <si>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</si>
  <si>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</si>
  <si>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</si>
  <si>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</si>
  <si>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</si>
  <si>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</si>
  <si>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</si>
  <si>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</si>
  <si>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</si>
  <si>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</si>
  <si>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</si>
  <si>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</si>
  <si>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</si>
  <si>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</si>
  <si>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</si>
  <si>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</si>
  <si>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</si>
  <si>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</si>
  <si>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</si>
  <si>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</si>
  <si>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</si>
  <si>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</si>
  <si>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</si>
  <si>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</si>
  <si>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</si>
  <si>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</si>
  <si>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</si>
  <si>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</si>
  <si>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</si>
  <si>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</si>
  <si>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</si>
  <si>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</si>
  <si>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</si>
  <si>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</si>
  <si>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</si>
  <si>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</si>
  <si>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</si>
  <si>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</si>
  <si>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</si>
  <si>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</si>
  <si>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</si>
  <si>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</si>
  <si>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</si>
  <si>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</si>
  <si>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</si>
  <si>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</si>
  <si>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</si>
  <si>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</si>
  <si>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</si>
  <si>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</si>
  <si>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</si>
  <si>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</si>
  <si>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</si>
  <si>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</si>
  <si>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</si>
  <si>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</si>
  <si>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</si>
  <si>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</si>
  <si>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</si>
  <si>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</si>
  <si>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</si>
  <si>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</si>
  <si>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</si>
  <si>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</si>
  <si>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</si>
  <si>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</si>
  <si>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</si>
  <si>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</si>
  <si>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</si>
  <si>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</si>
  <si>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</si>
  <si>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</si>
  <si>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</si>
  <si>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</si>
  <si>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</si>
  <si>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</si>
  <si>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</si>
  <si>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</si>
  <si>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</si>
  <si>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</si>
  <si>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</si>
  <si>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</si>
  <si>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</si>
  <si>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</si>
  <si>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</si>
  <si>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</si>
  <si>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</si>
  <si>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</si>
  <si>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</si>
  <si>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</si>
  <si>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</si>
  <si>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</si>
  <si>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</si>
  <si>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</si>
  <si>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</si>
  <si>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</si>
  <si>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</si>
  <si>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</si>
  <si>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</si>
  <si>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</si>
  <si>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</si>
  <si>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</si>
  <si>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</si>
  <si>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</si>
  <si>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</si>
  <si>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</si>
  <si>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</si>
  <si>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</si>
  <si>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</si>
  <si>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</si>
  <si>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</si>
  <si>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</si>
  <si>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</si>
  <si>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</si>
  <si>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</si>
  <si>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</si>
  <si>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</si>
  <si>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</si>
  <si>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</si>
  <si>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</si>
  <si>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</si>
  <si>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</si>
  <si>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</si>
  <si>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</si>
  <si>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</si>
  <si>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</si>
  <si>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</si>
  <si>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</si>
  <si>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</si>
  <si>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</si>
  <si>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</si>
  <si>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</si>
  <si>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</si>
  <si>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</si>
  <si>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</si>
  <si>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</si>
  <si>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</si>
  <si>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</si>
  <si>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</si>
  <si>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</si>
  <si>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</si>
  <si>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</si>
  <si>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</si>
  <si>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</si>
  <si>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</si>
  <si>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</si>
  <si>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</si>
  <si>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</si>
  <si>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</si>
  <si>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</si>
  <si>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</si>
  <si>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</si>
  <si>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</si>
  <si>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</si>
  <si>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</si>
  <si>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</si>
  <si>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</si>
  <si>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</si>
  <si>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</si>
  <si>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</si>
  <si>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</si>
  <si>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</si>
  <si>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</si>
  <si>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</si>
  <si>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</si>
  <si>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</si>
  <si>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</si>
  <si>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</si>
  <si>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</si>
  <si>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</si>
  <si>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</si>
  <si>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</si>
  <si>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</si>
  <si>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</si>
  <si>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</si>
  <si>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</si>
  <si>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</si>
  <si>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</si>
  <si>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</si>
  <si>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</si>
  <si>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</si>
  <si>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</si>
  <si>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</si>
  <si>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</si>
  <si>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</si>
  <si>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</si>
  <si>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</si>
  <si>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</si>
  <si>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</si>
  <si>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</si>
  <si>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</si>
  <si>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</si>
  <si>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</si>
  <si>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</si>
  <si>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</si>
  <si>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</si>
  <si>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</si>
  <si>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</si>
  <si>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</si>
  <si>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</si>
  <si>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</si>
  <si>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</si>
  <si>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</si>
  <si>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</si>
  <si>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</si>
  <si>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</si>
  <si>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</si>
  <si>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</si>
  <si>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</si>
  <si>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</si>
  <si>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</si>
  <si>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</si>
  <si>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</si>
  <si>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</si>
  <si>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</si>
  <si>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</si>
  <si>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</si>
  <si>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</si>
  <si>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</si>
  <si>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</si>
  <si>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</si>
  <si>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</si>
  <si>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</si>
  <si>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</si>
  <si>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</si>
  <si>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</si>
  <si>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</si>
  <si>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</si>
  <si>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</si>
  <si>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</si>
  <si>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</si>
  <si>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</si>
  <si>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</si>
  <si>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</si>
  <si>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</si>
  <si>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</si>
  <si>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</si>
  <si>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</si>
  <si>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</si>
  <si>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</si>
  <si>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</si>
  <si>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</si>
  <si>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</si>
  <si>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</si>
  <si>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</si>
  <si>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</si>
  <si>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</si>
  <si>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</si>
  <si>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</si>
  <si>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</si>
  <si>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</si>
  <si>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</si>
  <si>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</si>
  <si>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</si>
  <si>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</si>
  <si>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</si>
  <si>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</si>
  <si>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</si>
  <si>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</si>
  <si>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</si>
  <si>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</si>
  <si>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</si>
  <si>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</si>
  <si>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</si>
  <si>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</si>
  <si>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</si>
  <si>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</si>
  <si>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</si>
  <si>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</si>
  <si>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</si>
  <si>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</si>
  <si>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</si>
  <si>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</si>
  <si>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</si>
  <si>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</si>
  <si>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</si>
  <si>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</si>
  <si>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</si>
  <si>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</si>
  <si>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</si>
  <si>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</si>
  <si>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</si>
  <si>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</si>
  <si>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</si>
  <si>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</si>
  <si>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</si>
  <si>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</si>
  <si>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</si>
  <si>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</si>
  <si>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</si>
  <si>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</si>
  <si>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</si>
  <si>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</si>
  <si>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</si>
  <si>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</si>
  <si>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</si>
  <si>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</si>
  <si>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</si>
  <si>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</si>
  <si>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</si>
  <si>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</si>
  <si>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</si>
  <si>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</si>
  <si>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</si>
  <si>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</si>
  <si>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</si>
  <si>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</si>
  <si>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</si>
  <si>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</si>
  <si>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</si>
  <si>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</si>
  <si>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</si>
  <si>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</si>
  <si>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</si>
  <si>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</si>
  <si>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</si>
  <si>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</si>
  <si>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</si>
  <si>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</si>
  <si>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</si>
  <si>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</si>
  <si>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</si>
  <si>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</si>
  <si>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</si>
  <si>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</si>
  <si>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</si>
  <si>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</si>
  <si>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</si>
  <si>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</si>
  <si>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</si>
  <si>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</si>
  <si>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</si>
  <si>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</si>
  <si>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</si>
  <si>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</si>
  <si>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</si>
  <si>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</si>
  <si>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</si>
  <si>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</si>
  <si>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</si>
  <si>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</si>
  <si>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</si>
  <si>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</si>
  <si>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</si>
  <si>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</si>
  <si>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</si>
  <si>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</si>
  <si>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</si>
  <si>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</si>
  <si>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</si>
  <si>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</si>
  <si>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</si>
  <si>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</si>
  <si>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</si>
  <si>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</si>
  <si>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</si>
  <si>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</si>
  <si>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</si>
  <si>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</si>
  <si>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</si>
  <si>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</si>
  <si>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</si>
  <si>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</si>
  <si>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</si>
  <si>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</si>
  <si>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</si>
  <si>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</si>
  <si>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</si>
  <si>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</si>
  <si>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</si>
  <si>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</si>
  <si>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</si>
  <si>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</si>
  <si>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</si>
  <si>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</si>
  <si>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</si>
  <si>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</si>
  <si>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</si>
  <si>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</si>
  <si>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</si>
  <si>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</si>
  <si>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</si>
  <si>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</si>
  <si>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</si>
  <si>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</si>
  <si>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</si>
  <si>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</si>
  <si>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</si>
  <si>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</si>
  <si>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</si>
  <si>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</si>
  <si>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</si>
  <si>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</si>
  <si>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</si>
  <si>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</si>
  <si>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</si>
  <si>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</si>
  <si>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</si>
  <si>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</si>
  <si>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</si>
  <si>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</si>
  <si>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</si>
  <si>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</si>
  <si>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</si>
  <si>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</si>
  <si>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</si>
  <si>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</si>
  <si>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</si>
  <si>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</si>
  <si>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</si>
  <si>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</si>
  <si>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</si>
  <si>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</si>
  <si>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</si>
  <si>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</si>
  <si>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</si>
  <si>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</si>
  <si>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</si>
  <si>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</si>
  <si>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</si>
  <si>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</si>
  <si>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</si>
  <si>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</si>
  <si>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</si>
  <si>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</si>
  <si>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</si>
  <si>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</si>
  <si>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</si>
  <si>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</si>
  <si>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</si>
  <si>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</si>
  <si>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</si>
  <si>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</si>
  <si>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</si>
  <si>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</si>
  <si>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</si>
  <si>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</si>
  <si>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</si>
  <si>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</si>
  <si>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</si>
  <si>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</si>
  <si>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</si>
  <si>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</si>
  <si>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</si>
  <si>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</si>
  <si>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</si>
  <si>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</si>
  <si>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</si>
  <si>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</si>
  <si>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</si>
  <si>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</si>
  <si>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</si>
  <si>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</si>
  <si>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</si>
  <si>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</si>
  <si>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</si>
  <si>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</si>
  <si>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</si>
  <si>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</si>
  <si>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</si>
  <si>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</si>
  <si>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</si>
  <si>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</si>
  <si>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</si>
  <si>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</si>
  <si>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</si>
  <si>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</si>
  <si>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</si>
  <si>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</si>
  <si>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</si>
  <si>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</si>
  <si>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</si>
  <si>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</si>
  <si>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</si>
  <si>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</si>
  <si>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</si>
  <si>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</si>
  <si>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</si>
  <si>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</si>
  <si>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</si>
  <si>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</si>
  <si>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</si>
  <si>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</si>
  <si>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</si>
  <si>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</si>
  <si>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</si>
  <si>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</si>
  <si>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</si>
  <si>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</si>
  <si>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</si>
  <si>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</si>
  <si>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</si>
  <si>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</si>
  <si>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</si>
  <si>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</si>
  <si>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</si>
  <si>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</si>
  <si>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</si>
  <si>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</si>
  <si>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</si>
  <si>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</si>
  <si>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</si>
  <si>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</si>
  <si>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</si>
  <si>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</si>
  <si>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</si>
  <si>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</si>
  <si>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</si>
  <si>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</si>
  <si>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</si>
  <si>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</si>
  <si>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</si>
  <si>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</si>
  <si>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</si>
  <si>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</si>
  <si>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</si>
  <si>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</si>
  <si>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</si>
  <si>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</si>
  <si>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</si>
  <si>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</si>
  <si>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</si>
  <si>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</si>
  <si>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</si>
  <si>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</si>
  <si>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</si>
  <si>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</si>
  <si>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</si>
  <si>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</si>
  <si>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</si>
  <si>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</si>
  <si>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</si>
  <si>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</si>
  <si>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</si>
  <si>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</si>
  <si>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</si>
  <si>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</si>
  <si>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</si>
  <si>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</si>
  <si>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</si>
  <si>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</si>
  <si>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</si>
  <si>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</si>
  <si>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</si>
  <si>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</si>
  <si>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</si>
  <si>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</si>
  <si>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</si>
  <si>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</si>
  <si>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</si>
  <si>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</si>
  <si>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</si>
  <si>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</si>
  <si>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</si>
  <si>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</si>
  <si>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</si>
  <si>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</si>
  <si>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</si>
  <si>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</si>
  <si>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</si>
  <si>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</si>
  <si>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</si>
  <si>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</si>
  <si>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</si>
  <si>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</si>
  <si>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</si>
  <si>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</si>
  <si>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</si>
  <si>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</si>
  <si>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</si>
  <si>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</si>
  <si>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</si>
  <si>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</si>
  <si>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</si>
  <si>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</si>
  <si>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</si>
  <si>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</si>
  <si>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</si>
  <si>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</si>
  <si>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</si>
  <si>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</si>
  <si>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</si>
  <si>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</si>
  <si>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</si>
  <si>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</si>
  <si>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</si>
  <si>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</si>
  <si>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</si>
  <si>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</si>
  <si>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</si>
  <si>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</si>
  <si>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</si>
  <si>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</si>
  <si>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</si>
  <si>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</si>
  <si>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</si>
  <si>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</si>
  <si>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</si>
  <si>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</si>
  <si>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</si>
  <si>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</si>
  <si>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</si>
  <si>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</si>
  <si>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</si>
  <si>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</si>
  <si>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</si>
  <si>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</si>
  <si>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</si>
  <si>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</si>
  <si>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</si>
  <si>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</si>
  <si>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</si>
  <si>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</si>
  <si>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</si>
  <si>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</si>
  <si>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</si>
  <si>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</si>
  <si>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</si>
  <si>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</si>
  <si>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</si>
  <si>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</si>
  <si>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</si>
  <si>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</si>
  <si>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</si>
  <si>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</si>
  <si>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</si>
  <si>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</si>
  <si>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</si>
  <si>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</si>
  <si>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</si>
  <si>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</si>
  <si>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</si>
  <si>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</si>
  <si>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</si>
  <si>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</si>
  <si>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</si>
  <si>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</si>
  <si>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</si>
  <si>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</si>
  <si>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</si>
  <si>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</si>
  <si>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</si>
  <si>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</si>
  <si>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</si>
  <si>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</si>
  <si>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</si>
  <si>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</si>
  <si>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</si>
  <si>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</si>
  <si>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</si>
  <si>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</si>
  <si>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</si>
  <si>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</si>
  <si>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</si>
  <si>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</si>
  <si>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</si>
  <si>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</si>
  <si>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</si>
  <si>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</si>
  <si>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</si>
  <si>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</si>
  <si>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</si>
  <si>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</si>
  <si>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</si>
  <si>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</si>
  <si>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</si>
  <si>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</si>
  <si>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</si>
  <si>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</si>
  <si>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</si>
  <si>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</si>
  <si>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</si>
  <si>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</si>
  <si>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</si>
  <si>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</si>
  <si>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</si>
  <si>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</si>
  <si>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</si>
  <si>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</si>
  <si>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</si>
  <si>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</si>
  <si>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</si>
  <si>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</si>
  <si>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</si>
  <si>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</si>
  <si>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</si>
  <si>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</si>
  <si>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</si>
  <si>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</si>
  <si>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</si>
  <si>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</si>
  <si>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</si>
  <si>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</si>
  <si>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</si>
  <si>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</si>
  <si>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</si>
  <si>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</si>
  <si>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</si>
  <si>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</si>
  <si>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</si>
  <si>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</si>
  <si>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</si>
  <si>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</si>
  <si>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</si>
  <si>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</si>
  <si>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</si>
  <si>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</si>
  <si>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</si>
  <si>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</si>
  <si>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</si>
  <si>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</si>
  <si>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</si>
  <si>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</si>
  <si>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</si>
  <si>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</si>
  <si>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</si>
  <si>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</si>
  <si>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</si>
  <si>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</si>
  <si>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</si>
  <si>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</si>
  <si>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</si>
  <si>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</si>
  <si>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</si>
  <si>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</si>
  <si>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</si>
  <si>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</si>
  <si>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</si>
  <si>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</si>
  <si>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</si>
  <si>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</si>
  <si>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</si>
  <si>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</si>
  <si>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</si>
  <si>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</si>
  <si>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</si>
  <si>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</si>
  <si>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</si>
  <si>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</si>
  <si>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</si>
  <si>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</si>
  <si>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</si>
  <si>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</si>
  <si>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</si>
  <si>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</si>
  <si>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</si>
  <si>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</si>
  <si>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</si>
  <si>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</si>
  <si>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</si>
  <si>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</si>
  <si>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</si>
  <si>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</si>
  <si>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</si>
  <si>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</si>
  <si>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</si>
  <si>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</si>
  <si>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</si>
  <si>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</si>
  <si>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</si>
  <si>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</si>
  <si>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</si>
  <si>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</si>
  <si>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</si>
  <si>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</si>
  <si>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</si>
  <si>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</si>
  <si>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</si>
  <si>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</si>
  <si>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</si>
  <si>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</si>
  <si>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</si>
  <si>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</si>
  <si>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</si>
  <si>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</si>
  <si>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</si>
  <si>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</si>
  <si>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</si>
  <si>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</si>
  <si>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</si>
  <si>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</si>
  <si>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</si>
  <si>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</si>
  <si>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</si>
  <si>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</si>
  <si>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</si>
  <si>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</si>
  <si>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</si>
  <si>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</si>
  <si>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</si>
  <si>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</si>
  <si>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</si>
  <si>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</si>
  <si>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</si>
  <si>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</si>
  <si>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</si>
  <si>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</si>
  <si>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</si>
  <si>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</si>
  <si>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</si>
  <si>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</si>
  <si>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</si>
  <si>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</si>
  <si>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</si>
  <si>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</si>
  <si>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</si>
  <si>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</si>
  <si>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</si>
  <si>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</si>
  <si>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</si>
  <si>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</si>
  <si>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</si>
  <si>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</si>
  <si>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</si>
  <si>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</si>
  <si>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</si>
  <si>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</si>
  <si>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</si>
  <si>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</si>
  <si>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</si>
  <si>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</si>
  <si>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</si>
  <si>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</si>
  <si>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</si>
  <si>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</si>
  <si>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</si>
  <si>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</si>
  <si>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</si>
  <si>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</si>
  <si>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</si>
  <si>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</si>
  <si>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</si>
  <si>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</si>
  <si>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</si>
  <si>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</si>
  <si>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</si>
  <si>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</si>
  <si>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</si>
  <si>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</si>
  <si>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</si>
  <si>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</si>
  <si>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</si>
  <si>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</si>
  <si>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</si>
  <si>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</si>
  <si>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</si>
  <si>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</si>
  <si>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</si>
  <si>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</si>
  <si>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</si>
  <si>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</si>
  <si>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</si>
  <si>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</si>
  <si>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</si>
  <si>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</si>
  <si>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</si>
  <si>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</si>
  <si>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</si>
  <si>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</si>
  <si>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</si>
  <si>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</si>
  <si>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</si>
  <si>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</si>
  <si>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</si>
  <si>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</si>
  <si>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</si>
  <si>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</si>
  <si>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</si>
  <si>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</si>
  <si>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</si>
  <si>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</si>
  <si>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</si>
  <si>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</si>
  <si>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</si>
  <si>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</si>
  <si>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</si>
  <si>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</si>
  <si>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</si>
  <si>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</si>
  <si>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</si>
  <si>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</si>
  <si>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</si>
  <si>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</si>
  <si>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</si>
  <si>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</si>
  <si>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</si>
  <si>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</si>
  <si>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</si>
  <si>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</si>
  <si>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</si>
  <si>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</si>
  <si>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</si>
  <si>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</si>
  <si>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</si>
  <si>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</si>
  <si>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</si>
  <si>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</si>
  <si>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</si>
  <si>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</si>
  <si>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</si>
  <si>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</si>
  <si>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</si>
  <si>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</si>
  <si>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</si>
  <si>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</si>
  <si>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</si>
  <si>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</si>
  <si>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</si>
  <si>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</si>
  <si>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</si>
  <si>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</si>
  <si>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</si>
  <si>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</si>
  <si>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</si>
  <si>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</si>
  <si>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</si>
  <si>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</si>
  <si>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</si>
  <si>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</si>
  <si>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</si>
  <si>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</si>
  <si>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</si>
  <si>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</si>
  <si>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</si>
  <si>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</si>
  <si>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</si>
  <si>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</si>
  <si>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</si>
  <si>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</si>
  <si>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</si>
  <si>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</si>
  <si>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</si>
  <si>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</si>
  <si>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</si>
  <si>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</si>
  <si>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</si>
  <si>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</si>
  <si>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</si>
  <si>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</si>
  <si>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</si>
  <si>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</si>
  <si>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</si>
  <si>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</si>
  <si>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</si>
  <si>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</si>
  <si>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</si>
  <si>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</si>
  <si>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</si>
  <si>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</si>
  <si>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</si>
  <si>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</si>
  <si>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</si>
  <si>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</si>
  <si>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</si>
  <si>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</si>
  <si>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</si>
  <si>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</si>
  <si>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</si>
  <si>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</si>
  <si>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</si>
  <si>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</si>
  <si>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</si>
  <si>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</si>
  <si>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</si>
  <si>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</si>
  <si>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</si>
  <si>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</si>
  <si>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</si>
  <si>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</si>
  <si>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</si>
  <si>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</si>
  <si>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</si>
  <si>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</si>
  <si>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</si>
  <si>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</si>
  <si>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</si>
  <si>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</si>
  <si>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</si>
  <si>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</si>
  <si>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</si>
  <si>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</si>
  <si>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</si>
  <si>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</si>
  <si>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</si>
  <si>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</si>
  <si>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</si>
  <si>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</si>
  <si>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</si>
  <si>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</si>
  <si>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</si>
  <si>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</si>
  <si>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</si>
  <si>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</si>
  <si>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</si>
  <si>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</si>
  <si>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</si>
  <si>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</si>
  <si>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</si>
  <si>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</si>
  <si>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</si>
  <si>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</si>
  <si>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</si>
  <si>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</si>
  <si>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</si>
  <si>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</si>
  <si>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</si>
  <si>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</si>
  <si>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</si>
  <si>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</si>
  <si>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</si>
  <si>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</si>
  <si>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</si>
  <si>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</si>
  <si>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</si>
  <si>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</si>
  <si>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</si>
  <si>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</si>
  <si>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</si>
  <si>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</si>
  <si>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</si>
  <si>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</si>
  <si>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</si>
  <si>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</si>
  <si>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</si>
  <si>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</si>
  <si>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</si>
  <si>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</si>
  <si>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</si>
  <si>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</si>
  <si>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</si>
  <si>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</si>
  <si>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</si>
  <si>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</si>
  <si>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</si>
  <si>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</si>
  <si>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</si>
  <si>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</si>
  <si>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</si>
  <si>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</si>
  <si>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</si>
  <si>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</si>
  <si>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</si>
  <si>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</si>
  <si>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</si>
  <si>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</si>
  <si>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</si>
  <si>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</si>
  <si>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</si>
  <si>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</si>
  <si>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</si>
  <si>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</si>
  <si>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</si>
  <si>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</si>
  <si>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</si>
  <si>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</si>
  <si>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</si>
  <si>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</si>
  <si>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</si>
  <si>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</si>
  <si>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</si>
  <si>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</si>
  <si>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</si>
  <si>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</si>
  <si>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</si>
  <si>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</si>
  <si>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</si>
  <si>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</si>
  <si>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</si>
  <si>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</si>
  <si>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</si>
  <si>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</si>
  <si>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</si>
  <si>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</si>
  <si>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</si>
  <si>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</si>
  <si>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</si>
  <si>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</si>
  <si>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</si>
  <si>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</si>
  <si>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</si>
  <si>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</si>
  <si>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</si>
  <si>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</si>
  <si>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</si>
  <si>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</si>
  <si>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</si>
  <si>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</si>
  <si>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</si>
  <si>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</si>
  <si>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</si>
  <si>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</si>
  <si>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</si>
  <si>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</si>
  <si>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</si>
  <si>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</si>
  <si>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</si>
  <si>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</si>
  <si>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</si>
  <si>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</si>
  <si>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</si>
  <si>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</si>
  <si>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</si>
  <si>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</si>
  <si>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</si>
  <si>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</si>
  <si>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</si>
  <si>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</si>
  <si>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</si>
  <si>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</si>
  <si>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</si>
  <si>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</si>
  <si>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</si>
  <si>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</si>
  <si>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</si>
  <si>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</si>
  <si>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</si>
  <si>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</si>
  <si>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</si>
  <si>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</si>
  <si>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</si>
  <si>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</si>
  <si>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</si>
  <si>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</si>
  <si>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</si>
  <si>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</si>
  <si>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</si>
  <si>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</si>
  <si>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</si>
  <si>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</si>
  <si>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</si>
  <si>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</si>
  <si>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</si>
  <si>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</si>
  <si>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</si>
  <si>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</si>
  <si>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</si>
  <si>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</si>
  <si>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</si>
  <si>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</si>
  <si>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</si>
  <si>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</si>
  <si>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</si>
  <si>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</si>
  <si>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</si>
  <si>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</si>
  <si>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</si>
  <si>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</si>
  <si>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</si>
  <si>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</si>
  <si>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</si>
  <si>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</si>
  <si>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</si>
  <si>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</si>
  <si>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</si>
  <si>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</si>
  <si>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</si>
  <si>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</si>
  <si>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</si>
  <si>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</si>
  <si>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</si>
  <si>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</si>
  <si>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</si>
  <si>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</si>
  <si>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</si>
  <si>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</si>
  <si>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</si>
  <si>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</si>
  <si>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</si>
  <si>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</si>
  <si>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</si>
  <si>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</si>
  <si>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</si>
  <si>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</si>
  <si>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</si>
  <si>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</si>
  <si>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</si>
  <si>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</si>
  <si>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</si>
  <si>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</si>
  <si>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</si>
  <si>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</si>
  <si>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</si>
  <si>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</si>
  <si>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</si>
  <si>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</si>
  <si>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</si>
  <si>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</si>
  <si>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</si>
  <si>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</si>
  <si>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</si>
  <si>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</si>
  <si>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</si>
  <si>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</si>
  <si>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</si>
  <si>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</si>
  <si>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</si>
  <si>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</si>
  <si>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</si>
  <si>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</si>
  <si>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</si>
  <si>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</si>
  <si>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</si>
  <si>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</si>
  <si>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</si>
  <si>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</si>
  <si>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</si>
  <si>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</si>
  <si>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</si>
  <si>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</si>
  <si>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</si>
  <si>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</si>
  <si>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</si>
  <si>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</si>
  <si>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</si>
  <si>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</si>
  <si>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</si>
  <si>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</si>
  <si>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</si>
  <si>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</si>
  <si>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</si>
  <si>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</si>
  <si>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</si>
  <si>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</si>
  <si>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</si>
  <si>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</si>
  <si>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</si>
  <si>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</si>
  <si>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</si>
  <si>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</si>
  <si>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</si>
  <si>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</si>
  <si>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</si>
  <si>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</si>
  <si>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</si>
  <si>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</si>
  <si>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</si>
  <si>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</si>
  <si>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</si>
  <si>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</si>
  <si>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</si>
  <si>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</si>
  <si>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</si>
  <si>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</si>
  <si>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</si>
  <si>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</si>
  <si>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</si>
  <si>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</si>
  <si>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</si>
  <si>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</si>
  <si>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</si>
  <si>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</si>
  <si>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</si>
  <si>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</si>
  <si>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</si>
  <si>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</si>
  <si>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</si>
  <si>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</si>
  <si>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</si>
  <si>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</si>
  <si>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</si>
  <si>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</si>
  <si>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</si>
  <si>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</si>
  <si>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</si>
  <si>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</si>
  <si>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</si>
  <si>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</si>
  <si>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</si>
  <si>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</si>
  <si>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</si>
  <si>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</si>
  <si>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</si>
  <si>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</si>
  <si>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</si>
  <si>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</si>
  <si>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</si>
  <si>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</si>
  <si>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</si>
  <si>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</si>
  <si>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</si>
  <si>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</si>
  <si>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</si>
  <si>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</si>
  <si>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</si>
  <si>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</si>
  <si>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</si>
  <si>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</si>
  <si>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</si>
  <si>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</si>
  <si>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</si>
  <si>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</si>
  <si>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</si>
  <si>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</si>
  <si>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</si>
  <si>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</si>
  <si>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</si>
  <si>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</si>
  <si>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</si>
  <si>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</si>
  <si>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</si>
  <si>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</si>
  <si>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</si>
  <si>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</si>
  <si>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</si>
  <si>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</si>
  <si>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</si>
  <si>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</si>
  <si>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</si>
  <si>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</si>
  <si>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</si>
  <si>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</si>
  <si>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</si>
  <si>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</si>
  <si>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</si>
  <si>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</si>
  <si>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</si>
  <si>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</si>
  <si>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</si>
  <si>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</si>
  <si>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</si>
  <si>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</si>
  <si>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</si>
  <si>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</si>
  <si>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</si>
  <si>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</si>
  <si>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</si>
  <si>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</si>
  <si>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</si>
  <si>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</si>
  <si>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</si>
  <si>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</si>
  <si>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</si>
  <si>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</si>
  <si>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</si>
  <si>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</si>
  <si>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</si>
  <si>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</si>
  <si>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</si>
  <si>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</si>
  <si>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</si>
  <si>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</si>
  <si>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</si>
  <si>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</si>
  <si>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</si>
  <si>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</si>
  <si>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</si>
  <si>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</si>
  <si>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</si>
  <si>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</si>
  <si>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</si>
  <si>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</si>
  <si>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</si>
  <si>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</si>
  <si>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</si>
  <si>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</si>
  <si>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</si>
  <si>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</si>
  <si>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</si>
  <si>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</si>
  <si>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</si>
  <si>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</si>
  <si>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</si>
  <si>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</si>
  <si>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</si>
  <si>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</si>
  <si>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</si>
  <si>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</si>
  <si>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</si>
  <si>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</si>
  <si>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</si>
  <si>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</si>
  <si>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</si>
  <si>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</si>
  <si>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</si>
  <si>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</si>
  <si>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</si>
  <si>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</si>
  <si>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</si>
  <si>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</si>
  <si>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</si>
  <si>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</si>
  <si>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</si>
  <si>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</si>
  <si>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</si>
  <si>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</si>
  <si>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</si>
  <si>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</si>
  <si>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</si>
  <si>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</si>
  <si>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</si>
  <si>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</si>
  <si>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</si>
  <si>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</si>
  <si>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</si>
  <si>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</si>
  <si>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</si>
  <si>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</si>
  <si>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</si>
  <si>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</si>
  <si>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</si>
  <si>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</si>
  <si>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</si>
  <si>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</si>
  <si>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</si>
  <si>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</si>
  <si>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</si>
  <si>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</si>
  <si>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</si>
  <si>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</si>
  <si>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</si>
  <si>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</si>
  <si>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</si>
  <si>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</si>
  <si>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</si>
  <si>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</si>
  <si>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</si>
  <si>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</si>
  <si>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</si>
  <si>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</si>
  <si>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</si>
  <si>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</si>
  <si>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</si>
  <si>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</si>
  <si>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</si>
  <si>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</si>
  <si>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</si>
  <si>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</si>
  <si>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</si>
  <si>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</si>
  <si>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</si>
  <si>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</si>
  <si>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</si>
  <si>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</si>
  <si>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</si>
  <si>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</si>
  <si>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</si>
  <si>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</si>
  <si>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</si>
  <si>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</si>
  <si>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</si>
  <si>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</si>
  <si>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</si>
  <si>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</si>
  <si>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</si>
  <si>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</si>
  <si>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</si>
  <si>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</si>
  <si>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</si>
  <si>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</si>
  <si>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</si>
  <si>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</si>
  <si>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</si>
  <si>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</si>
  <si>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</si>
  <si>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</si>
  <si>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</si>
  <si>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</si>
  <si>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</si>
  <si>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</si>
  <si>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</si>
  <si>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</si>
  <si>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</si>
  <si>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</si>
  <si>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</si>
  <si>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</si>
  <si>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</si>
  <si>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</si>
  <si>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</si>
  <si>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</si>
  <si>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</si>
  <si>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</si>
  <si>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</si>
  <si>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</si>
  <si>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</si>
  <si>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</si>
  <si>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</si>
  <si>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</si>
  <si>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</si>
  <si>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</si>
  <si>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</si>
  <si>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</si>
  <si>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</si>
  <si>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</si>
  <si>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</si>
  <si>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</si>
  <si>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</si>
  <si>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</si>
  <si>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</si>
  <si>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</si>
  <si>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</si>
  <si>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</si>
  <si>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</si>
  <si>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</si>
  <si>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</si>
  <si>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</si>
  <si>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</si>
  <si>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</si>
  <si>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</si>
  <si>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</si>
  <si>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</si>
  <si>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</si>
  <si>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</si>
  <si>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</si>
  <si>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</si>
  <si>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</si>
  <si>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</si>
  <si>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</si>
  <si>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</si>
  <si>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</si>
  <si>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</si>
  <si>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</si>
  <si>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</si>
  <si>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</si>
  <si>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</si>
  <si>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</si>
  <si>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</si>
  <si>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</si>
  <si>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</si>
  <si>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</si>
  <si>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</si>
  <si>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</si>
  <si>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</si>
  <si>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</si>
  <si>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</si>
  <si>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</si>
  <si>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</si>
  <si>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</si>
  <si>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</si>
  <si>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</si>
  <si>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</si>
  <si>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</si>
  <si>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</si>
  <si>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</si>
  <si>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</si>
  <si>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</si>
  <si>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</si>
  <si>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</si>
  <si>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</si>
  <si>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</si>
  <si>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</si>
  <si>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</si>
  <si>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</si>
  <si>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</si>
  <si>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</si>
  <si>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</si>
  <si>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</si>
  <si>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</si>
  <si>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</si>
  <si>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</si>
  <si>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</si>
  <si>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</si>
  <si>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</si>
  <si>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</si>
  <si>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</si>
  <si>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</si>
  <si>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</si>
  <si>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</si>
  <si>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</si>
  <si>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</si>
  <si>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</si>
  <si>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</si>
  <si>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</si>
  <si>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</si>
  <si>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</si>
  <si>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</si>
  <si>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</si>
  <si>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</si>
  <si>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</si>
  <si>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</si>
  <si>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</si>
  <si>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</si>
  <si>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</si>
  <si>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</si>
  <si>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</si>
  <si>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</si>
  <si>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</si>
  <si>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</si>
  <si>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</si>
  <si>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</si>
  <si>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</si>
  <si>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</si>
  <si>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</si>
  <si>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</si>
  <si>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</si>
  <si>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</si>
  <si>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</si>
  <si>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</si>
  <si>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</si>
  <si>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</si>
  <si>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</si>
  <si>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</si>
  <si>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</si>
  <si>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</si>
  <si>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</si>
  <si>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</si>
  <si>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</si>
  <si>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</si>
  <si>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</si>
  <si>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</si>
  <si>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</si>
  <si>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</si>
  <si>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</si>
  <si>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</si>
  <si>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</si>
  <si>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</si>
  <si>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</si>
  <si>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</si>
  <si>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</si>
  <si>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</si>
  <si>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</si>
  <si>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</si>
  <si>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</si>
  <si>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</si>
  <si>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</si>
  <si>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</si>
  <si>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</si>
  <si>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</si>
  <si>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</si>
  <si>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</si>
  <si>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</si>
  <si>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</si>
  <si>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</si>
  <si>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</si>
  <si>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</si>
  <si>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</si>
  <si>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</si>
  <si>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</si>
  <si>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</si>
  <si>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</si>
  <si>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</si>
  <si>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</si>
  <si>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</si>
  <si>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</si>
  <si>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</si>
  <si>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</si>
  <si>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</si>
  <si>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</si>
  <si>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</si>
  <si>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</si>
  <si>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</si>
  <si>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</si>
  <si>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</si>
  <si>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</si>
  <si>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</si>
  <si>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</si>
  <si>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</si>
  <si>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</si>
  <si>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</si>
  <si>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</si>
  <si>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</si>
  <si>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</si>
  <si>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</si>
  <si>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</si>
  <si>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</si>
  <si>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</si>
  <si>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</si>
  <si>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</si>
  <si>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</si>
  <si>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</si>
  <si>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</si>
  <si>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</si>
  <si>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</si>
  <si>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</si>
  <si>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</si>
  <si>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</si>
  <si>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</si>
  <si>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</si>
  <si>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</si>
  <si>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</si>
  <si>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</si>
  <si>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</si>
  <si>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</si>
  <si>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</si>
  <si>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</si>
  <si>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</si>
  <si>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</si>
  <si>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</si>
  <si>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</si>
  <si>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</si>
  <si>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</si>
  <si>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</si>
  <si>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</si>
  <si>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</si>
  <si>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</si>
  <si>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</si>
  <si>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</si>
  <si>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</si>
  <si>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</si>
  <si>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</si>
  <si>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</si>
  <si>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</si>
  <si>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</si>
  <si>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</si>
  <si>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</si>
  <si>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</si>
  <si>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</si>
  <si>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</si>
  <si>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</si>
  <si>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</si>
  <si>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</si>
  <si>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</si>
  <si>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</si>
  <si>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</si>
  <si>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</si>
  <si>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</si>
  <si>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</si>
  <si>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</si>
  <si>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</si>
  <si>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</si>
  <si>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</si>
  <si>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</si>
  <si>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</si>
  <si>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</si>
  <si>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</si>
  <si>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</si>
  <si>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</si>
  <si>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</si>
  <si>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</si>
  <si>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</si>
  <si>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</si>
  <si>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</si>
  <si>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</si>
  <si>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</si>
  <si>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</si>
  <si>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</si>
  <si>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</si>
  <si>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</si>
  <si>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</si>
  <si>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</si>
  <si>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</si>
  <si>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</si>
  <si>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</si>
  <si>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</si>
  <si>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</si>
  <si>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</si>
  <si>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</si>
  <si>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</si>
  <si>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</si>
  <si>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</si>
  <si>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</si>
  <si>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</si>
  <si>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</si>
  <si>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</si>
  <si>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</si>
  <si>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</si>
  <si>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</si>
  <si>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</si>
  <si>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</si>
  <si>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</si>
  <si>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</si>
  <si>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</si>
  <si>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</si>
  <si>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</si>
  <si>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</si>
  <si>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</si>
  <si>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</si>
  <si>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</si>
  <si>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</si>
  <si>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</si>
  <si>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</si>
  <si>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</si>
  <si>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</si>
  <si>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</si>
  <si>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</si>
  <si>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</si>
  <si>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</si>
  <si>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</si>
  <si>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</si>
  <si>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</si>
  <si>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</si>
  <si>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</si>
  <si>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</si>
  <si>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</si>
  <si>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</si>
  <si>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</si>
  <si>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</si>
  <si>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</si>
  <si>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</si>
  <si>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</si>
  <si>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</si>
  <si>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</si>
  <si>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</si>
  <si>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</si>
  <si>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</si>
  <si>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</si>
  <si>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</si>
  <si>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</si>
  <si>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</si>
  <si>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</si>
  <si>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</si>
  <si>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</si>
  <si>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</si>
  <si>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</si>
  <si>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</si>
  <si>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</si>
  <si>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</si>
  <si>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</si>
  <si>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</si>
  <si>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</si>
  <si>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</si>
  <si>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</si>
  <si>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</si>
  <si>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</si>
  <si>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</si>
  <si>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</si>
  <si>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</si>
  <si>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</si>
  <si>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</si>
  <si>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</si>
  <si>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</si>
  <si>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</si>
  <si>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</si>
  <si>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</si>
  <si>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</si>
  <si>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</si>
  <si>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</si>
  <si>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</si>
  <si>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</si>
  <si>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</si>
  <si>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</si>
  <si>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</si>
  <si>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</si>
  <si>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</si>
  <si>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</si>
  <si>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</si>
  <si>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</si>
  <si>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</si>
  <si>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</si>
  <si>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</si>
  <si>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</si>
  <si>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</si>
  <si>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</si>
  <si>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</si>
  <si>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</si>
  <si>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</si>
  <si>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</si>
  <si>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</si>
  <si>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</si>
  <si>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</si>
  <si>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</si>
  <si>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</si>
  <si>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</si>
  <si>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</si>
  <si>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</si>
  <si>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</si>
  <si>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</si>
  <si>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</si>
  <si>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</si>
  <si>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</si>
  <si>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</si>
  <si>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</si>
  <si>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</si>
  <si>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</si>
  <si>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</si>
  <si>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</si>
  <si>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</si>
  <si>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</si>
  <si>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</si>
  <si>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</si>
  <si>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</si>
  <si>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</si>
  <si>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</si>
  <si>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</si>
  <si>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</si>
  <si>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</si>
  <si>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</si>
  <si>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</si>
  <si>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</si>
  <si>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</si>
  <si>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</si>
  <si>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</si>
  <si>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</si>
  <si>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</si>
  <si>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</si>
  <si>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</si>
  <si>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</si>
  <si>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</si>
  <si>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</si>
  <si>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</si>
  <si>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</si>
  <si>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</si>
  <si>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</si>
  <si>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</si>
  <si>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</si>
  <si>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</si>
  <si>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</si>
  <si>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</si>
  <si>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</si>
  <si>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</si>
  <si>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</si>
  <si>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</si>
  <si>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</si>
  <si>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</si>
  <si>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</si>
  <si>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</si>
  <si>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</si>
  <si>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</si>
  <si>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</si>
  <si>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</si>
  <si>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</si>
  <si>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</si>
  <si>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</si>
  <si>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</si>
  <si>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</si>
  <si>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</si>
  <si>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</si>
  <si>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</si>
  <si>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</si>
  <si>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</si>
  <si>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</si>
  <si>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</si>
  <si>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</si>
  <si>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</si>
  <si>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</si>
  <si>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</si>
  <si>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</si>
  <si>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</si>
  <si>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</si>
  <si>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</si>
  <si>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</si>
  <si>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</si>
  <si>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</si>
  <si>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</si>
  <si>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</si>
  <si>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</si>
  <si>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</si>
  <si>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</si>
  <si>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</si>
  <si>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</si>
  <si>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</si>
  <si>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</si>
  <si>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</si>
  <si>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</si>
  <si>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</si>
  <si>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</si>
  <si>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</si>
  <si>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</si>
  <si>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</si>
  <si>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</si>
  <si>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</si>
  <si>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</si>
  <si>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</si>
  <si>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</si>
  <si>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</si>
  <si>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</si>
  <si>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</si>
  <si>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</si>
  <si>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</si>
  <si>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</si>
  <si>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</si>
  <si>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</si>
  <si>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</si>
  <si>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</si>
  <si>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</si>
  <si>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</si>
  <si>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</si>
  <si>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</si>
  <si>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</si>
  <si>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</si>
  <si>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</si>
  <si>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</si>
  <si>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</si>
  <si>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</si>
  <si>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</si>
  <si>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</si>
  <si>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</si>
  <si>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</si>
  <si>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</si>
  <si>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</si>
  <si>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</si>
  <si>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</si>
  <si>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</si>
  <si>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</si>
  <si>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</si>
  <si>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</si>
  <si>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</si>
  <si>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</si>
  <si>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</si>
  <si>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</si>
  <si>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</si>
  <si>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</si>
  <si>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</si>
  <si>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</si>
  <si>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</si>
  <si>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</si>
  <si>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</si>
  <si>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</si>
  <si>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</si>
  <si>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</si>
  <si>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</si>
  <si>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</si>
  <si>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</si>
  <si>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</si>
  <si>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</si>
  <si>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</si>
  <si>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</si>
  <si>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</si>
  <si>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</si>
  <si>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</si>
  <si>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</si>
  <si>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</si>
  <si>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</si>
  <si>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</si>
  <si>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</si>
  <si>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</si>
  <si>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</si>
  <si>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</si>
  <si>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</si>
  <si>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</si>
  <si>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</si>
  <si>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</si>
  <si>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</si>
  <si>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</si>
  <si>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</si>
  <si>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</si>
  <si>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</si>
  <si>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</si>
  <si>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</si>
  <si>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</si>
  <si>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</si>
  <si>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</si>
  <si>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</si>
  <si>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</si>
  <si>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</si>
  <si>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</si>
  <si>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</si>
  <si>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</si>
  <si>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</si>
  <si>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</si>
  <si>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</si>
  <si>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</si>
  <si>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</si>
  <si>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</si>
  <si>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</si>
  <si>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</si>
  <si>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</si>
  <si>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</si>
  <si>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</si>
  <si>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</si>
  <si>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</si>
  <si>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</si>
  <si>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</si>
  <si>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</si>
  <si>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</si>
  <si>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</si>
  <si>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</si>
  <si>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</si>
  <si>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</si>
  <si>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</si>
  <si>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</si>
  <si>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</si>
  <si>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</si>
  <si>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</si>
  <si>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</si>
  <si>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</si>
  <si>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</si>
  <si>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</si>
  <si>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</si>
  <si>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</si>
  <si>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</si>
  <si>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</si>
  <si>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</si>
  <si>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</si>
  <si>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</si>
  <si>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</si>
  <si>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</si>
  <si>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</si>
  <si>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</si>
  <si>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</si>
  <si>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</si>
  <si>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</si>
  <si>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</si>
  <si>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</si>
  <si>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</si>
  <si>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</si>
  <si>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</si>
  <si>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</si>
  <si>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</si>
  <si>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</si>
  <si>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</si>
  <si>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</si>
  <si>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</si>
  <si>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</si>
  <si>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</si>
  <si>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</si>
  <si>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</si>
  <si>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</si>
  <si>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</si>
  <si>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</si>
  <si>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</si>
  <si>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</si>
  <si>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</si>
  <si>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</si>
  <si>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</si>
  <si>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</si>
  <si>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</si>
  <si>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</si>
  <si>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</si>
  <si>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</si>
  <si>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</si>
  <si>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</si>
  <si>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</si>
  <si>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</si>
  <si>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</si>
  <si>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</si>
  <si>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</si>
  <si>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</si>
  <si>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</si>
  <si>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</si>
  <si>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</si>
  <si>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</si>
  <si>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</si>
  <si>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</si>
  <si>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</si>
  <si>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</si>
  <si>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</si>
  <si>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</si>
  <si>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</si>
  <si>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</si>
  <si>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</si>
  <si>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</si>
  <si>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</si>
  <si>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</si>
  <si>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</si>
  <si>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</si>
  <si>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</si>
  <si>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</si>
  <si>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</si>
  <si>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</si>
  <si>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</si>
  <si>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</si>
  <si>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</si>
  <si>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</si>
  <si>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</si>
  <si>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</si>
  <si>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</si>
  <si>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</si>
  <si>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</si>
  <si>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</si>
  <si>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</si>
  <si>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</si>
  <si>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</si>
  <si>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</si>
  <si>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</si>
  <si>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</si>
  <si>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</si>
  <si>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</si>
  <si>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</si>
  <si>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</si>
  <si>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</si>
  <si>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</si>
  <si>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</si>
  <si>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</si>
  <si>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</si>
  <si>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</si>
  <si>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</si>
  <si>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</si>
  <si>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</si>
  <si>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Row Labels</t>
  </si>
  <si>
    <t>Grand Total</t>
  </si>
  <si>
    <t>Percent Funded</t>
  </si>
  <si>
    <t>Average Donation</t>
  </si>
  <si>
    <t>Category</t>
  </si>
  <si>
    <t>Sub-Category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</si>
  <si>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</si>
  <si>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</si>
  <si>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</si>
  <si>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</si>
  <si>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</si>
  <si>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</si>
  <si>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</si>
  <si>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</si>
  <si>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</si>
  <si>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</si>
  <si>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</si>
  <si>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small batch</t>
  </si>
  <si>
    <t>Count of outcome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</si>
  <si>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</si>
  <si>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</si>
  <si>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</si>
  <si>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</si>
  <si>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</si>
  <si>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</si>
  <si>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</si>
  <si>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</si>
  <si>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</si>
  <si>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</si>
  <si>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</si>
  <si>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</si>
  <si>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</si>
  <si>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</si>
  <si>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</si>
  <si>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</si>
  <si>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</si>
  <si>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</si>
  <si>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</si>
  <si>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</si>
  <si>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</si>
  <si>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</si>
  <si>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</si>
  <si>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</si>
  <si>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</si>
  <si>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</si>
  <si>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</si>
  <si>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</si>
  <si>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</si>
  <si>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</si>
  <si>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</si>
  <si>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</si>
  <si>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</si>
  <si>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</si>
  <si>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</si>
  <si>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</si>
  <si>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</si>
  <si>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</si>
  <si>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</si>
  <si>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</si>
  <si>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Parent Category</t>
  </si>
  <si>
    <t>Date Created Conversion</t>
  </si>
  <si>
    <t>Date Ended Conversion</t>
  </si>
  <si>
    <t>Aug</t>
  </si>
  <si>
    <t>Sep</t>
  </si>
  <si>
    <t>Mar</t>
  </si>
  <si>
    <t>Jun</t>
  </si>
  <si>
    <t>Jul</t>
  </si>
  <si>
    <t>Nov</t>
  </si>
  <si>
    <t>Dec</t>
  </si>
  <si>
    <t>Jan</t>
  </si>
  <si>
    <t>Feb</t>
  </si>
  <si>
    <t>May</t>
  </si>
  <si>
    <t>Apr</t>
  </si>
  <si>
    <t>Oct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</si>
  <si>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</si>
  <si>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</si>
  <si>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</si>
  <si>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</si>
  <si>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</si>
  <si>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</si>
  <si>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</si>
  <si>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</si>
  <si>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</si>
  <si>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</si>
  <si>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</si>
  <si>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</si>
  <si>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</si>
  <si>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</si>
  <si>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</si>
  <si>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</si>
  <si>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</si>
  <si>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</si>
  <si>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</si>
  <si>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</si>
  <si>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backers_count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</si>
  <si>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</si>
  <si>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</si>
  <si>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</si>
  <si>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</si>
  <si>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</si>
  <si>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</si>
  <si>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</si>
  <si>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</si>
  <si>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</si>
  <si>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</si>
  <si>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</si>
  <si>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</si>
  <si>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</si>
  <si>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 - Backers</t>
  </si>
  <si>
    <t>Failed -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</si>
</sst>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0A0101"/>
      <name val="Arial"/>
      <family val="2"/>
    </font>
    <font>
      <b/>
      <sz val="10"/>
      <color theme="1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0" fillId="0" borderId="0" xfId="2" applyFont="1"/>
    <xf numFmtId="43" fontId="1" fillId="0" borderId="0" xfId="1" applyFont="1" applyAlignment="1">
      <alignment horizontal="center"/>
    </xf>
    <xf numFmtId="0" fontId="0" fillId="0" borderId="0" xfId="0" applyNumberFormat="1"/>
    <xf numFmtId="0" fontId="4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/>
    <xf numFmtId="164" fontId="5" fillId="0" borderId="0" xfId="2" applyNumberFormat="1" applyFont="1"/>
    <xf numFmtId="9" fontId="5" fillId="0" borderId="0" xfId="2" applyNumberFormat="1" applyFont="1"/>
    <xf numFmtId="0" fontId="6" fillId="0" borderId="0" xfId="0" applyFont="1"/>
    <xf numFmtId="0" fontId="1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Continuous"/>
    </xf>
    <xf numFmtId="165" fontId="0" fillId="0" borderId="0" xfId="1" applyNumberFormat="1" applyFont="1" applyFill="1" applyBorder="1" applyAlignment="1"/>
    <xf numFmtId="165" fontId="0" fillId="0" borderId="1" xfId="1" applyNumberFormat="1" applyFont="1" applyFill="1" applyBorder="1" applyAlignment="1"/>
    <xf numFmtId="166" fontId="0" fillId="0" borderId="0" xfId="1" applyNumberFormat="1" applyFont="1"/>
    <xf numFmtId="0" fontId="3" fillId="0" borderId="0" xfId="0" applyFont="1" applyFill="1" applyBorder="1" applyAlignment="1"/>
    <xf numFmtId="165" fontId="3" fillId="0" borderId="0" xfId="1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30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rgb="FF4472C4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Category!PivotTable2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91432652776809"/>
          <c:y val="0.20765360742739153"/>
          <c:w val="0.71001159230096234"/>
          <c:h val="0.58817186604040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0-4AD9-8341-67C7BF37222D}"/>
            </c:ext>
          </c:extLst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0-4AD9-8341-67C7BF37222D}"/>
            </c:ext>
          </c:extLst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0-4AD9-8341-67C7BF37222D}"/>
            </c:ext>
          </c:extLst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60-4AD9-8341-67C7BF37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052255"/>
        <c:axId val="1489071391"/>
      </c:barChart>
      <c:catAx>
        <c:axId val="14890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71391"/>
        <c:crosses val="autoZero"/>
        <c:auto val="1"/>
        <c:lblAlgn val="ctr"/>
        <c:lblOffset val="100"/>
        <c:noMultiLvlLbl val="0"/>
      </c:catAx>
      <c:valAx>
        <c:axId val="14890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Sub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399062879576711E-2"/>
          <c:y val="0.1860263642417832"/>
          <c:w val="0.80490482581807921"/>
          <c:h val="0.58817186604040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Sub 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 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5-4E34-9FB3-800512900CB9}"/>
            </c:ext>
          </c:extLst>
        </c:ser>
        <c:ser>
          <c:idx val="1"/>
          <c:order val="1"/>
          <c:tx>
            <c:strRef>
              <c:f>'Pivot Table Sub Category'!$C$4:$C$5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 Category'!$C$6:$C$47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5-4E34-9FB3-800512900CB9}"/>
            </c:ext>
          </c:extLst>
        </c:ser>
        <c:ser>
          <c:idx val="2"/>
          <c:order val="2"/>
          <c:tx>
            <c:strRef>
              <c:f>'Pivot Table Sub 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 Category'!$D$6:$D$47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5-4E34-9FB3-800512900CB9}"/>
            </c:ext>
          </c:extLst>
        </c:ser>
        <c:ser>
          <c:idx val="3"/>
          <c:order val="3"/>
          <c:tx>
            <c:strRef>
              <c:f>'Pivot Table Sub Category'!$E$4:$E$5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 Category'!$E$6:$E$47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5-4E34-9FB3-800512900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052255"/>
        <c:axId val="1489071391"/>
      </c:barChart>
      <c:catAx>
        <c:axId val="14890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71391"/>
        <c:crosses val="autoZero"/>
        <c:auto val="1"/>
        <c:lblAlgn val="ctr"/>
        <c:lblOffset val="100"/>
        <c:noMultiLvlLbl val="0"/>
      </c:catAx>
      <c:valAx>
        <c:axId val="14890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Date Created!PivotTable2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44450" cap="rnd">
            <a:solidFill>
              <a:srgbClr val="0070C0"/>
            </a:solidFill>
            <a:round/>
          </a:ln>
          <a:effectLst>
            <a:outerShdw blurRad="12700" dir="5400000" algn="ctr" rotWithShape="0">
              <a:srgbClr val="000000">
                <a:alpha val="43137"/>
              </a:srgbClr>
            </a:outerShdw>
          </a:effectLst>
        </c:spPr>
        <c:marker>
          <c:symbol val="circle"/>
          <c:size val="7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>
              <a:outerShdw blurRad="12700" dir="5400000" algn="ctr" rotWithShape="0">
                <a:srgbClr val="000000">
                  <a:alpha val="43137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44450" cap="rnd" cmpd="sng">
            <a:solidFill>
              <a:srgbClr val="FF0000"/>
            </a:solidFill>
            <a:round/>
          </a:ln>
          <a:effectLst>
            <a:outerShdw blurRad="12700" dir="5400000" algn="ctr" rotWithShape="0">
              <a:srgbClr val="FF0000">
                <a:alpha val="43000"/>
              </a:srgbClr>
            </a:outerShdw>
          </a:effectLst>
        </c:spPr>
        <c:marker>
          <c:symbol val="circle"/>
          <c:size val="7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>
              <a:outerShdw blurRad="12700" dir="5400000" algn="ctr" rotWithShape="0">
                <a:srgbClr val="FF0000">
                  <a:alpha val="4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44450" cap="rnd">
            <a:solidFill>
              <a:schemeClr val="accent6"/>
            </a:solidFill>
            <a:round/>
          </a:ln>
          <a:effectLst>
            <a:outerShdw blurRad="12700" dir="5400000" algn="ctr" rotWithShape="0">
              <a:srgbClr val="000000">
                <a:alpha val="43000"/>
              </a:srgbClr>
            </a:outerShdw>
          </a:effectLst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chemeClr val="accent3"/>
              </a:solidFill>
            </a:ln>
            <a:effectLst>
              <a:outerShdw blurRad="12700" dir="5400000" algn="ctr" rotWithShape="0">
                <a:srgbClr val="000000">
                  <a:alpha val="4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099155787109604E-2"/>
          <c:y val="0.17358855329650957"/>
          <c:w val="0.80490482581807921"/>
          <c:h val="0.588171866040409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Date Created'!$B$4:$B$5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44450" cap="rnd">
              <a:solidFill>
                <a:srgbClr val="0070C0"/>
              </a:solidFill>
              <a:round/>
            </a:ln>
            <a:effectLst>
              <a:outerShdw blurRad="12700" dir="5400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>
                <a:outerShdw blurRad="12700" dir="5400000" algn="ctr" rotWithShape="0">
                  <a:srgbClr val="000000">
                    <a:alpha val="43137"/>
                  </a:srgbClr>
                </a:outerShdw>
              </a:effectLst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4-44BD-8D2E-D6A7963F2FD3}"/>
            </c:ext>
          </c:extLst>
        </c:ser>
        <c:ser>
          <c:idx val="1"/>
          <c:order val="1"/>
          <c:tx>
            <c:strRef>
              <c:f>'Pivot Table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44450" cap="rnd" cmpd="sng">
              <a:solidFill>
                <a:srgbClr val="FF0000"/>
              </a:solidFill>
              <a:round/>
            </a:ln>
            <a:effectLst>
              <a:outerShdw blurRad="12700" dir="5400000" algn="ctr" rotWithShape="0">
                <a:srgbClr val="FF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>
                <a:outerShdw blurRad="12700" dir="5400000" algn="ctr" rotWithShape="0">
                  <a:srgbClr val="FF0000">
                    <a:alpha val="43000"/>
                  </a:srgbClr>
                </a:outerShdw>
              </a:effectLst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4-44BD-8D2E-D6A7963F2FD3}"/>
            </c:ext>
          </c:extLst>
        </c:ser>
        <c:ser>
          <c:idx val="2"/>
          <c:order val="2"/>
          <c:tx>
            <c:strRef>
              <c:f>'Pivot Table Date Created'!$D$4:$D$5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44450" cap="rnd">
              <a:solidFill>
                <a:schemeClr val="accent6"/>
              </a:solidFill>
              <a:round/>
            </a:ln>
            <a:effectLst>
              <a:outerShdw blurRad="12700" dir="5400000" algn="ctr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>
                <a:outerShdw blurRad="12700" dir="5400000" algn="ctr" rotWithShape="0">
                  <a:srgbClr val="000000">
                    <a:alpha val="43000"/>
                  </a:srgbClr>
                </a:outerShdw>
              </a:effectLst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4-44BD-8D2E-D6A7963F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52255"/>
        <c:axId val="1489071391"/>
      </c:lineChart>
      <c:catAx>
        <c:axId val="14890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71391"/>
        <c:crosses val="autoZero"/>
        <c:auto val="1"/>
        <c:lblAlgn val="ctr"/>
        <c:lblOffset val="100"/>
        <c:noMultiLvlLbl val="0"/>
      </c:catAx>
      <c:valAx>
        <c:axId val="14890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56061656128695"/>
          <c:y val="0.26943354095663413"/>
          <c:w val="8.8939838872949969E-2"/>
          <c:h val="0.16207682062130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4601658617516199"/>
          <c:y val="2.3832687563117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2-468B-8411-0692F346724F}"/>
            </c:ext>
          </c:extLst>
        </c:ser>
        <c:ser>
          <c:idx val="5"/>
          <c:order val="1"/>
          <c:tx>
            <c:strRef>
              <c:f>Bonus!$H$2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52-468B-8411-0692F346724F}"/>
            </c:ext>
          </c:extLst>
        </c:ser>
        <c:ser>
          <c:idx val="6"/>
          <c:order val="2"/>
          <c:tx>
            <c:strRef>
              <c:f>Bonus!$I$2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Bonus!$I$3:$I$14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52-468B-8411-0692F34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282975"/>
        <c:axId val="1302584527"/>
      </c:lineChart>
      <c:catAx>
        <c:axId val="15752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4527"/>
        <c:crosses val="autoZero"/>
        <c:auto val="1"/>
        <c:lblAlgn val="ctr"/>
        <c:lblOffset val="100"/>
        <c:noMultiLvlLbl val="0"/>
      </c:catAx>
      <c:valAx>
        <c:axId val="13025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0</xdr:row>
      <xdr:rowOff>12700</xdr:rowOff>
    </xdr:from>
    <xdr:to>
      <xdr:col>15</xdr:col>
      <xdr:colOff>374650</xdr:colOff>
      <xdr:row>17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DBB49-A837-4788-B4B8-AFD31A5A1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97063</xdr:colOff>
      <xdr:row>0</xdr:row>
      <xdr:rowOff>54428</xdr:rowOff>
    </xdr:from>
    <xdr:to>
      <xdr:col>15</xdr:col>
      <xdr:colOff>351063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B1545-3EF2-4A49-BF3F-E10778F20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269421</xdr:colOff>
      <xdr:row>0</xdr:row>
      <xdr:rowOff>72572</xdr:rowOff>
    </xdr:from>
    <xdr:to>
      <xdr:col>14</xdr:col>
      <xdr:colOff>278493</xdr:colOff>
      <xdr:row>28</xdr:row>
      <xdr:rowOff>97972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3D9B9-9169-4E9D-8356-3218F2E13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15</xdr:row>
      <xdr:rowOff>88899</xdr:rowOff>
    </xdr:from>
    <xdr:to>
      <xdr:col>8</xdr:col>
      <xdr:colOff>1333500</xdr:colOff>
      <xdr:row>36</xdr:row>
      <xdr:rowOff>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4AE203-A8D7-40C3-8F24-749377E26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cswi" refreshedDate="44299.723246527778" createdVersion="7" refreshedVersion="7" minRefreshableVersion="3" recordCount="4114" xr:uid="{AD764917-AB90-4B35-8C40-AD18FEE2D54D}">
  <cacheSource type="worksheet">
    <worksheetSource name="Table1"/>
  </cacheSource>
  <cacheFields count="20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3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x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14:24:43"/>
  </r>
  <r>
    <x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x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12:21:47"/>
  </r>
  <r>
    <x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20:01:19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5:35:00"/>
  </r>
  <r>
    <x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4T01:44:10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5T01:07:47"/>
  </r>
  <r>
    <x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21:00:00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7T02:29:04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5T01:37:59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2T03:00:00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6T03:00:00"/>
  </r>
  <r>
    <x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20:27:00"/>
  </r>
  <r>
    <x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13:59:00"/>
  </r>
  <r>
    <x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20:14:00"/>
  </r>
  <r>
    <x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5:30:00"/>
  </r>
  <r>
    <x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8:33:42"/>
  </r>
  <r>
    <x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13:00:56"/>
  </r>
  <r>
    <x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9:35:34"/>
  </r>
  <r>
    <x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5:03:09"/>
  </r>
  <r>
    <x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7:59:00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5:20:00"/>
  </r>
  <r>
    <x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9:39:0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9T00:36:01"/>
  </r>
  <r>
    <x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12:22:24"/>
  </r>
  <r>
    <x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6T04:57:13"/>
  </r>
  <r>
    <x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23:08:04"/>
  </r>
  <r>
    <x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6:09:28"/>
  </r>
  <r>
    <x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7:01:55"/>
  </r>
  <r>
    <x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x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3T03:59:00"/>
  </r>
  <r>
    <x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6:51:41"/>
  </r>
  <r>
    <x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7:43:21"/>
  </r>
  <r>
    <x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8T00:00:00"/>
  </r>
  <r>
    <x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6:22:05"/>
  </r>
  <r>
    <x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6:37:59"/>
  </r>
  <r>
    <x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1T01:22:24"/>
  </r>
  <r>
    <x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22:59:00"/>
  </r>
  <r>
    <x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9T04:00:00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13:39:14"/>
  </r>
  <r>
    <x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5:20:26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3T00:00:00"/>
  </r>
  <r>
    <x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7T02:22:17"/>
  </r>
  <r>
    <x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14:58:27"/>
  </r>
  <r>
    <x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23:09:34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20:40:07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12:00:00"/>
  </r>
  <r>
    <x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4T04:14:05"/>
  </r>
  <r>
    <x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7:00:00"/>
  </r>
  <r>
    <x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22:17:17"/>
  </r>
  <r>
    <x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6:50:46"/>
  </r>
  <r>
    <x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22:00:00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7:07:01"/>
  </r>
  <r>
    <x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23:15:16"/>
  </r>
  <r>
    <x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6:00:0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9:59:22"/>
  </r>
  <r>
    <x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8:52:52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21:00:00"/>
  </r>
  <r>
    <x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3T00:00:00"/>
  </r>
  <r>
    <x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9:32:37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9:11:18"/>
  </r>
  <r>
    <x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8T04:59:00"/>
  </r>
  <r>
    <x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8T00:26:21"/>
  </r>
  <r>
    <x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5:59:00"/>
  </r>
  <r>
    <x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20:23:40"/>
  </r>
  <r>
    <x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x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13:39:51"/>
  </r>
  <r>
    <x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6:59:00"/>
  </r>
  <r>
    <x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21:30:45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6:30:57"/>
  </r>
  <r>
    <x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5T00:00:00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11:41:35"/>
  </r>
  <r>
    <x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5:01:12"/>
  </r>
  <r>
    <x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7:35:58"/>
  </r>
  <r>
    <x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1T02:59:00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x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8:38:13"/>
  </r>
  <r>
    <x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10T02:00:56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4T03:02:00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9:41:01"/>
  </r>
  <r>
    <x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11:30:00"/>
  </r>
  <r>
    <x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8:11:26"/>
  </r>
  <r>
    <x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3T03:00:37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14:20:45"/>
  </r>
  <r>
    <x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x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8:03:12"/>
  </r>
  <r>
    <x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7:08:19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9:39:24"/>
  </r>
  <r>
    <x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8:00:00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21:00:00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7:13:42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6T00:07:21"/>
  </r>
  <r>
    <x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8-01T03:00:00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2T03:14:42"/>
  </r>
  <r>
    <x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23:30:00"/>
  </r>
  <r>
    <x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21:39:59"/>
  </r>
  <r>
    <x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9:04:46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x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3T03:08:53"/>
  </r>
  <r>
    <x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9:20:30"/>
  </r>
  <r>
    <x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x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4T00:00:00"/>
  </r>
  <r>
    <x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8:38:21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23:34:47"/>
  </r>
  <r>
    <x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14:42:50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6T00:37:10"/>
  </r>
  <r>
    <x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5:59:00"/>
  </r>
  <r>
    <x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7:59:47"/>
  </r>
  <r>
    <x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3T02:00:00"/>
  </r>
  <r>
    <x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5:00:00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6:34:48"/>
  </r>
  <r>
    <x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7:44:04"/>
  </r>
  <r>
    <x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10:55:55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9:00:00"/>
  </r>
  <r>
    <x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9T01:17:16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23:00:00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3T01:11:47"/>
  </r>
  <r>
    <x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x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22:00:00"/>
  </r>
  <r>
    <x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x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23:51:20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1T02:00:00"/>
  </r>
  <r>
    <x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13:59:01"/>
  </r>
  <r>
    <x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5:28:13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x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x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x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20:30:07"/>
  </r>
  <r>
    <x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x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9:00:00"/>
  </r>
  <r>
    <x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8-01T04:59:00"/>
  </r>
  <r>
    <x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x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1T03:40:23"/>
  </r>
  <r>
    <x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22:26:18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7:17:52"/>
  </r>
  <r>
    <x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13:00:52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8T00:23:18"/>
  </r>
  <r>
    <x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x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x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8:00:00"/>
  </r>
  <r>
    <x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6T03:53:02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13:13:11"/>
  </r>
  <r>
    <x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3T01:51:40"/>
  </r>
  <r>
    <x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5:04:04"/>
  </r>
  <r>
    <x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13:08:15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13:25:35"/>
  </r>
  <r>
    <x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x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21:52:5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10:25:45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x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x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23:42:00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</r>
  <r>
    <x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8:18:21"/>
  </r>
  <r>
    <x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</r>
  <r>
    <x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x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x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9:02:50"/>
  </r>
  <r>
    <x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x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x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x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x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x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8:40:11"/>
  </r>
  <r>
    <x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</r>
  <r>
    <x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4T00:08:46"/>
  </r>
  <r>
    <x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</r>
  <r>
    <x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x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9:00:00"/>
  </r>
  <r>
    <x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7:48:15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</r>
  <r>
    <x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20:26:50"/>
  </r>
  <r>
    <x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x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x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</r>
  <r>
    <x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x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x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6:34:37"/>
  </r>
  <r>
    <x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5:37:26"/>
  </r>
  <r>
    <x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10:35:38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9:00:32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x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</r>
  <r>
    <x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21:00:00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x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9:12:02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</r>
  <r>
    <x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5T02:00:03"/>
  </r>
  <r>
    <x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9:38:49"/>
  </r>
  <r>
    <x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</r>
  <r>
    <x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14:00:03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5:10:22"/>
  </r>
  <r>
    <x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</r>
  <r>
    <x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4T04:43:58"/>
  </r>
  <r>
    <x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</r>
  <r>
    <x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5:00:00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9T03:50:17"/>
  </r>
  <r>
    <x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x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x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23:59:00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22:00:37"/>
  </r>
  <r>
    <x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5:22:29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x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6:59:00"/>
  </r>
  <r>
    <x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x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x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x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</r>
  <r>
    <x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9:29:00"/>
  </r>
  <r>
    <x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x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x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x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</r>
  <r>
    <x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9:49:06"/>
  </r>
  <r>
    <x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x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x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13:51:09"/>
  </r>
  <r>
    <x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</r>
  <r>
    <x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7:00:11"/>
  </r>
  <r>
    <x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6:45:04"/>
  </r>
  <r>
    <x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11:49:50"/>
  </r>
  <r>
    <x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2T01:08:24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7:06:00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6T01:16:25"/>
  </r>
  <r>
    <x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9:43:25"/>
  </r>
  <r>
    <x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6T03:39:00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8:35:09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7:40:00"/>
  </r>
  <r>
    <x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13:34:51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9:00:00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6-01T03:59:00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5:37:15"/>
  </r>
  <r>
    <x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7T02:00:00"/>
  </r>
  <r>
    <x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11:38:02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8:27:47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5:02:42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8T01:14:26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7:42:49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9:59:00"/>
  </r>
  <r>
    <x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14:55:00"/>
  </r>
  <r>
    <x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5:57:08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22:54:54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14:53:15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20:16:00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3T03:51:00"/>
  </r>
  <r>
    <x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10:51:39"/>
  </r>
  <r>
    <x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7T04:39:38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2T04:43:42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5T04:00:00"/>
  </r>
  <r>
    <x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8:00:00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8:49:00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11:57:46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6:59:00"/>
  </r>
  <r>
    <x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10T01:46:06"/>
  </r>
  <r>
    <x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8T00:57:54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21:23:39"/>
  </r>
  <r>
    <x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2T00:58:59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7T02:01:00"/>
  </r>
  <r>
    <x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14:10:35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9:26:00"/>
  </r>
  <r>
    <x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22:00:00"/>
  </r>
  <r>
    <x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6-01T04:59:00"/>
  </r>
  <r>
    <x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7:43:00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8:08:48"/>
  </r>
  <r>
    <x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8:35:24"/>
  </r>
  <r>
    <x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2T04:00:00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6T04:03:13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10:57:14"/>
  </r>
  <r>
    <x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7:59:00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5-01T00:01:00"/>
  </r>
  <r>
    <x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9T03:59:00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6:01:54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1-01T00:00:00"/>
  </r>
  <r>
    <x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11:24:43"/>
  </r>
  <r>
    <x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5-01T03:59:00"/>
  </r>
  <r>
    <x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21:00:00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6:24:20"/>
  </r>
  <r>
    <x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23:02:18"/>
  </r>
  <r>
    <x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6:42:15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20:33:58"/>
  </r>
  <r>
    <x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2T01:42:26"/>
  </r>
  <r>
    <x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9-01T02:00:00"/>
  </r>
  <r>
    <x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5:07:29"/>
  </r>
  <r>
    <x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9:05:33"/>
  </r>
  <r>
    <x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22:40:01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6:40:10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8:02:14"/>
  </r>
  <r>
    <x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20T02:00:00"/>
  </r>
  <r>
    <x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7:59:00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21:03:52"/>
  </r>
  <r>
    <x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5:59:00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9:59:48"/>
  </r>
  <r>
    <x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8:32:14"/>
  </r>
  <r>
    <x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1T04:59:00"/>
  </r>
  <r>
    <x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6:14:43"/>
  </r>
  <r>
    <x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23:55:51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7:59:00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23:00:00"/>
  </r>
  <r>
    <x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11:43:06"/>
  </r>
  <r>
    <x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13:40:48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7:59:00"/>
  </r>
  <r>
    <x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5:01:48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20T04:30:33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22:57:00"/>
  </r>
  <r>
    <x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8:00:00"/>
  </r>
  <r>
    <x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1-01T04:00:00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7T04:00:00"/>
  </r>
  <r>
    <x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7T03:59:00"/>
  </r>
  <r>
    <x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13:57:14"/>
  </r>
  <r>
    <x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8:00:00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14:16:31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9:00:00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22:00:00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5:18:38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4T02:05:08"/>
  </r>
  <r>
    <x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3T01:00:00"/>
  </r>
  <r>
    <x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8:14:28"/>
  </r>
  <r>
    <x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21:00:00"/>
  </r>
  <r>
    <x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10-01T03:59:00"/>
  </r>
  <r>
    <x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8:44:25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4T03:00:00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6-01T02:20:00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22:39:50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12:00:21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12:53:29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14:05:16"/>
  </r>
  <r>
    <x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11:58:28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1T03:59:00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22:09:14"/>
  </r>
  <r>
    <x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8T04:01:08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20:00:19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8:52:01"/>
  </r>
  <r>
    <x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8:03:14"/>
  </r>
  <r>
    <x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8:16:33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5:19:57"/>
  </r>
  <r>
    <x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5:00:00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5:12:00"/>
  </r>
  <r>
    <x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3T03:11:00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3T01:01:46"/>
  </r>
  <r>
    <x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8T00:00:00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9:22:00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1T03:59:00"/>
  </r>
  <r>
    <x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14:33:19"/>
  </r>
  <r>
    <x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9:01:58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5-01T04:59:00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13:32:02"/>
  </r>
  <r>
    <x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13:14:29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9:05:00"/>
  </r>
  <r>
    <x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8:25:39"/>
  </r>
  <r>
    <x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6:00:00"/>
  </r>
  <r>
    <x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21:53:18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21:20:31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7:18:00"/>
  </r>
  <r>
    <x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10:51:56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7:01:00"/>
  </r>
  <r>
    <x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23:52:00"/>
  </r>
  <r>
    <x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6:31:12"/>
  </r>
  <r>
    <x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7:16:32"/>
  </r>
  <r>
    <x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5:00:00"/>
  </r>
  <r>
    <x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7:01:40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9T02:49:19"/>
  </r>
  <r>
    <x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8:45:47"/>
  </r>
  <r>
    <x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5:01:41"/>
  </r>
  <r>
    <x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22:49:51"/>
  </r>
  <r>
    <x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6:00:00"/>
  </r>
  <r>
    <x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8T01:49:40"/>
  </r>
  <r>
    <x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22:59:00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8T00:52:52"/>
  </r>
  <r>
    <x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8T00:59:00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8T03:00:00"/>
  </r>
  <r>
    <x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7:00:52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8:38:02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21:32:00"/>
  </r>
  <r>
    <x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13:33:26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9-01T03:44:00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9:02:06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12:00:00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7T03:30:00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20:12:50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13:56:57"/>
  </r>
  <r>
    <x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7:08:00"/>
  </r>
  <r>
    <x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23:04:00"/>
  </r>
  <r>
    <x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6T02:02:19"/>
  </r>
  <r>
    <x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5:59:00"/>
  </r>
  <r>
    <x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21:54:10"/>
  </r>
  <r>
    <x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8:39:50"/>
  </r>
  <r>
    <x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23:33:17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5:00:00"/>
  </r>
  <r>
    <x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7:49:38"/>
  </r>
  <r>
    <x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21:03:31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2T01:31:05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12:00:00"/>
  </r>
  <r>
    <x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9:30:31"/>
  </r>
  <r>
    <x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8T04:33:00"/>
  </r>
  <r>
    <x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6:46:37"/>
  </r>
  <r>
    <x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20:13:07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4T04:40:31"/>
  </r>
  <r>
    <x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11:47:36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6:14:57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22:13:50"/>
  </r>
  <r>
    <x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8:01:39"/>
  </r>
  <r>
    <x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21:40:04"/>
  </r>
  <r>
    <x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7:05:14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x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22:00:00"/>
  </r>
  <r>
    <x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x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20:54:43"/>
  </r>
  <r>
    <x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x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7:56:20"/>
  </r>
  <r>
    <x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x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7:15:58"/>
  </r>
  <r>
    <x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x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x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x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21:19:43"/>
  </r>
  <r>
    <x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x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8:02:55"/>
  </r>
  <r>
    <x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4T02:00:20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12:19:23"/>
  </r>
  <r>
    <x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8:11:35"/>
  </r>
  <r>
    <x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x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22:43:20"/>
  </r>
  <r>
    <x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x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x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9:47:59"/>
  </r>
  <r>
    <x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x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7T00:31:00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2T03:59:00"/>
  </r>
  <r>
    <x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x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6:47:40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6:22:07"/>
  </r>
  <r>
    <x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6-01T04:00:00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x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x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7:02:33"/>
  </r>
  <r>
    <x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x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7T02:52:54"/>
  </r>
  <r>
    <x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6:18:54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x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x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6:19:39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22:08:38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x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x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3T03:59:00"/>
  </r>
  <r>
    <x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x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x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12:00:15"/>
  </r>
  <r>
    <x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6:08:09"/>
  </r>
  <r>
    <x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9T04:44:32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23:32:52"/>
  </r>
  <r>
    <x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12:08:19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22:37:19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x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x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11:33:00"/>
  </r>
  <r>
    <x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x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x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x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3T03:00:00"/>
  </r>
  <r>
    <x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x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x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5:00:00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8:17:29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20:59:00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22:16:00"/>
  </r>
  <r>
    <x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x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12:38:23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22:36:27"/>
  </r>
  <r>
    <x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5T02:21:26"/>
  </r>
  <r>
    <x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13:15:20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14:14:00"/>
  </r>
  <r>
    <x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x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x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x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8:48:47"/>
  </r>
  <r>
    <x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7:00:00"/>
  </r>
  <r>
    <x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14:44:07"/>
  </r>
  <r>
    <x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11:46:41"/>
  </r>
  <r>
    <x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14:46:01"/>
  </r>
  <r>
    <x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9:23:41"/>
  </r>
  <r>
    <x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6:51:01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1-01T04:59:00"/>
  </r>
  <r>
    <x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23:58:45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1T03:11:16"/>
  </r>
  <r>
    <x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7:12:49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9:37:21"/>
  </r>
  <r>
    <x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7:00:00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6:05:00"/>
  </r>
  <r>
    <x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21:20:00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5:00:00"/>
  </r>
  <r>
    <x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4T02:00:00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6:59:00"/>
  </r>
  <r>
    <x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3T00:10:08"/>
  </r>
  <r>
    <x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10:26:05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23:00:00"/>
  </r>
  <r>
    <x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13:05:05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8:00:00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9:26:31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9:04:23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5T01:11:47"/>
  </r>
  <r>
    <x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x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9T01:07:14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1-01T02:12:42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5:46:00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5:13:09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6:01:55"/>
  </r>
  <r>
    <x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7:53:00"/>
  </r>
  <r>
    <x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x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8:16:31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6:26:12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</r>
  <r>
    <x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23:36:43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6:47:40"/>
  </r>
  <r>
    <x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8:30:45"/>
  </r>
  <r>
    <x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5:48:33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7T01:40:47"/>
  </r>
  <r>
    <x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x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11:00:00"/>
  </r>
  <r>
    <x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x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9:09:29"/>
  </r>
  <r>
    <x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7T03:59:00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8T01:12:00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10:38:27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6:37:23"/>
  </r>
  <r>
    <x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x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14:08:22"/>
  </r>
  <r>
    <x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13:53:13"/>
  </r>
  <r>
    <x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20:27:03"/>
  </r>
  <r>
    <x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x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x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x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x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6:11:56"/>
  </r>
  <r>
    <x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</r>
  <r>
    <x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x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8:10:33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9:28:06"/>
  </r>
  <r>
    <x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13:01:00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13:02:10"/>
  </r>
  <r>
    <x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5:34:20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5:15:45"/>
  </r>
  <r>
    <x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8:43:26"/>
  </r>
  <r>
    <x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4T01:40:38"/>
  </r>
  <r>
    <x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x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6:00:00"/>
  </r>
  <r>
    <x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5T00:03:01"/>
  </r>
  <r>
    <x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5:16:00"/>
  </r>
  <r>
    <x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9:09:22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20:35:39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5:20:23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</r>
  <r>
    <x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8:35:08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5:00:00"/>
  </r>
  <r>
    <x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22:06:20"/>
  </r>
  <r>
    <x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9T01:49:04"/>
  </r>
  <r>
    <x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x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10-01T04:59:00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8:14:03"/>
  </r>
  <r>
    <x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x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7:12:18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23:42:17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8:35:38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x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13:22:00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5:18:28"/>
  </r>
  <r>
    <x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5:10:00"/>
  </r>
  <r>
    <x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8:32:09"/>
  </r>
  <r>
    <x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23:00:00"/>
  </r>
  <r>
    <x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x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2T02:12:42"/>
  </r>
  <r>
    <x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10:47:00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x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13:14:22"/>
  </r>
  <r>
    <x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23:00:00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13:40:48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5:37:54"/>
  </r>
  <r>
    <x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5:24:35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9T01:00:00"/>
  </r>
  <r>
    <x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2T00:37:54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20:27:47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7:25:49"/>
  </r>
  <r>
    <x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6:38:28"/>
  </r>
  <r>
    <x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21:53:33"/>
  </r>
  <r>
    <x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9T01:53:04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3T00:25:11"/>
  </r>
  <r>
    <x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7:34:10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14:50:40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22:58:33"/>
  </r>
  <r>
    <x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21:58:32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8:18:39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20:17:52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8:00:00"/>
  </r>
  <r>
    <x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14:14:55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8:47:59"/>
  </r>
  <r>
    <x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5:29:19"/>
  </r>
  <r>
    <x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x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5:59:35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7:04:21"/>
  </r>
  <r>
    <x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9:58:18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8:57:43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x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5:00:58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8:10:00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4T04:00:00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5-01-01T04:59:00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20:10:17"/>
  </r>
  <r>
    <x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6:59:00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8:26:21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9:41:35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9:02:18"/>
  </r>
  <r>
    <x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6:41:49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12:02:11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x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7:22:02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21:36:04"/>
  </r>
  <r>
    <x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5T03:00:00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x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8:00:53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8T04:59:00"/>
  </r>
  <r>
    <x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6:00:00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9:01:03"/>
  </r>
  <r>
    <x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9:23:47"/>
  </r>
  <r>
    <x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5:55:59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12:30:20"/>
  </r>
  <r>
    <x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12:33:09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8T02:00:00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6:00:00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6:31:21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5:54:40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8:26:27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23:32:00"/>
  </r>
  <r>
    <x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20T04:37:48"/>
  </r>
  <r>
    <x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11:47:58"/>
  </r>
  <r>
    <x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5:55:27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13:56:40"/>
  </r>
  <r>
    <x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5T00:59:19"/>
  </r>
  <r>
    <x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</r>
  <r>
    <x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12:01:08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6:20:32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12:42:12"/>
  </r>
  <r>
    <x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8:54:42"/>
  </r>
  <r>
    <x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5T03:10:40"/>
  </r>
  <r>
    <x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2-01T00:00:00"/>
  </r>
  <r>
    <x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20:30:02"/>
  </r>
  <r>
    <x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3T00:57:56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5:34:51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13:43:27"/>
  </r>
  <r>
    <x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8:19:38"/>
  </r>
  <r>
    <x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5:19:23"/>
  </r>
  <r>
    <x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5:01:52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2T01:01:27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21:20:00"/>
  </r>
  <r>
    <x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20:05:57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x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7:53:11"/>
  </r>
  <r>
    <x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6:00:00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10:11:01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10:04:52"/>
  </r>
  <r>
    <x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5:00:00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4T00:39:00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1T04:59:00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20:00:00"/>
  </r>
  <r>
    <x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2-01T04:59:00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12:03:49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1T03:31:22"/>
  </r>
  <r>
    <x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5:33:26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21:01:52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21:00:00"/>
  </r>
  <r>
    <x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22:58:23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13:44:05"/>
  </r>
  <r>
    <x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3T03:59:00"/>
  </r>
  <r>
    <x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10:54:00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20:19:26"/>
  </r>
  <r>
    <x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22:35:30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21:04:32"/>
  </r>
  <r>
    <x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5:07:55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11:00:00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14:09:51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7:58:41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20T00:41:00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7:24:19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6T01:18:34"/>
  </r>
  <r>
    <x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20:04:28"/>
  </r>
  <r>
    <x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7:55:39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</r>
  <r>
    <x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8:02:06"/>
  </r>
  <r>
    <x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10:43:28"/>
  </r>
  <r>
    <x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</r>
  <r>
    <x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13:01:24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23:54:54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x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9:46:42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1-01T03:59:00"/>
  </r>
  <r>
    <x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23:01:0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x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x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5:00:0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x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5T04:00:00"/>
  </r>
  <r>
    <x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6:10:25"/>
  </r>
  <r>
    <x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8T00:01:14"/>
  </r>
  <r>
    <x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8:11:42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22:00:00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x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14:15:15"/>
  </r>
  <r>
    <x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5:47:00"/>
  </r>
  <r>
    <x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5:03:46"/>
  </r>
  <r>
    <x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7T03:59:00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7:59:00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2-01T01:08:59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5:59:00"/>
  </r>
  <r>
    <x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21:58:03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3T04:59:00"/>
  </r>
  <r>
    <x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7:06:00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7T04:59:00"/>
  </r>
  <r>
    <x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21:10:00"/>
  </r>
  <r>
    <x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9T04:00:00"/>
  </r>
  <r>
    <x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14:09:47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6:00:46"/>
  </r>
  <r>
    <x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10:24:14"/>
  </r>
  <r>
    <x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9:05:20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7T04:05:00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9T01:00:00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3T03:59:00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23:00:00"/>
  </r>
  <r>
    <x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6:35:39"/>
  </r>
  <r>
    <x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3-01T02:00:00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2T04:59:00"/>
  </r>
  <r>
    <x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20:00:30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9-01T01:21:02"/>
  </r>
  <r>
    <x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6:52:00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13:58:00"/>
  </r>
  <r>
    <x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23:02:45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8:04:00"/>
  </r>
  <r>
    <x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22:01:43"/>
  </r>
  <r>
    <x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6:30:00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1T04:59:00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7:01:00"/>
  </r>
  <r>
    <x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1T04:44:00"/>
  </r>
  <r>
    <x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5:00:00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4T04:01:00"/>
  </r>
  <r>
    <x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22:44:10"/>
  </r>
  <r>
    <x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22:20:52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6:59:00"/>
  </r>
  <r>
    <x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7:21:24"/>
  </r>
  <r>
    <x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23:55:30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9:49:00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6:24:00"/>
  </r>
  <r>
    <x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9:14:00"/>
  </r>
  <r>
    <x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11:37:05"/>
  </r>
  <r>
    <x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5:31:34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8:13:00"/>
  </r>
  <r>
    <x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21:04:35"/>
  </r>
  <r>
    <x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7-01T03:59:00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9T03:00:00"/>
  </r>
  <r>
    <x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7T01:21:58"/>
  </r>
  <r>
    <x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23:57:42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21:33:05"/>
  </r>
  <r>
    <x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8:19:16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5:26:27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21:07:43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4T03:59:00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8:00:00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1-01T04:59:00"/>
  </r>
  <r>
    <x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5T03:59:00"/>
  </r>
  <r>
    <x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14:00:00"/>
  </r>
  <r>
    <x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9:09:36"/>
  </r>
  <r>
    <x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9:00:33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6T02:34:24"/>
  </r>
  <r>
    <x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5T04:59:00"/>
  </r>
  <r>
    <x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9:45:00"/>
  </r>
  <r>
    <x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21:00:00"/>
  </r>
  <r>
    <x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9:58:29"/>
  </r>
  <r>
    <x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5:05:46"/>
  </r>
  <r>
    <x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4T03:00:17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9:00:00"/>
  </r>
  <r>
    <x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14:57:11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22:59:00"/>
  </r>
  <r>
    <x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4T00:00:00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12:35:13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23:10:04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x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9:59:00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8:33:17"/>
  </r>
  <r>
    <x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5:10:00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2-01T04:59:00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7T00:39:58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9:17:37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14:28:15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9:48:47"/>
  </r>
  <r>
    <x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5:00:40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14:00:34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</r>
  <r>
    <x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11:55:27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8:56:00"/>
  </r>
  <r>
    <x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9:55:05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7:42:18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6:01:26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20:39:10"/>
  </r>
  <r>
    <x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22:27:15"/>
  </r>
  <r>
    <x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2T02:31:00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22:35:11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20:53:33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</r>
  <r>
    <x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6:00:00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8:49:03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7:46:19"/>
  </r>
  <r>
    <x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1T00:45:30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8-01T04:00:00"/>
  </r>
  <r>
    <x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20:32:43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23:33:30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5T03:03:49"/>
  </r>
  <r>
    <x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8T04:00:00"/>
  </r>
  <r>
    <x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</r>
  <r>
    <x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8:11:50"/>
  </r>
  <r>
    <x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8T02:22:42"/>
  </r>
  <r>
    <x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x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x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x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3T01:55:37"/>
  </r>
  <r>
    <x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5:45:26"/>
  </r>
  <r>
    <x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x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x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13:05:19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</r>
  <r>
    <x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1T03:37:27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5T03:20:19"/>
  </r>
  <r>
    <x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3-01T04:59:00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22:59:21"/>
  </r>
  <r>
    <x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x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5:06:16"/>
  </r>
  <r>
    <x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12:43:1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22:37:49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22:08:31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x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</r>
  <r>
    <x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8T00:00:00"/>
  </r>
  <r>
    <x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21:32:00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22:00:00"/>
  </r>
  <r>
    <x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22:15:45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2T04:03:29"/>
  </r>
  <r>
    <x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6:00:00"/>
  </r>
  <r>
    <x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8:00:29"/>
  </r>
  <r>
    <x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20:09:17"/>
  </r>
  <r>
    <x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11:30:48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9:58:00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1T00:12:06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10T02:19:05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20:14:20"/>
  </r>
  <r>
    <x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7:01:45"/>
  </r>
  <r>
    <x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14:00:00"/>
  </r>
  <r>
    <x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23:59:00"/>
  </r>
  <r>
    <x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8:00:48"/>
  </r>
  <r>
    <x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</r>
  <r>
    <x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x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1T01:02:56"/>
  </r>
  <r>
    <x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8:01:01"/>
  </r>
  <r>
    <x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5:41:12"/>
  </r>
  <r>
    <x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5:43:32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20:00:39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7:05:00"/>
  </r>
  <r>
    <x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20:55:59"/>
  </r>
  <r>
    <x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14:15:33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10T04:59:00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9T04:11:05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14:02:35"/>
  </r>
  <r>
    <x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9:00:00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7:05:53"/>
  </r>
  <r>
    <x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5:15:19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5:05:19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6T03:59:00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x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5:06:14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20:20:34"/>
  </r>
  <r>
    <x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7:16:47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7:01:00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6:59:00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9T01:21:33"/>
  </r>
  <r>
    <x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6:59:16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6:43:05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4T01:24:57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22:36:37"/>
  </r>
  <r>
    <x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7:25:01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8:59:00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22:42:02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22:43:42"/>
  </r>
  <r>
    <x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8:04:46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20:54:00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8T01:46:48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23:00:00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10T00:00:00"/>
  </r>
  <r>
    <x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7:04:10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</r>
  <r>
    <x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22:24:55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8:49:24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8:51:00"/>
  </r>
  <r>
    <x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21:11:59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5:00:00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22:59:00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6:00:00"/>
  </r>
  <r>
    <x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5:27:00"/>
  </r>
  <r>
    <x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8T03:28:17"/>
  </r>
  <r>
    <x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5:03:21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8:02:00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5T00:26:00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5:59:00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6:01:01"/>
  </r>
  <r>
    <x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7:00:27"/>
  </r>
  <r>
    <x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14:59:43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5:00:23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9:25:15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5T02:59:00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21:33:15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10:34:12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20:00:00"/>
  </r>
  <r>
    <x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x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22:04:55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7T01:34:16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7:12:15"/>
  </r>
  <r>
    <x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11:48:53"/>
  </r>
  <r>
    <x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23:22:29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2T00:47:00"/>
  </r>
  <r>
    <x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7T04:00:00"/>
  </r>
  <r>
    <x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5:31:17"/>
  </r>
  <r>
    <x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22:04:21"/>
  </r>
  <r>
    <x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13:56:03"/>
  </r>
  <r>
    <x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9:00:37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8:46:56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3T00:49:07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20:00:00"/>
  </r>
  <r>
    <x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21:59:00"/>
  </r>
  <r>
    <x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11:35:49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8:20:10"/>
  </r>
  <r>
    <x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6:00:25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7:34:40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5T03:59:00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5:23:40"/>
  </r>
  <r>
    <x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8:00:00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5:00:00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9T04:33:43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7:59:00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7:00:09"/>
  </r>
  <r>
    <x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</r>
  <r>
    <x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10:00:00"/>
  </r>
  <r>
    <x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6:04:15"/>
  </r>
  <r>
    <x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20:27:00"/>
  </r>
  <r>
    <x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20:59:10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x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5T01:16:29"/>
  </r>
  <r>
    <x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x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x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6T04:08:52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x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x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</r>
  <r>
    <x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21:54:53"/>
  </r>
  <r>
    <x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</r>
  <r>
    <x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9:22:21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5:28:23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9:08:42"/>
  </r>
  <r>
    <x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23:06:22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20:32:11"/>
  </r>
  <r>
    <x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7:54:24"/>
  </r>
  <r>
    <x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6:30:59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10-01T00:17:02"/>
  </r>
  <r>
    <x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9:58:17"/>
  </r>
  <r>
    <x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23:09:01"/>
  </r>
  <r>
    <x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4T04:09:05"/>
  </r>
  <r>
    <x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21:41:56"/>
  </r>
  <r>
    <x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9:04:10"/>
  </r>
  <r>
    <x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4T04:00:11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2T04:42:01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13:35:36"/>
  </r>
  <r>
    <x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1T03:18:53"/>
  </r>
  <r>
    <x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22:14:52"/>
  </r>
  <r>
    <x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21:44:48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5:49:43"/>
  </r>
  <r>
    <x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</r>
  <r>
    <x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5:06:15"/>
  </r>
  <r>
    <x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20:48:11"/>
  </r>
  <r>
    <x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</r>
  <r>
    <x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9:11:07"/>
  </r>
  <r>
    <x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6T04:32:55"/>
  </r>
  <r>
    <x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9T04:27:33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8:41:12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6T00:37:18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23:22:17"/>
  </r>
  <r>
    <x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7:07:13"/>
  </r>
  <r>
    <x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12:53:40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4T03:30:00"/>
  </r>
  <r>
    <x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9:01:17"/>
  </r>
  <r>
    <x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8:18:15"/>
  </r>
  <r>
    <x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20:04:28"/>
  </r>
  <r>
    <x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x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8:12:00"/>
  </r>
  <r>
    <x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5:59:00"/>
  </r>
  <r>
    <x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5:19:50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9:50:21"/>
  </r>
  <r>
    <x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4T02:15:27"/>
  </r>
  <r>
    <x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6:46:15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</r>
  <r>
    <x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14:17:15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9:03:10"/>
  </r>
  <r>
    <x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22:23:42"/>
  </r>
  <r>
    <x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8:30:00"/>
  </r>
  <r>
    <x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23:27:00"/>
  </r>
  <r>
    <x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8:18:07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5:41:35"/>
  </r>
  <r>
    <x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20:20:08"/>
  </r>
  <r>
    <x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14:21:53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5T02:59:39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9:01:04"/>
  </r>
  <r>
    <x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x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21:25:16"/>
  </r>
  <r>
    <x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x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12:34:08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6:00:51"/>
  </r>
  <r>
    <x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</r>
  <r>
    <x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7:51:34"/>
  </r>
  <r>
    <x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21:30:00"/>
  </r>
  <r>
    <x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5:35:17"/>
  </r>
  <r>
    <x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6:21:33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6T00:55:00"/>
  </r>
  <r>
    <x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</r>
  <r>
    <x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7-01-01T02:46:11"/>
  </r>
  <r>
    <x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9:46:21"/>
  </r>
  <r>
    <x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x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23:44:54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6:07:09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9:40:21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21:45:31"/>
  </r>
  <r>
    <x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8:20:26"/>
  </r>
  <r>
    <x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x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x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7T04:38:46"/>
  </r>
  <r>
    <x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x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7:56:32"/>
  </r>
  <r>
    <x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22:52:53"/>
  </r>
  <r>
    <x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x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5:06:21"/>
  </r>
  <r>
    <x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7:02:46"/>
  </r>
  <r>
    <x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22:54:35"/>
  </r>
  <r>
    <x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</r>
  <r>
    <x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7:01:52"/>
  </r>
  <r>
    <x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7:08:25"/>
  </r>
  <r>
    <x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6T02:36:46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8:20:08"/>
  </r>
  <r>
    <x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6:04:40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9T02:12:08"/>
  </r>
  <r>
    <x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8T02:43:06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x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6:24:24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x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5:08:50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6T04:00:00"/>
  </r>
  <r>
    <x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7:38:15"/>
  </r>
  <r>
    <x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2T01:17:45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8:29:23"/>
  </r>
  <r>
    <x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21:26:11"/>
  </r>
  <r>
    <x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20:18:47"/>
  </r>
  <r>
    <x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3T04:27:37"/>
  </r>
  <r>
    <x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20:12:07"/>
  </r>
  <r>
    <x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7:28:59"/>
  </r>
  <r>
    <x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13:00:00"/>
  </r>
  <r>
    <x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21:44:12"/>
  </r>
  <r>
    <x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7:17:07"/>
  </r>
  <r>
    <x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9:21:54"/>
  </r>
  <r>
    <x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8:08:41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6:42:00"/>
  </r>
  <r>
    <x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2T03:59:00"/>
  </r>
  <r>
    <x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14:23:31"/>
  </r>
  <r>
    <x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8T04:00:0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22:42:0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8:00:00"/>
  </r>
  <r>
    <x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6:49:00"/>
  </r>
  <r>
    <x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23:29:55"/>
  </r>
  <r>
    <x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5:58:45"/>
  </r>
  <r>
    <x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13:29:20"/>
  </r>
  <r>
    <x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12:09:38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7:37:33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11:42:59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9:00:00"/>
  </r>
  <r>
    <x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9:38:59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5:59:00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1T03:00:0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8:30:00"/>
  </r>
  <r>
    <x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11:27:36"/>
  </r>
  <r>
    <x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14:34:06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6:55:54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14:45:27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5:00:0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12:09:11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13:29:00"/>
  </r>
  <r>
    <x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10:00:00"/>
  </r>
  <r>
    <x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6:01:04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20:18:25"/>
  </r>
  <r>
    <x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21:00:00"/>
  </r>
  <r>
    <x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20:47:41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7T01:00:0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8:08:20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20:10:05"/>
  </r>
  <r>
    <x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22:09:16"/>
  </r>
  <r>
    <x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23:03:0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9:25:40"/>
  </r>
  <r>
    <x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1-01T03:00:00"/>
  </r>
  <r>
    <x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11:05:13"/>
  </r>
  <r>
    <x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5:05:12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4T00:00:00"/>
  </r>
  <r>
    <x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4-01T04:00:00"/>
  </r>
  <r>
    <x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5:15:09"/>
  </r>
  <r>
    <x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13:11:42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21:44:38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1T01:00:00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7:30:08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6:00:00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20:21:10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22:46:14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5T03:14:59"/>
  </r>
  <r>
    <x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14:38:56"/>
  </r>
  <r>
    <x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</r>
  <r>
    <x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21:51:00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5:59:00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13:18:00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21:00:00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21:00:00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14:23:54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6T02:02:29"/>
  </r>
  <r>
    <x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7:00:55"/>
  </r>
  <r>
    <x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6:59:00"/>
  </r>
  <r>
    <x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7:46:51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5:25:31"/>
  </r>
  <r>
    <x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9:32:47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23:42:49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8:48:27"/>
  </r>
  <r>
    <x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1-01-01T04:59:00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21:17:32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22:03:51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3T01:03:10"/>
  </r>
  <r>
    <x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14:40:12"/>
  </r>
  <r>
    <x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9T03:59:00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20:13:40"/>
  </r>
  <r>
    <x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8:13:47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8:18:12"/>
  </r>
  <r>
    <x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9T01:00:00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5:54:43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5:43:35"/>
  </r>
  <r>
    <x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21:02:25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14:02:38"/>
  </r>
  <r>
    <x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20:17:27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6T00:00:00"/>
  </r>
  <r>
    <x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9:34:02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7:24:19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5T04:00:00"/>
  </r>
  <r>
    <x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7:31:31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6:33:45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20:49:47"/>
  </r>
  <r>
    <x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9-01T04:00:00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13:29:07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5T02:00:00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4T01:22:50"/>
  </r>
  <r>
    <x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8:10:54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7:50:36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9T04:59:00"/>
  </r>
  <r>
    <x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1T04:00:00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6:59:00"/>
  </r>
  <r>
    <x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13:59:35"/>
  </r>
  <r>
    <x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14:00:00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14:54:16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10T04:00:00"/>
  </r>
  <r>
    <x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4T03:14:05"/>
  </r>
  <r>
    <x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6:59:00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7:00:00"/>
  </r>
  <r>
    <x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22:59:00"/>
  </r>
  <r>
    <x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7:49:31"/>
  </r>
  <r>
    <x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11:00:00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7:00:00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4T00:12:53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7:55:58"/>
  </r>
  <r>
    <x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6:20:32"/>
  </r>
  <r>
    <x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9:32:39"/>
  </r>
  <r>
    <x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8:57:00"/>
  </r>
  <r>
    <x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1T03:00:00"/>
  </r>
  <r>
    <x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2-01T02:23:31"/>
  </r>
  <r>
    <x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11:00:00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3T03:40:05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7:30:00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10:58:54"/>
  </r>
  <r>
    <x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12:04:39"/>
  </r>
  <r>
    <x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14:43:32"/>
  </r>
  <r>
    <x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21:11:08"/>
  </r>
  <r>
    <x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6:00:50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20:15:19"/>
  </r>
  <r>
    <x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6:52:02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7:01:54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6:04:20"/>
  </r>
  <r>
    <x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6T01:00:00"/>
  </r>
  <r>
    <x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14:00:00"/>
  </r>
  <r>
    <x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1T01:02:52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6:00:00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23:00:00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7:58:57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5:45:25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6:55:00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5:12:32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9:00:28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6:17:15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5:25:34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6:19:05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2T04:00:00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12:05:54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8:34:47"/>
  </r>
  <r>
    <x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20:43:48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13:51:19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9:17:13"/>
  </r>
  <r>
    <x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6:31:55"/>
  </r>
  <r>
    <x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14:58:37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9T03:59:00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8:57:19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9:32:39"/>
  </r>
  <r>
    <x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7T01:49:11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5:18:45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12:08:53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6:59:00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6T00:18:54"/>
  </r>
  <r>
    <x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7:45:44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5T03:59:00"/>
  </r>
  <r>
    <x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1T00:00:00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9:22:59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10:00:00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5T00:56:00"/>
  </r>
  <r>
    <x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5:59:00"/>
  </r>
  <r>
    <x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13:42:03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9:33:10"/>
  </r>
  <r>
    <x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21:37:00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7:12:52"/>
  </r>
  <r>
    <x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7:59:00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6:41:46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6:35:52"/>
  </r>
  <r>
    <x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7T00:54:23"/>
  </r>
  <r>
    <x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4T01:04:10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5T04:34:54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14:15:46"/>
  </r>
  <r>
    <x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6T00:04:50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8:12:22"/>
  </r>
  <r>
    <x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7:45:32"/>
  </r>
  <r>
    <x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22:50:33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5T02:53:08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5T01:35:19"/>
  </r>
  <r>
    <x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7:03:26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3T04:11:00"/>
  </r>
  <r>
    <x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8:13:30"/>
  </r>
  <r>
    <x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11:47:56"/>
  </r>
  <r>
    <x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9T02:00:00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5:08:45"/>
  </r>
  <r>
    <x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9:12:16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3T01:47:58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7:38:42"/>
  </r>
  <r>
    <x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12:11:00"/>
  </r>
  <r>
    <x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5:31:29"/>
  </r>
  <r>
    <x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3T04:30:00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6:14:00"/>
  </r>
  <r>
    <x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11:32:37"/>
  </r>
  <r>
    <x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7:12:00"/>
  </r>
  <r>
    <x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2T04:59:00"/>
  </r>
  <r>
    <x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3T03:43:06"/>
  </r>
  <r>
    <x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6:22:03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3-01T03:00:00"/>
  </r>
  <r>
    <x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21:48:01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23:58:02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21:19:00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20:58:54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7T00:06:13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5:30:00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23:54:34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5-01T00:16:51"/>
  </r>
  <r>
    <x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6T01:30:35"/>
  </r>
  <r>
    <x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12:14:45"/>
  </r>
  <r>
    <x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7:20:01"/>
  </r>
  <r>
    <x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10:00:00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12:52:58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21:55:56"/>
  </r>
  <r>
    <x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6T01:25:00"/>
  </r>
  <r>
    <x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4T01:31:39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10:29:30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6:13:11"/>
  </r>
  <r>
    <x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</r>
  <r>
    <x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11:11:00"/>
  </r>
  <r>
    <x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10:57:14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10:56:59"/>
  </r>
  <r>
    <x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6:01:26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21:58:29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5:45:04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8:38:51"/>
  </r>
  <r>
    <x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8:13:2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</r>
  <r>
    <x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20:26:25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8:06:57"/>
  </r>
  <r>
    <x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</r>
  <r>
    <x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9:31:28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6:03:36"/>
  </r>
  <r>
    <x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11:00:00"/>
  </r>
  <r>
    <x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5:00:00"/>
  </r>
  <r>
    <x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8:43:40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8:24:17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3T04:59:00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13:55:00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9:55:01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8:22:49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x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x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7:32:14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x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x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9T00:00:59"/>
  </r>
  <r>
    <x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21:59:00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13:39:00"/>
  </r>
  <r>
    <x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6:02:45"/>
  </r>
  <r>
    <x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x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x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</r>
  <r>
    <x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1T00:00:00"/>
  </r>
  <r>
    <x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5:54:31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20:52:18"/>
  </r>
  <r>
    <x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5:52:38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2T03:00:00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5:00:00"/>
  </r>
  <r>
    <x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8:14:45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2T00:20:49"/>
  </r>
  <r>
    <x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14:21:49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9:51:03"/>
  </r>
  <r>
    <x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22:58:54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13:01:43"/>
  </r>
  <r>
    <x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23:30:39"/>
  </r>
  <r>
    <x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7:28:12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20T04:59:00"/>
  </r>
  <r>
    <x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10T01:00:22"/>
  </r>
  <r>
    <x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3T03:00:00"/>
  </r>
  <r>
    <x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20:55:13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10T03:59:00"/>
  </r>
  <r>
    <x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7:00:00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7:51:00"/>
  </r>
  <r>
    <x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2T04:37:55"/>
  </r>
  <r>
    <x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</r>
  <r>
    <x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9:06:13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x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</r>
  <r>
    <x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13:27:54"/>
  </r>
  <r>
    <x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5:38:00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x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5:38:00"/>
  </r>
  <r>
    <x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x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x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x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21:42:37"/>
  </r>
  <r>
    <x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14:00:23"/>
  </r>
  <r>
    <x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22:00:00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8:20:01"/>
  </r>
  <r>
    <x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8:33:00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20:01:00"/>
  </r>
  <r>
    <x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8:51:44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8:10:00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14:44:41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22:59:00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9:14:38"/>
  </r>
  <r>
    <x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5:00:04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6:25:39"/>
  </r>
  <r>
    <x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5:17:46"/>
  </r>
  <r>
    <x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14:20:4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5:04:57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14:00:00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6:00:00"/>
  </r>
  <r>
    <x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9:40:52"/>
  </r>
  <r>
    <x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21:59:00"/>
  </r>
  <r>
    <x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9T04:00:00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7T04:01:31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9:55:39"/>
  </r>
  <r>
    <x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3T00:00:00"/>
  </r>
  <r>
    <x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12:01:30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6:52:18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6:37:27"/>
  </r>
  <r>
    <x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13:24:46"/>
  </r>
  <r>
    <x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2-01T00:00:00"/>
  </r>
  <r>
    <x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14:05:2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8:24:55"/>
  </r>
  <r>
    <x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2-01T03:00:00"/>
  </r>
  <r>
    <x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5:00:00"/>
  </r>
  <r>
    <x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2T03:59:00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6:11:02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22:00:00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9:15:10"/>
  </r>
  <r>
    <x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8:00:00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8:46:10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22:03:39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6T01:15:00"/>
  </r>
  <r>
    <x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7:05:38"/>
  </r>
  <r>
    <x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23:55:00"/>
  </r>
  <r>
    <x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13:13:54"/>
  </r>
  <r>
    <x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x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5:06:39"/>
  </r>
  <r>
    <x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</r>
  <r>
    <x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22:10:20"/>
  </r>
  <r>
    <x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3T04:15:59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10:47:14"/>
  </r>
  <r>
    <x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10-01T03:59:00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x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x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</r>
  <r>
    <x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4T03:40:24"/>
  </r>
  <r>
    <x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5:40:33"/>
  </r>
  <r>
    <x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12:12:00"/>
  </r>
  <r>
    <x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9T01:16:39"/>
  </r>
  <r>
    <x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3T01:29:53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7T02:00:03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6:49:11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20:05:00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7:31:01"/>
  </r>
  <r>
    <x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22:00:00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7T00:00:00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4T01:29:45"/>
  </r>
  <r>
    <x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</r>
  <r>
    <x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8:31:22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8:28:03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23:59:00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4-01T03:59:00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22:15:29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12:34:56"/>
  </r>
  <r>
    <x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21:06:08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20:20:48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2T02:00:00"/>
  </r>
  <r>
    <x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23:54:51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</r>
  <r>
    <x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10:46:30"/>
  </r>
  <r>
    <x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21:20:00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21:43:11"/>
  </r>
  <r>
    <x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11:00:00"/>
  </r>
  <r>
    <x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x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x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</r>
  <r>
    <x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20:34:24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6:25:41"/>
  </r>
  <r>
    <x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x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20:17:35"/>
  </r>
  <r>
    <x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6:21:00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20:13:00"/>
  </r>
  <r>
    <x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11:19:29"/>
  </r>
  <r>
    <x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x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x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</r>
  <r>
    <x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5:11:00"/>
  </r>
  <r>
    <x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5T02:13:53"/>
  </r>
  <r>
    <x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23:00:00"/>
  </r>
  <r>
    <x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8T04:04:19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9:17:15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7:00:00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4T01:40:38"/>
  </r>
  <r>
    <x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9:24:11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5:26:00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8:00:00"/>
  </r>
  <r>
    <x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22:11:50"/>
  </r>
  <r>
    <x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5T00:00:32"/>
  </r>
  <r>
    <x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x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2T01:40:02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7:00:00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3T02:13:16"/>
  </r>
  <r>
    <x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22:00:00"/>
  </r>
  <r>
    <x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9:00:00"/>
  </r>
  <r>
    <x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5:42:15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5T04:28:06"/>
  </r>
  <r>
    <x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8:09:00"/>
  </r>
  <r>
    <x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8T03:59:00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7:59:00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6:31:29"/>
  </r>
  <r>
    <x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8:48:55"/>
  </r>
  <r>
    <x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6:47:33"/>
  </r>
  <r>
    <x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21:21:07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6T04:59:00"/>
  </r>
  <r>
    <x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7:41:22"/>
  </r>
  <r>
    <x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20:48:53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6:59:00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20:37:41"/>
  </r>
  <r>
    <x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8:10:54"/>
  </r>
  <r>
    <x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5:00:00"/>
  </r>
  <r>
    <x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5:59:00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20:51:01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2T04:00:00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23:39:00"/>
  </r>
  <r>
    <x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21:25:00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5:39:25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3T01:59:00"/>
  </r>
  <r>
    <x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14:19:04"/>
  </r>
  <r>
    <x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4T00:35:27"/>
  </r>
  <r>
    <x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9:46:52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2T02:26:00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14:49:00"/>
  </r>
  <r>
    <x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8:11:00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9:49:37"/>
  </r>
  <r>
    <x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5:54:42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6:25:55"/>
  </r>
  <r>
    <x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10:27:17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6:59:00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12:49:53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20:01:36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21:22:40"/>
  </r>
  <r>
    <x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8:00:20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22:17:32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8:46:08"/>
  </r>
  <r>
    <x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14:20:00"/>
  </r>
  <r>
    <x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12:00:00"/>
  </r>
  <r>
    <x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21:59:00"/>
  </r>
  <r>
    <x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21:00:00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5:45:36"/>
  </r>
  <r>
    <x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2-01T00:31:47"/>
  </r>
  <r>
    <x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6T03:59:00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2T03:00:00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5:04:33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6:59:00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8T04:35:39"/>
  </r>
  <r>
    <x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21:14:36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5T04:00:00"/>
  </r>
  <r>
    <x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13:03:34"/>
  </r>
  <r>
    <x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5:45:30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21:04:52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6:59:00"/>
  </r>
  <r>
    <x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22:03:00"/>
  </r>
  <r>
    <x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1T03:59:00"/>
  </r>
  <r>
    <x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5:59:00"/>
  </r>
  <r>
    <x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20:31:11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2T01:39:05"/>
  </r>
  <r>
    <x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8:11:07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9T02:00:00"/>
  </r>
  <r>
    <x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</r>
  <r>
    <x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8:45:38"/>
  </r>
  <r>
    <x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8:34:01"/>
  </r>
  <r>
    <x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5:00:23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9:15:19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20:15:00"/>
  </r>
  <r>
    <x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11:49:54"/>
  </r>
  <r>
    <x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21:37:10"/>
  </r>
  <r>
    <x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9:20:42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3T01:00:00"/>
  </r>
  <r>
    <x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23:59:00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20:00:00"/>
  </r>
  <r>
    <x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7T04:36:00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10T01:00:00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23:47:28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</r>
  <r>
    <x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20:44:05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4-01T04:00:00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5:56:45"/>
  </r>
  <r>
    <x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x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6:45:37"/>
  </r>
  <r>
    <x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6T03:21:13"/>
  </r>
  <r>
    <x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x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6:18:15"/>
  </r>
  <r>
    <x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</r>
  <r>
    <x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9:39:00"/>
  </r>
  <r>
    <x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13:00:00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5:30:34"/>
  </r>
  <r>
    <x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</r>
  <r>
    <x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9:13:32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22:02:41"/>
  </r>
  <r>
    <x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1T03:22:00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14:51:39"/>
  </r>
  <r>
    <x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1T04:00:00"/>
  </r>
  <r>
    <x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4T04:59:00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12:49:51"/>
  </r>
  <r>
    <x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9:47:51"/>
  </r>
  <r>
    <x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x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6:00:00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22:22:42"/>
  </r>
  <r>
    <x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23:14:09"/>
  </r>
  <r>
    <x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22:04:24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x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5:01:14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x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x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x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x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9:32:25"/>
  </r>
  <r>
    <x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21:40:33"/>
  </r>
  <r>
    <x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22:46:32"/>
  </r>
  <r>
    <x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20:59:02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9:58:52"/>
  </r>
  <r>
    <x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</r>
  <r>
    <x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5:04:31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21:00:00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7T03:59:00"/>
  </r>
  <r>
    <x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13:31:17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2T02:00:00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4T02:00:00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5:00:00"/>
  </r>
  <r>
    <x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22:49:03"/>
  </r>
  <r>
    <x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9:00:00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20:05:04"/>
  </r>
  <r>
    <x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7:45:23"/>
  </r>
  <r>
    <x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6:04:42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6:59:28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20:02:33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8:56:01"/>
  </r>
  <r>
    <x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9T04:01:09"/>
  </r>
  <r>
    <x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9:29:00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22:56:32"/>
  </r>
  <r>
    <x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8:53:49"/>
  </r>
  <r>
    <x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6:08:33"/>
  </r>
  <r>
    <x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13:37:40"/>
  </r>
  <r>
    <x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23:34:05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20:50:40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11:39:39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23:31:52"/>
  </r>
  <r>
    <x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</r>
  <r>
    <x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5:48:04"/>
  </r>
  <r>
    <x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13:27:24"/>
  </r>
  <r>
    <x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9:39:19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8:43:14"/>
  </r>
  <r>
    <x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23:30:40"/>
  </r>
  <r>
    <x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7:13:56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8:14:58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14:59:00"/>
  </r>
  <r>
    <x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23:26:00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22:57:51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8:34:13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9:43:15"/>
  </r>
  <r>
    <x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6:36:20"/>
  </r>
  <r>
    <x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14:25:10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14:49:05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13:48:09"/>
  </r>
  <r>
    <x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22:47:58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1T03:25:00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6T00:00:00"/>
  </r>
  <r>
    <x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13:12:57"/>
  </r>
  <r>
    <x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14:43:57"/>
  </r>
  <r>
    <x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22:45:42"/>
  </r>
  <r>
    <x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6:00:03"/>
  </r>
  <r>
    <x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6:11:18"/>
  </r>
  <r>
    <x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7:46:05"/>
  </r>
  <r>
    <x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6:59:0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22:24:00"/>
  </r>
  <r>
    <x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13:13:42"/>
  </r>
  <r>
    <x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6:00:00"/>
  </r>
  <r>
    <x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10:32:46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13:39:49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7:50:33"/>
  </r>
  <r>
    <x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21:13:28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14:32:50"/>
  </r>
  <r>
    <x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12:10:00"/>
  </r>
  <r>
    <x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21:59:00"/>
  </r>
  <r>
    <x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4T01:43:02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7:16:44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8:00:00"/>
  </r>
  <r>
    <x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5:19:09"/>
  </r>
  <r>
    <x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8T01:38:33"/>
  </r>
  <r>
    <x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6:20:30"/>
  </r>
  <r>
    <x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21:47:19"/>
  </r>
  <r>
    <x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21:50:26"/>
  </r>
  <r>
    <x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4T04:00:00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7:38:56"/>
  </r>
  <r>
    <x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</r>
  <r>
    <x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7:32:16"/>
  </r>
  <r>
    <x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</r>
  <r>
    <x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9:00:00"/>
  </r>
  <r>
    <x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6:59:00"/>
  </r>
  <r>
    <x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8:03:16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4-01T01:01:30"/>
  </r>
  <r>
    <x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7:39:27"/>
  </r>
  <r>
    <x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9:01:00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6:26:16"/>
  </r>
  <r>
    <x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8T02:08:00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20:01:43"/>
  </r>
  <r>
    <x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22:10:17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7:49:21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22:00:00"/>
  </r>
  <r>
    <x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22:00:00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6:25:07"/>
  </r>
  <r>
    <x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23:54:23"/>
  </r>
  <r>
    <x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12:57:07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7:59:00"/>
  </r>
  <r>
    <x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23:08:15"/>
  </r>
  <r>
    <x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5:51:11"/>
  </r>
  <r>
    <x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9:25:29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8T00:08:55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10-01T03:00:00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7:19:42"/>
  </r>
  <r>
    <x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7T04:59:00"/>
  </r>
  <r>
    <x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20T04:59:00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5:59:00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23:52:34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1T03:00:00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7T04:55:00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5:36:17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5:40:32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6:59:00"/>
  </r>
  <r>
    <x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20:17:39"/>
  </r>
  <r>
    <x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23:01:40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8T01:00:00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5T00:00:00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4T02:26:57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4T00:30:37"/>
  </r>
  <r>
    <x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12:55:40"/>
  </r>
  <r>
    <x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20:31:12"/>
  </r>
  <r>
    <x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8:26:53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5:48:41"/>
  </r>
  <r>
    <x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8:28:49"/>
  </r>
  <r>
    <x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7:01:24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7:30:00"/>
  </r>
  <r>
    <x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9:08:05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7:11:40"/>
  </r>
  <r>
    <x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3-01T04:00:00"/>
  </r>
  <r>
    <x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22:11:52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7:59:00"/>
  </r>
  <r>
    <x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1T04:17:00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9:48:21"/>
  </r>
  <r>
    <x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30T03:06:42"/>
  </r>
  <r>
    <x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6:45:00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23:15:33"/>
  </r>
  <r>
    <x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21:35:08"/>
  </r>
  <r>
    <x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x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x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x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14:35:29"/>
  </r>
  <r>
    <x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12:36:20"/>
  </r>
  <r>
    <x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10T02:39:49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23:48:00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21:45:08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12:00:00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22:00:00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22:45:38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21:30:00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6-01T04:59:00"/>
  </r>
  <r>
    <x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8:02:26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8:52:08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6:00:00"/>
  </r>
  <r>
    <x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5:18:01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6T03:59:00"/>
  </r>
  <r>
    <x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21:43:03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7:55:22"/>
  </r>
  <r>
    <x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7:02:45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21:00:00"/>
  </r>
  <r>
    <x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8:00:00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21:36:06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9:59:00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13:00:00"/>
  </r>
  <r>
    <x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8:57:27"/>
  </r>
  <r>
    <x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8:29:51"/>
  </r>
  <r>
    <x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6:27:01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22:13:14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6:06:23"/>
  </r>
  <r>
    <x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14:05:25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22:01:40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10:17:59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22:45:00"/>
  </r>
  <r>
    <x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9T00:48:54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5:26:00"/>
  </r>
  <r>
    <x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12:16:18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1-01T03:59:00"/>
  </r>
  <r>
    <x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2T01:10:22"/>
  </r>
  <r>
    <x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8:12:55"/>
  </r>
  <r>
    <x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6:28:53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8:57:31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21:00:49"/>
  </r>
  <r>
    <x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23:00:00"/>
  </r>
  <r>
    <x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5:19:03"/>
  </r>
  <r>
    <x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6:08:27"/>
  </r>
  <r>
    <x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7T04:59:00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9:33:00"/>
  </r>
  <r>
    <x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1T00:00:00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2T00:26:00"/>
  </r>
  <r>
    <x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8T04:59:00"/>
  </r>
  <r>
    <x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5:33:14"/>
  </r>
  <r>
    <x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5T00:31:06"/>
  </r>
  <r>
    <x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13:24:42"/>
  </r>
  <r>
    <x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2T03:30:00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9:26:13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7T03:08:27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5:00:00"/>
  </r>
  <r>
    <x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1T04:59:00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5:59:00"/>
  </r>
  <r>
    <x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5T03:59:00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5:00:00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22:38:28"/>
  </r>
  <r>
    <x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5T03:59:00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6:58:51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9:52:20"/>
  </r>
  <r>
    <x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6:28:36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14:01:30"/>
  </r>
  <r>
    <x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6:02:38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20T02:36:01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5:59:00"/>
  </r>
  <r>
    <x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7:02:00"/>
  </r>
  <r>
    <x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10:09:11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2T04:21:13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11:05:37"/>
  </r>
  <r>
    <x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14:33:35"/>
  </r>
  <r>
    <x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2T03:00:00"/>
  </r>
  <r>
    <x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5:00:00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9:00:00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21:10:05"/>
  </r>
  <r>
    <x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7T02:21:53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22:42:41"/>
  </r>
  <r>
    <x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10-01T00:00:00"/>
  </r>
  <r>
    <x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8:42:21"/>
  </r>
  <r>
    <x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6T03:59:00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8:43:56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10:18:54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6:32:52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2T01:00:00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12:58:18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5:55:29"/>
  </r>
  <r>
    <x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5:05:15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9:01:08"/>
  </r>
  <r>
    <x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20T03:38:21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5T04:00:00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8T01:17:24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7:00:00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8:01:09"/>
  </r>
  <r>
    <x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8:07:31"/>
  </r>
  <r>
    <x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21:35:25"/>
  </r>
  <r>
    <x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7:59:0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7:00:00"/>
  </r>
  <r>
    <x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9T04:59:00"/>
  </r>
  <r>
    <x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12:01:02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7:24:25"/>
  </r>
  <r>
    <x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7:00:00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9:58:01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23:00:00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x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5:21:16"/>
  </r>
  <r>
    <x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8:19:02"/>
  </r>
  <r>
    <x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6:20:08"/>
  </r>
  <r>
    <x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3T04:42:12"/>
  </r>
  <r>
    <x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21:26:26"/>
  </r>
  <r>
    <x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8T03:26:31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</r>
  <r>
    <x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21:38:56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</r>
  <r>
    <x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8-01T02:50:38"/>
  </r>
  <r>
    <x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12:35:08"/>
  </r>
  <r>
    <x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x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20:00:0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7:05:43"/>
  </r>
  <r>
    <x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23:00:00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14:31:03"/>
  </r>
  <r>
    <x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6T03:59:00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13:00:45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4T04:00:00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14:30:22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8:45:43"/>
  </r>
  <r>
    <x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23:54:51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23:00:0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9:44:01"/>
  </r>
  <r>
    <x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23:03:34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5T04:08:59"/>
  </r>
  <r>
    <x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21:02:43"/>
  </r>
  <r>
    <x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21:08:19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4T04:00:00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8:46:49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7:00:21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23:04:00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4T01:41:37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13:39:32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10:05:53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3T03:00:00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1T04:25:46"/>
  </r>
  <r>
    <x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1T03:59:00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8:31:59"/>
  </r>
  <r>
    <x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21:55:00"/>
  </r>
  <r>
    <x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7T00:31:21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23:54:56"/>
  </r>
  <r>
    <x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9T01:00:00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5:00:00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6T01:58:38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6:58:0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9T01:00:00"/>
  </r>
  <r>
    <x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20:45:19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6:02:33"/>
  </r>
  <r>
    <x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8:00:00"/>
  </r>
  <r>
    <x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2-01T04:59:00"/>
  </r>
  <r>
    <x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23:15:03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13:37:07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6:59:34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1T04:59:00"/>
  </r>
  <r>
    <x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6:25:14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9T02:07:27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3T04:07:24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7T00:00:0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5:38:11"/>
  </r>
  <r>
    <x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22:59:00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1T01:42:58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6T00:32:17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20T02:00:53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5:49:11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12:30:10"/>
  </r>
  <r>
    <x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3T04:00:00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8:15:42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11:52:12"/>
  </r>
  <r>
    <x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20:00:0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21:59:0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5:25:50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8:20:54"/>
  </r>
  <r>
    <x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8:11:38"/>
  </r>
  <r>
    <x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7:35:01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12:00:00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8:00:29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8:31:23"/>
  </r>
  <r>
    <x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20:11:55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23:19:51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5:45:23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6:41:24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13:57:12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6:01:58"/>
  </r>
  <r>
    <x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9:49:42"/>
  </r>
  <r>
    <x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6:21:28"/>
  </r>
  <r>
    <x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21:08:09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21:00:0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8:30:57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9:00:0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23:58:2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6T04:59:00"/>
  </r>
  <r>
    <x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4T03:53:16"/>
  </r>
  <r>
    <x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7:19:55"/>
  </r>
  <r>
    <x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6:59:00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20:03:07"/>
  </r>
  <r>
    <x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4T04:59:00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8T04:54:18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1T03:59:00"/>
  </r>
  <r>
    <x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2T01:49:5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9:09:15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20:00:00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6:58:52"/>
  </r>
  <r>
    <x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21:30:32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5T03:00:00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7:36:13"/>
  </r>
  <r>
    <x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6T03:59:00"/>
  </r>
  <r>
    <x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5:02:15"/>
  </r>
  <r>
    <x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8T02:43:55"/>
  </r>
  <r>
    <x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2T03:40:00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30T03:59:00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3T03:35:14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20:50:48"/>
  </r>
  <r>
    <x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9:07:07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1T00:00:00"/>
  </r>
  <r>
    <x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1T04:00:00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5:09:34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8:03:13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10T03:55:00"/>
  </r>
  <r>
    <x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7:00:17"/>
  </r>
  <r>
    <x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8T04:59:00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5T01:00:00"/>
  </r>
  <r>
    <x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22:16:33"/>
  </r>
  <r>
    <x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20:46:16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9T04:59:00"/>
  </r>
  <r>
    <x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20T01:56:41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8:40:03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7T04:59:00"/>
  </r>
  <r>
    <x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20:08:56"/>
  </r>
  <r>
    <x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6T03:07:25"/>
  </r>
  <r>
    <x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23:08:56"/>
  </r>
  <r>
    <x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7:49:08"/>
  </r>
  <r>
    <x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7:12:49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6:59:00"/>
  </r>
  <r>
    <x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5:00:00"/>
  </r>
  <r>
    <x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5T00:33:53"/>
  </r>
  <r>
    <x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23:21:27"/>
  </r>
  <r>
    <x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11:07:43"/>
  </r>
  <r>
    <x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8:32:49"/>
  </r>
  <r>
    <x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10T00:35:00"/>
  </r>
  <r>
    <x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6T02:04:23"/>
  </r>
  <r>
    <x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2T04:58:11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11:41:32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6:59:00"/>
  </r>
  <r>
    <x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21:16:31"/>
  </r>
  <r>
    <x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23:07:13"/>
  </r>
  <r>
    <x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12:13:06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8:30:29"/>
  </r>
  <r>
    <x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9T01:18:59"/>
  </r>
  <r>
    <x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8:00:08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20:00:24"/>
  </r>
  <r>
    <x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6:50:10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9:00:00"/>
  </r>
  <r>
    <x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13:07:20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6:41:54"/>
  </r>
  <r>
    <x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x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8:05:48"/>
  </r>
  <r>
    <x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6:36:22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</r>
  <r>
    <x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6:49:59"/>
  </r>
  <r>
    <x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20:20:14"/>
  </r>
  <r>
    <x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8:58:29"/>
  </r>
  <r>
    <x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7:59:00"/>
  </r>
  <r>
    <x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5:10:27"/>
  </r>
  <r>
    <x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6:56:25"/>
  </r>
  <r>
    <x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20:30:06"/>
  </r>
  <r>
    <x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7:59:00"/>
  </r>
  <r>
    <x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20:29:34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7:32:54"/>
  </r>
  <r>
    <x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7:05:05"/>
  </r>
  <r>
    <x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20:27:39"/>
  </r>
  <r>
    <x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8:23:11"/>
  </r>
  <r>
    <x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8T03:50:00"/>
  </r>
  <r>
    <x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5T03:59:00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5:00:35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21:06:58"/>
  </r>
  <r>
    <x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5T01:35:37"/>
  </r>
  <r>
    <x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5:00:00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6:49:11"/>
  </r>
  <r>
    <x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8:00:22"/>
  </r>
  <r>
    <x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5:00:00"/>
  </r>
  <r>
    <x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13:55:20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10T03:59:00"/>
  </r>
  <r>
    <x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13:01:47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1T00:13:06"/>
  </r>
  <r>
    <x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5:11:49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6:01:07"/>
  </r>
  <r>
    <x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5:16:37"/>
  </r>
  <r>
    <x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1T04:06:32"/>
  </r>
  <r>
    <x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7:04:28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1T00:07:33"/>
  </r>
  <r>
    <x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21:37:05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5:00:00"/>
  </r>
  <r>
    <x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6:00:00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8:23:59"/>
  </r>
  <r>
    <x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7T02:00:00"/>
  </r>
  <r>
    <x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3T03:59:00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7:00:00"/>
  </r>
  <r>
    <x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22:00:00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6:59:00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20:00:27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23:00:00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1T04:59:00"/>
  </r>
  <r>
    <x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7:11:30"/>
  </r>
  <r>
    <x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8:31:40"/>
  </r>
  <r>
    <x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7:00:00"/>
  </r>
  <r>
    <x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14:00:59"/>
  </r>
  <r>
    <x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13:20:00"/>
  </r>
  <r>
    <x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9:59:58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6T03:00:00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20:19:25"/>
  </r>
  <r>
    <x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20:22:48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20:38:02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7:28:39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9:43:09"/>
  </r>
  <r>
    <x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6:10:24"/>
  </r>
  <r>
    <x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5:39:33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7T04:00:00"/>
  </r>
  <r>
    <x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23:00:00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7:36:00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6:59:00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4T01:00:00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9:49:39"/>
  </r>
  <r>
    <x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9:00:48"/>
  </r>
  <r>
    <x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6:59:00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8:02:25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8:00:00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9T00:00:00"/>
  </r>
  <r>
    <x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7:15:12"/>
  </r>
  <r>
    <x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7T01:27:16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3T00:00:00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8:54:07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5:22:48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9:00:00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9:00:15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2T04:59:00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20:22:35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6:40:36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3T04:00:00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21:08:47"/>
  </r>
  <r>
    <x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5:00:00"/>
  </r>
  <r>
    <x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9T03:00:00"/>
  </r>
  <r>
    <x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4T00:00:00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9:47:27"/>
  </r>
  <r>
    <x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23:31:51"/>
  </r>
  <r>
    <x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14:48:43"/>
  </r>
  <r>
    <x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7:59:00"/>
  </r>
  <r>
    <x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14:55:16"/>
  </r>
  <r>
    <x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2-01T04:02:00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9:49:04"/>
  </r>
  <r>
    <x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9:51:40"/>
  </r>
  <r>
    <x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7T03:02:00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3T03:00:00"/>
  </r>
  <r>
    <x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20:30:00"/>
  </r>
  <r>
    <x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8:00:00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9:00:10"/>
  </r>
  <r>
    <x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5:59:25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21:01:18"/>
  </r>
  <r>
    <x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5:52:45"/>
  </r>
  <r>
    <x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3T01:07:53"/>
  </r>
  <r>
    <x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8:17:57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7:52:18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6:09:07"/>
  </r>
  <r>
    <x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5:32:48"/>
  </r>
  <r>
    <x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22:50:51"/>
  </r>
  <r>
    <x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10:50:46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23:00:00"/>
  </r>
  <r>
    <x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8:01:27"/>
  </r>
  <r>
    <x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9:18:56"/>
  </r>
  <r>
    <x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23:24:10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7:23:40"/>
  </r>
  <r>
    <x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8T00:00:00"/>
  </r>
  <r>
    <x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9:58:33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3T03:00:00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20:28:27"/>
  </r>
  <r>
    <x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7T02:00:00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1T01:00:00"/>
  </r>
  <r>
    <x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2T01:58:35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5:00:00"/>
  </r>
  <r>
    <x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21:59:00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10T00:00:04"/>
  </r>
  <r>
    <x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6:47:16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12:10:42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12:00:57"/>
  </r>
  <r>
    <x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14:47:59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5:38:09"/>
  </r>
  <r>
    <x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6:17:03"/>
  </r>
  <r>
    <x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22:59:00"/>
  </r>
  <r>
    <x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4T04:00:00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14:59:51"/>
  </r>
  <r>
    <x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6:50:00"/>
  </r>
  <r>
    <x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4T04:11:26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9T02:00:04"/>
  </r>
  <r>
    <x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2T04:00:00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9T04:27:23"/>
  </r>
  <r>
    <x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6T03:59:00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6:01:00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x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7:00:00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3T04:00:00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6:44:36"/>
  </r>
  <r>
    <x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5T03:59:00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7:21:20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22:54:16"/>
  </r>
  <r>
    <x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7:33:46"/>
  </r>
  <r>
    <x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4T03:59:00"/>
  </r>
  <r>
    <x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9:10:33"/>
  </r>
  <r>
    <x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6T00:46:49"/>
  </r>
  <r>
    <x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7:26:56"/>
  </r>
  <r>
    <x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1T03:31:36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7:00:00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3T03:39:56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1-01-01T04:59:00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8:00:00"/>
  </r>
  <r>
    <x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10T04:02:09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9:15:28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9T01:00:00"/>
  </r>
  <r>
    <x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23:42:17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8:03:35"/>
  </r>
  <r>
    <x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7T00:06:29"/>
  </r>
  <r>
    <x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23:00:00"/>
  </r>
  <r>
    <x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23:00:26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13:14:17"/>
  </r>
  <r>
    <x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7:25:43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8:24:00"/>
  </r>
  <r>
    <x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5:00:00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6T03:59:00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5T01:58:05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8:36:40"/>
  </r>
  <r>
    <x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5:15:01"/>
  </r>
  <r>
    <x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20:29:29"/>
  </r>
  <r>
    <x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8:07:27"/>
  </r>
  <r>
    <x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20:14:45"/>
  </r>
  <r>
    <x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23:32:11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7:00:00"/>
  </r>
  <r>
    <x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22:00:40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8:45:37"/>
  </r>
  <r>
    <x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14:59:06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5T00:00:00"/>
  </r>
  <r>
    <x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8T00:08:10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5:04:31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7:50:00"/>
  </r>
  <r>
    <x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7:34:00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13:44:0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22:11:35"/>
  </r>
  <r>
    <x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5:22:2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21:31:24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7:59:00"/>
  </r>
  <r>
    <x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5:25:38"/>
  </r>
  <r>
    <x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9:47:00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7:27:49"/>
  </r>
  <r>
    <x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x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9:10:31"/>
  </r>
  <r>
    <x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22:22:18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x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</r>
  <r>
    <x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30T02:25:39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x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7:21:00"/>
  </r>
  <r>
    <x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22:02:16"/>
  </r>
  <r>
    <x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x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x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x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x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</r>
  <r>
    <x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6:31:10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x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x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12:45:33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22:16:56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8T04:32:21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4T01:39:31"/>
  </r>
  <r>
    <x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5:53:44"/>
  </r>
  <r>
    <x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20:14:20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</r>
  <r>
    <x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22:12:46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x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x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x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9:02:22"/>
  </r>
  <r>
    <x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22:27:28"/>
  </r>
  <r>
    <x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6:50:32"/>
  </r>
  <r>
    <x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5:02:20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9:29:00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21:59:00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x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8:04:04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x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x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x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20:22:38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x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9:44:56"/>
  </r>
  <r>
    <x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6:18:51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20:10:58"/>
  </r>
  <r>
    <x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</r>
  <r>
    <x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14:02:55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9T02:39:50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6:00:00"/>
  </r>
  <r>
    <x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6T04:22:37"/>
  </r>
  <r>
    <x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21:01:15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</r>
  <r>
    <x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7:34:42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</r>
  <r>
    <x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23:30:00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2T03:59:00"/>
  </r>
  <r>
    <x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20:42:26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5:00:00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x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9:34:04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10T01:41:35"/>
  </r>
  <r>
    <x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x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6:23:56"/>
  </r>
  <r>
    <x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6:54:50"/>
  </r>
  <r>
    <x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21:25:08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x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x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x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6:44:00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2T03:08:24"/>
  </r>
  <r>
    <x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8T02:23:33"/>
  </r>
  <r>
    <x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5:14:57"/>
  </r>
  <r>
    <x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4T04:27:54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6:39:46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14:46:10"/>
  </r>
  <r>
    <x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x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22:57:42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x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21:35:13"/>
  </r>
  <r>
    <x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3T04:59:00"/>
  </r>
  <r>
    <x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5:00:28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5:00:22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8:06:31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6T04:33:41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5:27:51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2T04:00:00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5:36:00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30T04:25:15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8T03:11:00"/>
  </r>
  <r>
    <x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21:48:10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23:00:00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6:36:49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1T04:50:08"/>
  </r>
  <r>
    <x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8:45:50"/>
  </r>
  <r>
    <x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23:03:59"/>
  </r>
  <r>
    <x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13:27:36"/>
  </r>
  <r>
    <x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9:00:00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14:18:05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3T04:17:00"/>
  </r>
  <r>
    <x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10-01T03:00:00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9T04:28:16"/>
  </r>
  <r>
    <x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9:00:00"/>
  </r>
  <r>
    <x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9:29:00"/>
  </r>
  <r>
    <x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7:15:48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9T02:27:33"/>
  </r>
  <r>
    <x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7:00:00"/>
  </r>
  <r>
    <x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5:00:00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10:18:49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4T01:47:35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23:49:52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4T01:03:00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8:57:49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1T00:16:16"/>
  </r>
  <r>
    <x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22:00:00"/>
  </r>
  <r>
    <x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8:52:50"/>
  </r>
  <r>
    <x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6:35:45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22:48:33"/>
  </r>
  <r>
    <x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8T02:00:00"/>
  </r>
  <r>
    <x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22:28:04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5:30:08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8:46:23"/>
  </r>
  <r>
    <x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7:00:03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22:00:03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23:57:59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6:59:36"/>
  </r>
  <r>
    <x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7T01:59:57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6:11:48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6:33:59"/>
  </r>
  <r>
    <x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5:27:56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6T01:51:00"/>
  </r>
  <r>
    <x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9:59:00"/>
  </r>
  <r>
    <x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9T04:02:20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5:29:04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22:42:55"/>
  </r>
  <r>
    <x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22:54:52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21:05:38"/>
  </r>
  <r>
    <x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23:13:07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8:00:00"/>
  </r>
  <r>
    <x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8:32:55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8:38:24"/>
  </r>
  <r>
    <x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9:48:38"/>
  </r>
  <r>
    <x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x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x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</r>
  <r>
    <x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21:00:00"/>
  </r>
  <r>
    <x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8:25:49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23:56:12"/>
  </r>
  <r>
    <x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x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x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</r>
  <r>
    <x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9:21:17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20:09:13"/>
  </r>
  <r>
    <x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</r>
  <r>
    <x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8:15:30"/>
  </r>
  <r>
    <x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x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9T03:43:24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23:13:41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14:52:00"/>
  </r>
  <r>
    <x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8T00:24:52"/>
  </r>
  <r>
    <x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1T04:30:00"/>
  </r>
  <r>
    <x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20:16:11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8T04:59:00"/>
  </r>
  <r>
    <x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8T03:59:00"/>
  </r>
  <r>
    <x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11:00:00"/>
  </r>
  <r>
    <x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5T00:56:1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20T04:50:00"/>
  </r>
  <r>
    <x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5T03:59:00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20:22:46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8:01:08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6:00:00"/>
  </r>
  <r>
    <x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9:59:05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30T02:32:46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5:34:15"/>
  </r>
  <r>
    <x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4T04:59:00"/>
  </r>
  <r>
    <x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21:39:12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6:12:01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10:46:58"/>
  </r>
  <r>
    <x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10-01T03:59:00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2T03:00:00"/>
  </r>
  <r>
    <x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12:29:29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7T00:30:00"/>
  </r>
  <r>
    <x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5:00:00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7:33:23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30T04:27:00"/>
  </r>
  <r>
    <x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7:00:00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8T03:59:00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20:48:00"/>
  </r>
  <r>
    <x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9:26:21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1T04:46:47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6-01T03:59:00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5:43:13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23:47:37"/>
  </r>
  <r>
    <x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7:53:06"/>
  </r>
  <r>
    <x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13:59:00"/>
  </r>
  <r>
    <x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9:37:00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22:49:34"/>
  </r>
  <r>
    <x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12:35:39"/>
  </r>
  <r>
    <x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</r>
  <r>
    <x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20:50:00"/>
  </r>
  <r>
    <x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21:05:38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5:59:54"/>
  </r>
  <r>
    <x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7T02:31:52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21:40:35"/>
  </r>
  <r>
    <x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8:12:01"/>
  </r>
  <r>
    <x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x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x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x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9:55:03"/>
  </r>
  <r>
    <x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6T03:00:00"/>
  </r>
  <r>
    <x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6:04:58"/>
  </r>
  <r>
    <x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x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7:28:00"/>
  </r>
  <r>
    <x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23:07:12"/>
  </r>
  <r>
    <x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7:55:36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6:12:33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13:14:00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11:52:07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</r>
  <r>
    <x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20:45:24"/>
  </r>
  <r>
    <x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9:13:41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x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5:51:40"/>
  </r>
  <r>
    <x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5:56:49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8:11:57"/>
  </r>
  <r>
    <x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20:10:01"/>
  </r>
  <r>
    <x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8:05:47"/>
  </r>
  <r>
    <x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20:36:40"/>
  </r>
  <r>
    <x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3T03:59:00"/>
  </r>
  <r>
    <x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21:20:00"/>
  </r>
  <r>
    <x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21:54:14"/>
  </r>
  <r>
    <x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9T01:13:43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12:59:50"/>
  </r>
  <r>
    <x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7:06:22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2T02:00:00"/>
  </r>
  <r>
    <x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5T00:00:00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5:42:31"/>
  </r>
  <r>
    <x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6:59:00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22:59:00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9T03:26:10"/>
  </r>
  <r>
    <x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9:38:14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5:00:00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12:00:00"/>
  </r>
  <r>
    <x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23:52:09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20:59:11"/>
  </r>
  <r>
    <x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20:01:01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11:00:00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1T01:00:00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7:56:28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7:50:16"/>
  </r>
  <r>
    <x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6:09:26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10:07:02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20:26:48"/>
  </r>
  <r>
    <x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5:04:29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20:54:21"/>
  </r>
  <r>
    <x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23:11:07"/>
  </r>
  <r>
    <x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12:55:22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10:00:00"/>
  </r>
  <r>
    <x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30T04:03:47"/>
  </r>
  <r>
    <x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9T01:28:59"/>
  </r>
  <r>
    <x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23:00:00"/>
  </r>
  <r>
    <x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5:45:21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21:49:21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6T01:00:00"/>
  </r>
  <r>
    <x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13:11:15"/>
  </r>
  <r>
    <x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21:54:55"/>
  </r>
  <r>
    <x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20:45:48"/>
  </r>
  <r>
    <x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8T03:51:14"/>
  </r>
  <r>
    <x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20:09:00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7:59:00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9:00:35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21:13:23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7:31:09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6:16:59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7:09:20"/>
  </r>
  <r>
    <x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23:55:41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14:59:03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9:20:09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10T03:48:45"/>
  </r>
  <r>
    <x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3T04:00:00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13:25:26"/>
  </r>
  <r>
    <x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20:00:00"/>
  </r>
  <r>
    <x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9:00:00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3T01:30:00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21:13:14"/>
  </r>
  <r>
    <x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8T01:40:10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8:06:58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23:00:10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7:55:13"/>
  </r>
  <r>
    <x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5:00:00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6:59:00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21:29:34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21:00:00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22:13:36"/>
  </r>
  <r>
    <x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14:32:00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10T00:51:36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9T00:29:40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9:38:00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6:00:00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22:45:00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5T04:59:00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21:34:49"/>
  </r>
  <r>
    <x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14:59:34"/>
  </r>
  <r>
    <x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3T00:42:23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9:09:25"/>
  </r>
  <r>
    <x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8T00:01:34"/>
  </r>
  <r>
    <x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6T04:04:51"/>
  </r>
  <r>
    <x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21:29:10"/>
  </r>
  <r>
    <x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5:59:00"/>
  </r>
  <r>
    <x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8:07:20"/>
  </r>
  <r>
    <x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21:57:05"/>
  </r>
  <r>
    <x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5:42:10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x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x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4T03:00:00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3T02:31:16"/>
  </r>
  <r>
    <x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7:22:37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7:01:00"/>
  </r>
  <r>
    <x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3T03:19:26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x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4T03:21:58"/>
  </r>
  <r>
    <x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20:16:00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22:00:00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21:33:28"/>
  </r>
  <r>
    <x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</r>
  <r>
    <x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20:59:32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7:35:34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8:14:37"/>
  </r>
  <r>
    <x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5:33:50"/>
  </r>
  <r>
    <x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9:41:54"/>
  </r>
  <r>
    <x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20:59:18"/>
  </r>
  <r>
    <x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6:59:00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6:59:00"/>
  </r>
  <r>
    <x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6:45:26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4T03:59:00"/>
  </r>
  <r>
    <x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9T02:00:00"/>
  </r>
  <r>
    <x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22:01:00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8:00:00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5:41:24"/>
  </r>
  <r>
    <x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23:00:00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9:33:48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7:59:53"/>
  </r>
  <r>
    <x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22:57:29"/>
  </r>
  <r>
    <x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23:00:00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23:44:54"/>
  </r>
  <r>
    <x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12:10:53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9:00:00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20:34:13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21:08:08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7:50:59"/>
  </r>
  <r>
    <x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7:52:15"/>
  </r>
  <r>
    <x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13:55:11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6:14:23"/>
  </r>
  <r>
    <x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14:23:54"/>
  </r>
  <r>
    <x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5:46:37"/>
  </r>
  <r>
    <x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12:59:35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8T04:00:00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8T00:00:00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5:32:54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21:59:00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20:00:00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5:59:33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9:00:00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6T03:26:44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21:18:37"/>
  </r>
  <r>
    <x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23:45:52"/>
  </r>
  <r>
    <x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20T02:07:00"/>
  </r>
  <r>
    <x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7:16:27"/>
  </r>
  <r>
    <x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9T01:29:58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23:42:48"/>
  </r>
  <r>
    <x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8:45:11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6T03:10:00"/>
  </r>
  <r>
    <x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7:03:22"/>
  </r>
  <r>
    <x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8:10:37"/>
  </r>
  <r>
    <x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8:21:44"/>
  </r>
  <r>
    <x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21:37:03"/>
  </r>
  <r>
    <x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</r>
  <r>
    <x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8:58:47"/>
  </r>
  <r>
    <x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21:36:41"/>
  </r>
  <r>
    <x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5:45:32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10:36:23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8:47:46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</r>
  <r>
    <x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3T01:31:33"/>
  </r>
  <r>
    <x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23:53:15"/>
  </r>
  <r>
    <x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13:54:44"/>
  </r>
  <r>
    <x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9:00:00"/>
  </r>
  <r>
    <x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</r>
  <r>
    <x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6:01:58"/>
  </r>
  <r>
    <x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23:00:50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13:45:23"/>
  </r>
  <r>
    <x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9:49:50"/>
  </r>
  <r>
    <x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5:55:30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x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8T03:02:08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6T00:19:14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7:07:56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6:03:24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23:28:26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5:03:41"/>
  </r>
  <r>
    <x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</r>
  <r>
    <x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7:00:00"/>
  </r>
  <r>
    <x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7T04:59:00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12:50:46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8:54:03"/>
  </r>
  <r>
    <x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21:00:00"/>
  </r>
  <r>
    <x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13:39:40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x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x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2T04:00:00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22:31:43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9T04:00:00"/>
  </r>
  <r>
    <x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5:32:39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10:03:25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9:00:00"/>
  </r>
  <r>
    <x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23:00:00"/>
  </r>
  <r>
    <x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12:40:28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22:34:00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6:00:00"/>
  </r>
  <r>
    <x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6:00:00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13:16:06"/>
  </r>
  <r>
    <x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11:00:00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5:31:47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6T00:00:00"/>
  </r>
  <r>
    <x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12:07:53"/>
  </r>
  <r>
    <x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11:00:00"/>
  </r>
  <r>
    <x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20:57:18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20:18:55"/>
  </r>
  <r>
    <x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14:39:00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6-01T03:59:00"/>
  </r>
  <r>
    <x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11:55:03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6T04:00:00"/>
  </r>
  <r>
    <x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7:49:21"/>
  </r>
  <r>
    <x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9:35:15"/>
  </r>
  <r>
    <x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8:38:29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6:00:00"/>
  </r>
  <r>
    <x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5:14:22"/>
  </r>
  <r>
    <x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14:21:26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12:36:49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6T00:00:00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22:08:55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5:24:52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22:59:00"/>
  </r>
  <r>
    <x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3T01:43:00"/>
  </r>
  <r>
    <x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9:01:26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7:00:00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6:30:00"/>
  </r>
  <r>
    <x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23:00:00"/>
  </r>
  <r>
    <x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10:25:18"/>
  </r>
  <r>
    <x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2T03:59:00"/>
  </r>
  <r>
    <x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9:47:50"/>
  </r>
  <r>
    <x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22:00:00"/>
  </r>
  <r>
    <x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1T02:00:00"/>
  </r>
  <r>
    <x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23:02:10"/>
  </r>
  <r>
    <x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5T00:00:00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8T04:59:00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22:48:04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22:00:00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5T04:59:00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7:00:00"/>
  </r>
  <r>
    <x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8:44:57"/>
  </r>
  <r>
    <x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13:06:20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8T00:23:53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x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5:34:19"/>
  </r>
  <r>
    <x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10:16:40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6T00:10:11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</r>
  <r>
    <x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1T01:05:03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</r>
  <r>
    <x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7:11:59"/>
  </r>
  <r>
    <x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23:34:00"/>
  </r>
  <r>
    <x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21:34:00"/>
  </r>
  <r>
    <x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8:00:00"/>
  </r>
  <r>
    <x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</r>
  <r>
    <x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x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9:12:56"/>
  </r>
  <r>
    <x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14:10:48"/>
  </r>
  <r>
    <x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8:57:09"/>
  </r>
  <r>
    <x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x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13:18:00"/>
  </r>
  <r>
    <x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x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4T04:00:00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9:50:54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14:14:41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7T04:32:45"/>
  </r>
  <r>
    <x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7:43:33"/>
  </r>
  <r>
    <x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9:37:11"/>
  </r>
  <r>
    <x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20:16:26"/>
  </r>
  <r>
    <x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5T03:04:53"/>
  </r>
  <r>
    <x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7:00:00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x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7:24:21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7:05:00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6T04:59:00"/>
  </r>
  <r>
    <x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7:27:15"/>
  </r>
  <r>
    <x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9T03:59:00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10:15:24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</r>
  <r>
    <x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20:43:05"/>
  </r>
  <r>
    <x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x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x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21:00:00"/>
  </r>
  <r>
    <x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x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6:00:00"/>
  </r>
  <r>
    <x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5:29:05"/>
  </r>
  <r>
    <x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5:57:33"/>
  </r>
  <r>
    <x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5:37:12"/>
  </r>
  <r>
    <x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x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10:33:16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x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12:00:00"/>
  </r>
  <r>
    <x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7T01:21:53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8-01T01:00:00"/>
  </r>
  <r>
    <x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7:33:39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9:46:00"/>
  </r>
  <r>
    <x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8:27:06"/>
  </r>
  <r>
    <x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5T03:09:34"/>
  </r>
  <r>
    <x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x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x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8:33:10"/>
  </r>
  <r>
    <x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11:26:29"/>
  </r>
  <r>
    <x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5:37:27"/>
  </r>
  <r>
    <x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x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8:01:10"/>
  </r>
  <r>
    <x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21:16:44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20:58:47"/>
  </r>
  <r>
    <x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4T03:00:00"/>
  </r>
  <r>
    <x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9T03:59:0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14:01:08"/>
  </r>
  <r>
    <x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8:22:59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5:00:00"/>
  </r>
  <r>
    <x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23:57:26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13:32:38"/>
  </r>
  <r>
    <x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14:01:04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6:08:00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11:00:0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22:57:33"/>
  </r>
  <r>
    <x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5:16:04"/>
  </r>
  <r>
    <x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7:00:00"/>
  </r>
  <r>
    <x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3T04:59:00"/>
  </r>
  <r>
    <x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10:58:33"/>
  </r>
  <r>
    <x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6:53:34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8T01:00:00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8:33:38"/>
  </r>
  <r>
    <x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20:18:00"/>
  </r>
  <r>
    <x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</r>
  <r>
    <x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21:56:38"/>
  </r>
  <r>
    <x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x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12:44:52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7:11:00"/>
  </r>
  <r>
    <x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5:34:53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20:45:17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9:16:13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7T04:00:00"/>
  </r>
  <r>
    <x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9:00:21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</r>
  <r>
    <x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7:47:29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23:00:50"/>
  </r>
  <r>
    <x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23:16:12"/>
  </r>
  <r>
    <x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x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6:59:00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11:17:04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21:32:00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7:30:33"/>
  </r>
  <r>
    <x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7:43:32"/>
  </r>
  <r>
    <x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9T03:44:52"/>
  </r>
  <r>
    <x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7T03:59:00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22:51:00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6:04:11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5:47:58"/>
  </r>
  <r>
    <x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5T01:00:00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6-01-01T04:00:00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6T01:35:00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7T03:00:00"/>
  </r>
  <r>
    <x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12:00:00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3T02:14:00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5:59:00"/>
  </r>
  <r>
    <x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6:00:00"/>
  </r>
  <r>
    <x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4T02:00:00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13:25:56"/>
  </r>
  <r>
    <x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6:29:03"/>
  </r>
  <r>
    <x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6:10:36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6:41:21"/>
  </r>
  <r>
    <x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1T04:00:00"/>
  </r>
  <r>
    <x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11:00:06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3T00:00:00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8:41:21"/>
  </r>
  <r>
    <x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1T04:59:00"/>
  </r>
  <r>
    <x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13:47:00"/>
  </r>
  <r>
    <x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20:05:30"/>
  </r>
  <r>
    <x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8:25:10"/>
  </r>
  <r>
    <x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20:07:47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11:29:32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5:57:51"/>
  </r>
  <r>
    <x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21:54:00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7T04:59:00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6T04:25:00"/>
  </r>
  <r>
    <x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3-01T02:00:00"/>
  </r>
  <r>
    <x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8:00:00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21:29:42"/>
  </r>
  <r>
    <x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20:04:12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5:59:00"/>
  </r>
  <r>
    <x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22:08:44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6:11:45"/>
  </r>
  <r>
    <x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8:09:51"/>
  </r>
  <r>
    <x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5:11:23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5:05:19"/>
  </r>
  <r>
    <x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14:40:40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9:58:39"/>
  </r>
  <r>
    <x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22:59:00"/>
  </r>
  <r>
    <x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6:52:10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20:04:09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5:00:00"/>
  </r>
  <r>
    <x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1T04:00:00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13:09:12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20:24:03"/>
  </r>
  <r>
    <x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22:00:00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7T03:00:00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20:18:53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5:59:00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22:53:29"/>
  </r>
  <r>
    <x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6:13:06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23:51:15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6:00:00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11:01:32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5:54:11"/>
  </r>
  <r>
    <x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6:20:25"/>
  </r>
  <r>
    <x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8T04:35:00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7:56:11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21:10:47"/>
  </r>
  <r>
    <x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1T01:04:19"/>
  </r>
  <r>
    <x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8T02:38:45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1-01T03:59:00"/>
  </r>
  <r>
    <x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13:26:49"/>
  </r>
  <r>
    <x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11:59:00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2T04:59:00"/>
  </r>
  <r>
    <x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6:03:17"/>
  </r>
  <r>
    <x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7:59:00"/>
  </r>
  <r>
    <x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23:00:00"/>
  </r>
  <r>
    <x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20:50:48"/>
  </r>
  <r>
    <x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6:30:47"/>
  </r>
  <r>
    <x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6T02:50:00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7:26:38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2T03:44:15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10T04:52:00"/>
  </r>
  <r>
    <x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13:16:00"/>
  </r>
  <r>
    <x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21:22:00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4T00:20:55"/>
  </r>
  <r>
    <x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5T04:02:40"/>
  </r>
  <r>
    <x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9:59:05"/>
  </r>
  <r>
    <x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5:59:00"/>
  </r>
  <r>
    <x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2T03:59:00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x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x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x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8:59:00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22:27:26"/>
  </r>
  <r>
    <x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6:35:34"/>
  </r>
  <r>
    <x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8:00:00"/>
  </r>
  <r>
    <x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22:08:58"/>
  </r>
  <r>
    <x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6:59:00"/>
  </r>
  <r>
    <x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30T01:19:32"/>
  </r>
  <r>
    <x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5:28:57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22:31:19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6:35:52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20:00:34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7:36:09"/>
  </r>
  <r>
    <x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5:59:00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30T01:46:00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9:19:00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13:42:39"/>
  </r>
  <r>
    <x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9T02:27:20"/>
  </r>
  <r>
    <x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5:38:43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22:57:58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6T03:19:55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6:07:15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7T01:40:44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20T04:21:31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5:00:00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8:48:00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21:12:39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6:05:59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1T04:36:30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13:41:00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9T01:59:00"/>
  </r>
  <r>
    <x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8:39:05"/>
  </r>
  <r>
    <x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22:45:43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22:00:00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6-01T03:59:00"/>
  </r>
  <r>
    <x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9:05:56"/>
  </r>
  <r>
    <x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8-01T00:36:20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9:48:46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14:00:00"/>
  </r>
  <r>
    <x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8T00:17:00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2T04:33:11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14:56:15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7:56:00"/>
  </r>
  <r>
    <x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8:10:18"/>
  </r>
  <r>
    <x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2T03:45:06"/>
  </r>
  <r>
    <x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3T02:00:00"/>
  </r>
  <r>
    <x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5:00:00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22:00:00"/>
  </r>
  <r>
    <x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9:32:31"/>
  </r>
  <r>
    <x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5:19:54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8T03:00:10"/>
  </r>
  <r>
    <x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9T00:45:19"/>
  </r>
  <r>
    <x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14:17:00"/>
  </r>
  <r>
    <x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1-01T02:55:34"/>
  </r>
  <r>
    <x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7:33:02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</r>
  <r>
    <x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10:43:47"/>
  </r>
  <r>
    <x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12:22:05"/>
  </r>
  <r>
    <x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13:12:00"/>
  </r>
  <r>
    <x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5:35:23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7T00:05:32"/>
  </r>
  <r>
    <x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21:36:36"/>
  </r>
  <r>
    <x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6:18:55"/>
  </r>
  <r>
    <x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23:22:12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23:49:58"/>
  </r>
  <r>
    <x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8:43:21"/>
  </r>
  <r>
    <x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23:26:02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8:49:01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x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x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12:54:05"/>
  </r>
  <r>
    <x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7:24:20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12:33:54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4T03:38:41"/>
  </r>
  <r>
    <x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22:59:00"/>
  </r>
  <r>
    <x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9:12:00"/>
  </r>
  <r>
    <x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x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x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11:18:59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</r>
  <r>
    <x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6:00:00"/>
  </r>
  <r>
    <x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</r>
  <r>
    <x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5:22:46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7T00:15:55"/>
  </r>
  <r>
    <x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10-01T04:00:00"/>
  </r>
  <r>
    <x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7T02:00:00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5T04:00:00"/>
  </r>
  <r>
    <x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20:09:34"/>
  </r>
  <r>
    <x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20:49:27"/>
  </r>
  <r>
    <x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5-01T04:59:00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20:00:58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11:58:45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22:52:24"/>
  </r>
  <r>
    <x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5:00:00"/>
  </r>
  <r>
    <x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20:09:12"/>
  </r>
  <r>
    <x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23:00:00"/>
  </r>
  <r>
    <x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3T04:59:00"/>
  </r>
  <r>
    <x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12:52:02"/>
  </r>
  <r>
    <x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7T02:00:00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8:05:25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9:20:15"/>
  </r>
  <r>
    <x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3T03:59:00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7:59:00"/>
  </r>
  <r>
    <x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2T04:13:01"/>
  </r>
  <r>
    <x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22:00:00"/>
  </r>
  <r>
    <x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3T04:59:00"/>
  </r>
  <r>
    <x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2T04:00:00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14:35:58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7:31:08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21:04:52"/>
  </r>
  <r>
    <x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20:45:08"/>
  </r>
  <r>
    <x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5:00:00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6:00:09"/>
  </r>
  <r>
    <x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14:31:15"/>
  </r>
  <r>
    <x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6:51:11"/>
  </r>
  <r>
    <x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9:54:09"/>
  </r>
  <r>
    <x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6:00:00"/>
  </r>
  <r>
    <x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7:00:00"/>
  </r>
  <r>
    <x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9:04:29"/>
  </r>
  <r>
    <x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23:50:31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23:27:21"/>
  </r>
  <r>
    <x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21:00:00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5:59:33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9:58:22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8:18:52"/>
  </r>
  <r>
    <x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</r>
  <r>
    <x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8:07:49"/>
  </r>
  <r>
    <x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22:00:00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23:14:16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</r>
  <r>
    <x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14:15:42"/>
  </r>
  <r>
    <x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14:00:00"/>
  </r>
  <r>
    <x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11:50:18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10:11:17"/>
  </r>
  <r>
    <x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21:00:00"/>
  </r>
  <r>
    <x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x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8:24:37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5:59:0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23:43:42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8:59:32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5:40:07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14:31:17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23:00:00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6-01T03:59:00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5T02:00:00"/>
  </r>
  <r>
    <x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9:05:51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8:19:19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23:55:00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10T03:59:00"/>
  </r>
  <r>
    <x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14:30:00"/>
  </r>
  <r>
    <x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13:06:24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1T00:00:00"/>
  </r>
  <r>
    <x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22:35:47"/>
  </r>
  <r>
    <x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21:00:00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6:43:23"/>
  </r>
  <r>
    <x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21:29:00"/>
  </r>
  <r>
    <x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20:02:56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5:00:00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21:00:00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14:00:12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21:10:36"/>
  </r>
  <r>
    <x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7T04:59:00"/>
  </r>
  <r>
    <x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7:59:58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10-01T03:59:00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22:39:07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4T03:59:00"/>
  </r>
  <r>
    <x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9:19:15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23:31:00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8:20:51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22:00:33"/>
  </r>
  <r>
    <x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9T03:59:00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12:14:58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23:59:00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23:00:00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6:59:00"/>
  </r>
  <r>
    <x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8:08:12"/>
  </r>
  <r>
    <x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9T00:00:00"/>
  </r>
  <r>
    <x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7:39:42"/>
  </r>
  <r>
    <x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2T02:00:00"/>
  </r>
  <r>
    <x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2T03:59:00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10:25:12"/>
  </r>
  <r>
    <x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20:19:17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7:55:14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8:48:44"/>
  </r>
  <r>
    <x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7:32:46"/>
  </r>
  <r>
    <x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11:20:40"/>
  </r>
  <r>
    <x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8T03:45:00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6T01:03:29"/>
  </r>
  <r>
    <x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8:26:15"/>
  </r>
  <r>
    <x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1T03:59:00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13:25:52"/>
  </r>
  <r>
    <x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21:17:41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10-01T03:59:00"/>
  </r>
  <r>
    <x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7:08:38"/>
  </r>
  <r>
    <x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7:24:36"/>
  </r>
  <r>
    <x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2T04:00:00"/>
  </r>
  <r>
    <x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21:00:00"/>
  </r>
  <r>
    <x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22:00:00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7:00:00"/>
  </r>
  <r>
    <x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21:00:00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8:11:00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21:42:08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12:47:45"/>
  </r>
  <r>
    <x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11:29:35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13:00:09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9:00:00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21:00:00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9T04:30:00"/>
  </r>
  <r>
    <x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4-01T03:59:00"/>
  </r>
  <r>
    <x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20:21:43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4-01T01:27:39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5:00:00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2T00:28:25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9T04:39:48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21:00:00"/>
  </r>
  <r>
    <x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5:59:00"/>
  </r>
  <r>
    <x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5:00:00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20:09:42"/>
  </r>
  <r>
    <x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8:00:28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23:00:00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8:50:02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12:21:31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7T03:59:00"/>
  </r>
  <r>
    <x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9:29:08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10:12:32"/>
  </r>
  <r>
    <x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12:59:14"/>
  </r>
  <r>
    <x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10:37:09"/>
  </r>
  <r>
    <x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22:00:00"/>
  </r>
  <r>
    <x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22:59:00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3T00:00:00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22:01:03"/>
  </r>
  <r>
    <x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7:51:02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6:59:00"/>
  </r>
  <r>
    <x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8:26:16"/>
  </r>
  <r>
    <x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14:38:04"/>
  </r>
  <r>
    <x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14:59:12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20:32:28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10T03:00:00"/>
  </r>
  <r>
    <x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5T01:22:19"/>
  </r>
  <r>
    <x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21:02:45"/>
  </r>
  <r>
    <x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5:36:18"/>
  </r>
  <r>
    <x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22:17:05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7:00:10"/>
  </r>
  <r>
    <x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22:00:00"/>
  </r>
  <r>
    <x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7T01:00:00"/>
  </r>
  <r>
    <x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20:05:00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7:17:21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13:54:00"/>
  </r>
  <r>
    <x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8T00:57:04"/>
  </r>
  <r>
    <x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1T02:30:00"/>
  </r>
  <r>
    <x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14:03:06"/>
  </r>
  <r>
    <x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2T01:05:57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2T03:55:00"/>
  </r>
  <r>
    <x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8:46:48"/>
  </r>
  <r>
    <x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13:59:50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7:51:17"/>
  </r>
  <r>
    <x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6:08:25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8:59:26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5T01:00:00"/>
  </r>
  <r>
    <x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23:00:00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20:17:48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x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20:38:50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6:14:40"/>
  </r>
  <r>
    <x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12:30:22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23:00:00"/>
  </r>
  <r>
    <x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8:34:06"/>
  </r>
  <r>
    <x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21:00:00"/>
  </r>
  <r>
    <x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13:48:00"/>
  </r>
  <r>
    <x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5:58:38"/>
  </r>
  <r>
    <x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23:22:34"/>
  </r>
  <r>
    <x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7:00:00"/>
  </r>
  <r>
    <x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4-01T04:59:00"/>
  </r>
  <r>
    <x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13:18:00"/>
  </r>
  <r>
    <x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30T04:48:13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8T00:37:00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6T00:35:10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21:00:00"/>
  </r>
  <r>
    <x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30T03:59:00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7:00:00"/>
  </r>
  <r>
    <x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23:00:00"/>
  </r>
  <r>
    <x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11:00:00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x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23:00:00"/>
  </r>
  <r>
    <x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9T04:01:00"/>
  </r>
  <r>
    <x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11:17:00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9:34:32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10:01:50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8:27:59"/>
  </r>
  <r>
    <x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5T01:22:14"/>
  </r>
  <r>
    <x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5:59:00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5:59:00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6:00:00"/>
  </r>
  <r>
    <x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21:00:00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3T02:26:32"/>
  </r>
  <r>
    <x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3T01:37:17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22:24:54"/>
  </r>
  <r>
    <x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5:00:00"/>
  </r>
  <r>
    <x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5T00:59:40"/>
  </r>
  <r>
    <x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8:00:00"/>
  </r>
  <r>
    <x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20:59:25"/>
  </r>
  <r>
    <x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5T04:59:00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6:00:00"/>
  </r>
  <r>
    <x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7:33:36"/>
  </r>
  <r>
    <x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14:39:33"/>
  </r>
  <r>
    <x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5:49:54"/>
  </r>
  <r>
    <x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6:56:00"/>
  </r>
  <r>
    <x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13:08:00"/>
  </r>
  <r>
    <x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23:00:00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23:52:58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1T03:26:23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22:59:00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8:47:00"/>
  </r>
  <r>
    <x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1T03:00:00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20:49:12"/>
  </r>
  <r>
    <x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5:28:26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8:18:08"/>
  </r>
  <r>
    <x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11:04:01"/>
  </r>
  <r>
    <x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13:31:22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8:35:45"/>
  </r>
  <r>
    <x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22:28:00"/>
  </r>
  <r>
    <x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20:17:35"/>
  </r>
  <r>
    <x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6T00:46:00"/>
  </r>
  <r>
    <x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14:17:25"/>
  </r>
  <r>
    <x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8:10:00"/>
  </r>
  <r>
    <x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6-01T03:59:00"/>
  </r>
  <r>
    <x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22:00:00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7:00:00"/>
  </r>
  <r>
    <x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22:05:25"/>
  </r>
  <r>
    <x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22:53:34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7:22:26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2T02:31:00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11:05:24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12:05:02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23:59:00"/>
  </r>
  <r>
    <x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11:49:36"/>
  </r>
  <r>
    <x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10:08:09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23:48:24"/>
  </r>
  <r>
    <x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20:58:00"/>
  </r>
  <r>
    <x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7:00:00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8T00:32:52"/>
  </r>
  <r>
    <x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23:01:02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8T04:59:00"/>
  </r>
  <r>
    <x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7:59:00"/>
  </r>
  <r>
    <x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23:30:00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8:30:00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6T00:43:00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20:01:47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21:30:00"/>
  </r>
  <r>
    <x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4T00:00:00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8:59:23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4T00:00:00"/>
  </r>
  <r>
    <x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21:52:21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6:59:00"/>
  </r>
  <r>
    <x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14:48:56"/>
  </r>
  <r>
    <x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1T02:00:00"/>
  </r>
  <r>
    <x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5:29:12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7:00:00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2T00:31:01"/>
  </r>
  <r>
    <x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22:41:41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7:32:33"/>
  </r>
  <r>
    <x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22:00:00"/>
  </r>
  <r>
    <x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7T03:00:00"/>
  </r>
  <r>
    <x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9:07:49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7T03:00:00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6:28:00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7:03:40"/>
  </r>
  <r>
    <x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21:00:00"/>
  </r>
  <r>
    <x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9T04:59:00"/>
  </r>
  <r>
    <x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6:15:00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20:17:00"/>
  </r>
  <r>
    <x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20:11:12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12:35:46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13:59:00"/>
  </r>
  <r>
    <x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12:43:56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x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7T02:51:29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9T04:00:00"/>
  </r>
  <r>
    <x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5:54:31"/>
  </r>
  <r>
    <x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7:22:07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3T03:59:00"/>
  </r>
  <r>
    <x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23:29:16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6:45:59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8:00:27"/>
  </r>
  <r>
    <x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6:59:00"/>
  </r>
  <r>
    <x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5:59:00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3T04:27:00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11:31:00"/>
  </r>
  <r>
    <x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12:39:12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9T03:00:00"/>
  </r>
  <r>
    <x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8:00:00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1T03:59:00"/>
  </r>
  <r>
    <x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3T03:07:17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6:00:00"/>
  </r>
  <r>
    <x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23:27:30"/>
  </r>
  <r>
    <x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5:07:12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1T03:00:00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5:24:05"/>
  </r>
  <r>
    <x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21:38:00"/>
  </r>
  <r>
    <x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20:00:00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5:59:00"/>
  </r>
  <r>
    <x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20:27:00"/>
  </r>
  <r>
    <x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12:02:11"/>
  </r>
  <r>
    <x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3T00:00:00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7T03:00:00"/>
  </r>
  <r>
    <x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7T03:00:00"/>
  </r>
  <r>
    <x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21:00:00"/>
  </r>
  <r>
    <x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20:31:20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21:00:00"/>
  </r>
  <r>
    <x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5:56:28"/>
  </r>
  <r>
    <x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8:31:06"/>
  </r>
  <r>
    <x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6:03:01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8:14:59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6:38:00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6:59:00"/>
  </r>
  <r>
    <x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22:34:12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6:00:00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21:00:00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9:15:24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6T00:13:17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5:11:00"/>
  </r>
  <r>
    <x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6:00:00"/>
  </r>
  <r>
    <x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7:18:00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20:19:26"/>
  </r>
  <r>
    <x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22:00:00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21:44:00"/>
  </r>
  <r>
    <x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6:59:00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7T04:59:00"/>
  </r>
  <r>
    <x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8:19:55"/>
  </r>
  <r>
    <x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6T03:59:00"/>
  </r>
  <r>
    <x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11:28:48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8:58:11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3T04:00:00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x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22:08:57"/>
  </r>
  <r>
    <x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21:00:00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1T04:55:00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14:54:06"/>
  </r>
  <r>
    <x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8:30:00"/>
  </r>
  <r>
    <x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11:53:12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4T04:59:00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x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8:32:51"/>
  </r>
  <r>
    <x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8T03:00:00"/>
  </r>
  <r>
    <x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11:00:00"/>
  </r>
  <r>
    <x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14:21:00"/>
  </r>
  <r>
    <x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14:22:30"/>
  </r>
  <r>
    <x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13:47:00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8:40:20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10:06:00"/>
  </r>
  <r>
    <x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23:00:00"/>
  </r>
  <r>
    <x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3T04:00:00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6:00:00"/>
  </r>
  <r>
    <x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5:59:00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1T03:59:00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12:01:58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3T01:00:00"/>
  </r>
  <r>
    <x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20:00:00"/>
  </r>
  <r>
    <x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5:42:14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8T03:59:00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9:16:07"/>
  </r>
  <r>
    <x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5:00:23"/>
  </r>
  <r>
    <x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8:00:00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11:59:00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7:59:00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10:05:40"/>
  </r>
  <r>
    <x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8:08:42"/>
  </r>
  <r>
    <x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6T00:04:51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7:31:15"/>
  </r>
  <r>
    <x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14:23:42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8:07:39"/>
  </r>
  <r>
    <x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9:57:37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9:22:39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4-01T03:59:00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4T03:59:00"/>
  </r>
  <r>
    <x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5T01:00:00"/>
  </r>
  <r>
    <x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9:27:53"/>
  </r>
  <r>
    <x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21:26:38"/>
  </r>
  <r>
    <x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22:07:00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14:05:24"/>
  </r>
  <r>
    <x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2T00:00:00"/>
  </r>
  <r>
    <x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7:00:00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11:36:34"/>
  </r>
  <r>
    <x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5:35:24"/>
  </r>
  <r>
    <x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6:38:31"/>
  </r>
  <r>
    <x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21:00:00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8:58:00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7T02:45:00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8:36:00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22:00:00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9:00:00"/>
  </r>
  <r>
    <x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6:00:00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7:50:08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12:11:23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9:27:24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7:46:34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6:31:36"/>
  </r>
  <r>
    <x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7:00:00"/>
  </r>
  <r>
    <x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20:36:53"/>
  </r>
  <r>
    <x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13:41:22"/>
  </r>
  <r>
    <x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10:00:46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23:37:28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1T03:59:00"/>
  </r>
  <r>
    <x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14:10:54"/>
  </r>
  <r>
    <x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6:28:00"/>
  </r>
  <r>
    <x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7:36:17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7:17:36"/>
  </r>
  <r>
    <x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3-01T04:59:00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11:18:30"/>
  </r>
  <r>
    <x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5T02:18:02"/>
  </r>
  <r>
    <x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9:13:25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7:35:44"/>
  </r>
  <r>
    <x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7:11:30"/>
  </r>
  <r>
    <x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6:44:30"/>
  </r>
  <r>
    <x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9:00:00"/>
  </r>
  <r>
    <x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23:00:00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5:32:27"/>
  </r>
  <r>
    <x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8:00:34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4T04:59:00"/>
  </r>
  <r>
    <x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1T04:59:00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20:26:00"/>
  </r>
  <r>
    <x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4T01:36:22"/>
  </r>
  <r>
    <x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6:59:00"/>
  </r>
  <r>
    <x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7:09:42"/>
  </r>
  <r>
    <x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5:59:00"/>
  </r>
  <r>
    <x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3T04:59:00"/>
  </r>
  <r>
    <x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30T00:00:00"/>
  </r>
  <r>
    <x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20:22:44"/>
  </r>
  <r>
    <x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23:58:02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21:27:59"/>
  </r>
  <r>
    <x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21:44:40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6:59:00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9:02:06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14:30:57"/>
  </r>
  <r>
    <x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5T00:00:00"/>
  </r>
  <r>
    <x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14:00:00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22:48:05"/>
  </r>
  <r>
    <x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10:22:16"/>
  </r>
  <r>
    <x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8:53:21"/>
  </r>
  <r>
    <x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7:26:51"/>
  </r>
  <r>
    <x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14:09:34"/>
  </r>
  <r>
    <x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9T01:00:16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14:14:56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21:47:44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8T00:00:00"/>
  </r>
  <r>
    <x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5:04:10"/>
  </r>
  <r>
    <x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22:00:00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5T04:00:00"/>
  </r>
  <r>
    <x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21:00:00"/>
  </r>
  <r>
    <x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8T03:23:00"/>
  </r>
  <r>
    <x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7:00:00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8:34:50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5:39:37"/>
  </r>
  <r>
    <x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6:00:57"/>
  </r>
  <r>
    <x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1T03:59:00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7:00:00"/>
  </r>
  <r>
    <x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3T03:59:00"/>
  </r>
  <r>
    <x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22:29:09"/>
  </r>
  <r>
    <x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9T01:00:00"/>
  </r>
  <r>
    <x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4T03:59:00"/>
  </r>
  <r>
    <x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21:11:16"/>
  </r>
  <r>
    <x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</r>
  <r>
    <x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6:48:55"/>
  </r>
  <r>
    <x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5:08:52"/>
  </r>
  <r>
    <x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8:45:3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</r>
  <r>
    <x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7:00:00"/>
  </r>
  <r>
    <x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</r>
  <r>
    <x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8T04:59:00"/>
  </r>
  <r>
    <x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2T00:17:18"/>
  </r>
  <r>
    <x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23:30:00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7:58:47"/>
  </r>
  <r>
    <x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7:00:45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7:06:34"/>
  </r>
  <r>
    <x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11:29:44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5:59:00"/>
  </r>
  <r>
    <x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5T03:59:00"/>
  </r>
  <r>
    <x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8:43:27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7:00:00"/>
  </r>
  <r>
    <x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6:59:00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22:59:00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x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2T03:59:00"/>
  </r>
  <r>
    <x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14:39:00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21:08:45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1T04:16:54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11:50:30"/>
  </r>
  <r>
    <x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5:58:09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9:54:00"/>
  </r>
  <r>
    <x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7:00:00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23:16:59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8:33:00"/>
  </r>
  <r>
    <x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6:12:17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23:00:00"/>
  </r>
  <r>
    <x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1T03:59:00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22:43:04"/>
  </r>
  <r>
    <x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12:52:00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20:57:09"/>
  </r>
  <r>
    <x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23:00:00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9:34:44"/>
  </r>
  <r>
    <x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3T03:59:00"/>
  </r>
  <r>
    <x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12:44:58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x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10:53:54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5:38:10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6:59:00"/>
  </r>
  <r>
    <x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20T02:48:16"/>
  </r>
  <r>
    <x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2T04:19:46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21:00:00"/>
  </r>
  <r>
    <x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9T03:59:00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5:14:15"/>
  </r>
  <r>
    <x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8:53:24"/>
  </r>
  <r>
    <x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22:25:00"/>
  </r>
  <r>
    <x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5:21:23"/>
  </r>
  <r>
    <x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2T04:59:00"/>
  </r>
  <r>
    <x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9T00:00:00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22:30:00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6T02:00:00"/>
  </r>
  <r>
    <x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20:53:30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14:48:36"/>
  </r>
  <r>
    <x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11:10:48"/>
  </r>
  <r>
    <x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9:21:27"/>
  </r>
  <r>
    <x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14:26:56"/>
  </r>
  <r>
    <x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6:00:00"/>
  </r>
  <r>
    <x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12:59:53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22:59:00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6:59:00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6:33:14"/>
  </r>
  <r>
    <x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8:00:00"/>
  </r>
  <r>
    <x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21:55:49"/>
  </r>
  <r>
    <x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5:26:00"/>
  </r>
  <r>
    <x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4T03:24:46"/>
  </r>
  <r>
    <x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6:59:06"/>
  </r>
  <r>
    <x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13:49:48"/>
  </r>
  <r>
    <x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6:00:00"/>
  </r>
  <r>
    <x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6:59:00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7:42:46"/>
  </r>
  <r>
    <x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6T03:59:00"/>
  </r>
  <r>
    <x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12:52:00"/>
  </r>
  <r>
    <x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21:18:29"/>
  </r>
  <r>
    <x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x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7:11:15"/>
  </r>
  <r>
    <x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7:31:06"/>
  </r>
  <r>
    <x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23:50:06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23:28:04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22:59:00"/>
  </r>
  <r>
    <x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9:04:22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23:00:00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21:30:00"/>
  </r>
  <r>
    <x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21:00:00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20T04:55:00"/>
  </r>
  <r>
    <x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9T04:06:16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6:15:59"/>
  </r>
  <r>
    <x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10T03:23:00"/>
  </r>
  <r>
    <x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12:00:00"/>
  </r>
  <r>
    <x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</r>
  <r>
    <x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21:38:16"/>
  </r>
  <r>
    <x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6:38:09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8:00:00"/>
  </r>
  <r>
    <x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6:59:00"/>
  </r>
  <r>
    <x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22:00:00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10:47:48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2T01:53:58"/>
  </r>
  <r>
    <x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</r>
  <r>
    <x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5:09:04"/>
  </r>
  <r>
    <x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x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</r>
  <r>
    <x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6:45:02"/>
  </r>
  <r>
    <x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9:20:39"/>
  </r>
  <r>
    <x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22:59:00"/>
  </r>
  <r>
    <x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5:59:00"/>
  </r>
  <r>
    <x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9T03:59:00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7:59:00"/>
  </r>
  <r>
    <x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23:51:13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21:00:00"/>
  </r>
  <r>
    <x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3T00:00:00"/>
  </r>
  <r>
    <x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6T04:59:00"/>
  </r>
  <r>
    <x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20:48:27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9:33:18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20:25:15"/>
  </r>
  <r>
    <x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5:00:00"/>
  </r>
  <r>
    <x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6T02:35:53"/>
  </r>
  <r>
    <x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12:36:26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23:00:00"/>
  </r>
  <r>
    <x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9:31:29"/>
  </r>
  <r>
    <x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7:00:26"/>
  </r>
  <r>
    <x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9T00:36:00"/>
  </r>
  <r>
    <x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8:38:02"/>
  </r>
  <r>
    <x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3T04:00:45"/>
  </r>
  <r>
    <x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3-01T04:59:0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7:28:10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14:21:19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22:20:10"/>
  </r>
  <r>
    <x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8T00:00:00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6:00:00"/>
  </r>
  <r>
    <x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5T02:08:00"/>
  </r>
  <r>
    <x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9:00:55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9T04:00:0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8-01T01:00:00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7T04:00:00"/>
  </r>
  <r>
    <x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9:39:40"/>
  </r>
  <r>
    <x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6:39:00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20:06:0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21:11:25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23:00:00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6:00:00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23:32:12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10:03:00"/>
  </r>
  <r>
    <x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7T00:54:35"/>
  </r>
  <r>
    <x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1T03:59:0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6:18:00"/>
  </r>
  <r>
    <x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9:10:18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x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x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10:43:42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22:32:09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13:55:54"/>
  </r>
  <r>
    <x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22:30:00"/>
  </r>
  <r>
    <x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21:09:25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7:20:48"/>
  </r>
  <r>
    <x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22:20:43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1T04:59:00"/>
  </r>
  <r>
    <x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6:13:36"/>
  </r>
  <r>
    <x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</r>
  <r>
    <x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23:19:28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21:17:20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6:13:01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21:48:59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9:53:39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23:00:00"/>
  </r>
  <r>
    <x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9:22:38"/>
  </r>
  <r>
    <x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11:00:00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6-01T03:59:00"/>
  </r>
  <r>
    <x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21:43:00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4-01T03:59:00"/>
  </r>
  <r>
    <x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23:00:00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6:33:43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x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21:02:00"/>
  </r>
  <r>
    <x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5:38:37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4T04:20:07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22:59:00"/>
  </r>
  <r>
    <x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20T03:59:00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13:41:00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7T01:40:14"/>
  </r>
  <r>
    <x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10:09:54"/>
  </r>
  <r>
    <x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7T00:00:00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13:39:47"/>
  </r>
  <r>
    <x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20:46:11"/>
  </r>
  <r>
    <x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7:46:51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21:22:25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20T02:45:35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9:09:00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10:41:07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22:36:48"/>
  </r>
  <r>
    <x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3T04:09:00"/>
  </r>
  <r>
    <x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8:22:38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7:03:29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30T03:25:24"/>
  </r>
  <r>
    <x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5:50:29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8:51:27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11:50:52"/>
  </r>
  <r>
    <x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6-01T01:44:24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6:59:00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5:02:54"/>
  </r>
  <r>
    <x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6:59:00"/>
  </r>
  <r>
    <x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5:23:11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9:36:29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8:24:44"/>
  </r>
  <r>
    <x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x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7T03:34:36"/>
  </r>
  <r>
    <x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20:09:38"/>
  </r>
  <r>
    <x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21:14:18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x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21:00:00"/>
  </r>
  <r>
    <x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5:51:50"/>
  </r>
  <r>
    <x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21:47:00"/>
  </r>
  <r>
    <x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x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</r>
  <r>
    <x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22:24:14"/>
  </r>
  <r>
    <x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5:30:00"/>
  </r>
  <r>
    <x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x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9:32:19"/>
  </r>
  <r>
    <x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5:50:05"/>
  </r>
  <r>
    <x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4T03:11:0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3T04:07:58"/>
  </r>
  <r>
    <x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7:44:10"/>
  </r>
  <r>
    <x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14:58:48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6:15:52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30T03:59:00"/>
  </r>
  <r>
    <x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23:00:00"/>
  </r>
  <r>
    <x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20T00:26:39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x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22:00:00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13:05:58"/>
  </r>
  <r>
    <x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23:26:00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8:12:24"/>
  </r>
  <r>
    <x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3T04:59:00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</r>
  <r>
    <x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6:00:00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6T04:59:00"/>
  </r>
  <r>
    <x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6:00:18"/>
  </r>
  <r>
    <x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7T04:36:18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6:00:00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x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9:49:59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12:14:02"/>
  </r>
  <r>
    <x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x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23:00:00"/>
  </r>
  <r>
    <x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13:25:00"/>
  </r>
  <r>
    <x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20:08:00"/>
  </r>
  <r>
    <x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9T03:14:56"/>
  </r>
  <r>
    <x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8:37:22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8:09:57"/>
  </r>
  <r>
    <x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20:29:37"/>
  </r>
  <r>
    <x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6:04:09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22:59:00"/>
  </r>
  <r>
    <x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23:38:29"/>
  </r>
  <r>
    <x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x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12:39:21"/>
  </r>
  <r>
    <x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6:00:00"/>
  </r>
  <r>
    <x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23:00:00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23:31:11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23:02:02"/>
  </r>
  <r>
    <x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20:53:59"/>
  </r>
  <r>
    <x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6:25:04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9:51:05"/>
  </r>
  <r>
    <x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x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7T00:43:00"/>
  </r>
  <r>
    <x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13:00:00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5:45:46"/>
  </r>
  <r>
    <x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</r>
  <r>
    <x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5:09:20"/>
  </r>
  <r>
    <x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21:44:14"/>
  </r>
  <r>
    <x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7T04:30:00"/>
  </r>
  <r>
    <x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5T01:00:00"/>
  </r>
  <r>
    <x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6:50:00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x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x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2T03:25:44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1T02:53:41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8:35:00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8:58:10"/>
  </r>
  <r>
    <x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x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21:22:21"/>
  </r>
  <r>
    <x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x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23:25:54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14:00:00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8:55:56"/>
  </r>
  <r>
    <x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x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14:54:54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</r>
  <r>
    <x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6:19:46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x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6:58:27"/>
  </r>
  <r>
    <x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9:34:33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9T03:55:00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20:43:31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12:52:06"/>
  </r>
  <r>
    <x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6T01:37:14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9T04:00:00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13:07:28"/>
  </r>
  <r>
    <x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7:00:00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5:25:53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20:00:00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14:22:27"/>
  </r>
  <r>
    <x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7T04:19:09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9:26:20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6:59:00"/>
  </r>
  <r>
    <x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8T00:00:00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21:05:00"/>
  </r>
  <r>
    <x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13:04:00"/>
  </r>
  <r>
    <x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22:11:30"/>
  </r>
  <r>
    <x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9T01:56:53"/>
  </r>
  <r>
    <x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6:08:13"/>
  </r>
  <r>
    <x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5:28:02"/>
  </r>
  <r>
    <x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23:34:19"/>
  </r>
  <r>
    <x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20:45:12"/>
  </r>
  <r>
    <x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11:27:00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6:04:00"/>
  </r>
  <r>
    <x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</r>
  <r>
    <x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22:07:06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9:51:49"/>
  </r>
  <r>
    <x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14:29:18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9:00:00"/>
  </r>
  <r>
    <x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7T01:02:41"/>
  </r>
  <r>
    <x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x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8T03:54:17"/>
  </r>
  <r>
    <x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9:23:05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8:33:07"/>
  </r>
  <r>
    <x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23:08:27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6:49:20"/>
  </r>
  <r>
    <x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8:29:26"/>
  </r>
  <r>
    <x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x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x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x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x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x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21:51:48"/>
  </r>
  <r>
    <x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6:28:00"/>
  </r>
  <r>
    <x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4T03:34:59"/>
  </r>
  <r>
    <x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21:52:38"/>
  </r>
  <r>
    <x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2-01T02:54:00"/>
  </r>
  <r>
    <x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5:42:16"/>
  </r>
  <r>
    <x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3T01:00:00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x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</r>
  <r>
    <x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8:49:00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20:25:16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9:00:00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21:44:10"/>
  </r>
  <r>
    <x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22:30:00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14:25:00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x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5:59:00"/>
  </r>
  <r>
    <x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8T03:00:00"/>
  </r>
  <r>
    <x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x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x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5:00:00"/>
  </r>
  <r>
    <x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5:36:50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x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11:13:07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x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x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21:05:16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20:00:00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5:33:51"/>
  </r>
  <r>
    <x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9:59:00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23:00:00"/>
  </r>
  <r>
    <x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4-01T03:59:00"/>
  </r>
  <r>
    <x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6T03:00:00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x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7:44:28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6:21:24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14:07:06"/>
  </r>
  <r>
    <x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22:50:11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9T00:56:28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8T02:49:10"/>
  </r>
  <r>
    <x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x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12:00:00"/>
  </r>
  <r>
    <x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x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9T04:00:00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14:16:15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7:28:00"/>
  </r>
  <r>
    <x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x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22:32:01"/>
  </r>
  <r>
    <x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12:57:05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23:00:00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8:16:56"/>
  </r>
  <r>
    <x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10:28:26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4T03:59:00"/>
  </r>
  <r>
    <x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1T04:00:00"/>
  </r>
  <r>
    <x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</r>
  <r>
    <x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10:26:00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x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5:00:00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12:09:11"/>
  </r>
  <r>
    <x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5T03:40:47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9:34:53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x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9T00:45:50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8:51:00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x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20:24:33"/>
  </r>
  <r>
    <x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</r>
  <r>
    <x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20:21:13"/>
  </r>
  <r>
    <x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8:32:00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6:40:34"/>
  </r>
  <r>
    <x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6T00:15:09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2T01:00:00"/>
  </r>
  <r>
    <x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x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5:00:00"/>
  </r>
  <r>
    <x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5:02:31"/>
  </r>
  <r>
    <x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4T03:15:40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436BA-5E8F-442E-96D8-C78DD04D8E7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0">
    <pivotField dataField="1"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2"/>
        <item x="1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3" showAll="0"/>
    <pivotField axis="axisRow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0" subtotal="count" baseField="16" baseItem="0"/>
  </dataFields>
  <formats count="2"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84AAE-0570-4E99-A4B7-8B8E731F961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47" firstHeaderRow="1" firstDataRow="2" firstDataCol="1" rowPageCount="2" colPageCount="1"/>
  <pivotFields count="20">
    <pivotField dataField="1"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2"/>
        <item x="1"/>
        <item t="default"/>
      </items>
    </pivotField>
    <pivotField axis="axisPage" outline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3" showAll="0"/>
    <pivotField name="Parent Category" axis="axisPage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0" subtotal="count" baseField="16" baseItem="0"/>
  </dataFields>
  <formats count="2"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49445-0D48-425B-B8B8-1564582CAF9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1" colPageCount="1"/>
  <pivotFields count="20">
    <pivotField dataField="1" showAll="0"/>
    <pivotField showAll="0"/>
    <pivotField showAll="0"/>
    <pivotField showAll="0"/>
    <pivotField showAll="0"/>
    <pivotField axis="axisCol" showAll="0" sortType="descending">
      <items count="5">
        <item x="0"/>
        <item h="1" x="3"/>
        <item x="2"/>
        <item x="1"/>
        <item t="default"/>
      </items>
    </pivotField>
    <pivotField outline="0"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3" showAll="0"/>
    <pivotField name="Parent Category" axis="axisPage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1">
    <pageField fld="16" hier="-1"/>
  </pageFields>
  <dataFields count="1">
    <dataField name="Count of outcome" fld="0" subtotal="count" baseField="16" baseItem="0"/>
  </dataFields>
  <formats count="2"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3D5CE-0A0A-43E0-B36C-E8DDA926B890}" name="PivotTable7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G1:H1533" firstHeaderRow="1" firstDataRow="2" firstDataCol="1"/>
  <pivotFields count="20">
    <pivotField axis="axisRow" showAll="0" sortType="ascending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/>
    <pivotField showAll="0"/>
    <pivotField showAll="0"/>
    <pivotField showAll="0"/>
    <pivotField axis="axisCol" showAll="0">
      <items count="5">
        <item h="1" x="1"/>
        <item x="2"/>
        <item h="1" x="3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9" showAll="0"/>
    <pivotField numFmtId="43" showAll="0"/>
    <pivotField showAll="0"/>
    <pivotField showAll="0"/>
    <pivotField numFmtId="14" showAll="0"/>
    <pivotField numFmtId="14" showAll="0"/>
  </pivotFields>
  <rowFields count="1">
    <field x="0"/>
  </rowFields>
  <rowItems count="1531"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41"/>
    </i>
    <i>
      <x v="2642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 t="grand">
      <x/>
    </i>
  </rowItems>
  <colFields count="1">
    <field x="5"/>
  </colFields>
  <colItems count="1">
    <i>
      <x v="1"/>
    </i>
  </colItems>
  <dataFields count="1">
    <dataField name="Sum of backers_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180A5-78E8-460D-BCC7-1E3E9EC962CE}" name="PivotTable6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1:B2188" firstHeaderRow="1" firstDataRow="2" firstDataCol="1"/>
  <pivotFields count="20">
    <pivotField axis="axisRow"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/>
    <pivotField showAll="0"/>
    <pivotField showAll="0"/>
    <pivotField showAll="0"/>
    <pivotField axis="axisCol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9" showAll="0"/>
    <pivotField numFmtId="43" showAll="0"/>
    <pivotField showAll="0"/>
    <pivotField showAll="0"/>
    <pivotField numFmtId="14" showAll="0"/>
    <pivotField numFmtId="14" showAll="0"/>
  </pivotFields>
  <rowFields count="1">
    <field x="0"/>
  </rowFields>
  <rowItems count="2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 t="grand">
      <x/>
    </i>
  </rowItems>
  <colFields count="1">
    <field x="5"/>
  </colFields>
  <colItems count="1">
    <i>
      <x v="3"/>
    </i>
  </colItems>
  <dataFields count="1">
    <dataField name="Sum of backers_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C7E4D-1740-4950-BD07-023579329960}" name="Table1" displayName="Table1" ref="A1:T4115" totalsRowShown="0" headerRowDxfId="15">
  <autoFilter ref="A1:T4115" xr:uid="{4B1EF7DC-FB48-45B0-A655-7D0D89FA41A0}"/>
  <sortState xmlns:xlrd2="http://schemas.microsoft.com/office/spreadsheetml/2017/richdata2" ref="A2:R4115">
    <sortCondition sortBy="cellColor" ref="F1:F4115" dxfId="14"/>
  </sortState>
  <tableColumns count="20">
    <tableColumn id="1" xr3:uid="{57367703-ED60-4FD6-AE1B-21353394B895}" name="id"/>
    <tableColumn id="2" xr3:uid="{F72CE270-CE2F-478C-91D8-DBEB2880B8DC}" name="name" dataDxfId="13"/>
    <tableColumn id="3" xr3:uid="{03A4AFA2-7025-416D-AC97-A2D102FF1536}" name="blurb" dataDxfId="12"/>
    <tableColumn id="4" xr3:uid="{3D3DA1EF-48BC-4CC4-B065-E3AC07DDF707}" name="goal"/>
    <tableColumn id="5" xr3:uid="{ED240E70-0445-4382-8A5A-5DAEF6EBD586}" name="pledged"/>
    <tableColumn id="6" xr3:uid="{C1785EE3-EF6D-46CF-8B08-619EAFB0BD83}" name="state" dataDxfId="11"/>
    <tableColumn id="7" xr3:uid="{A5416D90-FAD0-454F-AC90-49544379147D}" name="country"/>
    <tableColumn id="8" xr3:uid="{B74498D1-6F0F-4AFF-8357-9D8F99A7D8E4}" name="currency"/>
    <tableColumn id="9" xr3:uid="{2C9EDA0B-B33C-434B-8DBD-CC846439245D}" name="deadline"/>
    <tableColumn id="10" xr3:uid="{48367555-80F9-4A86-857B-3D9D3DCB3D0E}" name="launched_at"/>
    <tableColumn id="11" xr3:uid="{5711A388-7735-48E7-A15B-7B4D7149C0C6}" name="staff_pick"/>
    <tableColumn id="12" xr3:uid="{FF883188-FEBB-4444-8112-73D496119BA9}" name="backers_count"/>
    <tableColumn id="13" xr3:uid="{E3570E95-A9F9-4CAF-B5C8-9BB6C11CD96C}" name="spotlight"/>
    <tableColumn id="14" xr3:uid="{207B95A8-3872-4358-A2D5-45FA0D6B85B1}" name="Category and Sub-Category"/>
    <tableColumn id="16" xr3:uid="{8F26AECC-7EF0-4FC3-9D53-4FB7AEE1CBC3}" name="Percent Funded" dataCellStyle="Percent">
      <calculatedColumnFormula>Table1[[#This Row],[pledged]]/Table1[[#This Row],[goal]]</calculatedColumnFormula>
    </tableColumn>
    <tableColumn id="17" xr3:uid="{8630C4A7-B79B-477A-B52A-B0CCE8433862}" name="Average Donation" dataDxfId="10" dataCellStyle="Comma">
      <calculatedColumnFormula>IFERROR(Table1[[#This Row],[pledged]]/Table1[[#This Row],[backers_count]],0)</calculatedColumnFormula>
    </tableColumn>
    <tableColumn id="18" xr3:uid="{3C3CDE71-46B5-4A67-BA05-435E9328ABFC}" name="Category" dataDxfId="9">
      <calculatedColumnFormula>LEFT(Table1[[#This Row],[Category and Sub-Category]],(LEN(Table1[[#This Row],[Category and Sub-Category]])-(LEN(Table1[[#This Row],[Category and Sub-Category]])-(FIND("/", Table1[[#This Row],[Category and Sub-Category]],1))))-1)</calculatedColumnFormula>
    </tableColumn>
    <tableColumn id="19" xr3:uid="{C743C147-1ECC-41E4-853A-FADF1196BB55}" name="Sub-Category" dataDxfId="8">
      <calculatedColumnFormula>RIGHT(Table1[[#This Row],[Category and Sub-Category]],(LEN(Table1[[#This Row],[Category and Sub-Category]])-(FIND("/",Table1[[#This Row],[Category and Sub-Category]],1))))</calculatedColumnFormula>
    </tableColumn>
    <tableColumn id="20" xr3:uid="{1A9C957C-99CA-479A-B0E1-50C5B5FC6D86}" name="Date Created Conversion" dataDxfId="7">
      <calculatedColumnFormula>(Table1[[#This Row],[launched_at]]/86400)+DATE(1970,1,1)</calculatedColumnFormula>
    </tableColumn>
    <tableColumn id="21" xr3:uid="{8CDF167B-2238-4053-B41D-C264C32ED316}" name="Date Ended Conversion" dataDxfId="6">
      <calculatedColumnFormula>(Table1[[#This Row],[deadline]]/86400)+DATE(1970,1,1)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selection activeCell="G2" sqref="G2"/>
    </sheetView>
  </sheetViews>
  <sheetFormatPr defaultRowHeight="14.5"/>
  <cols>
    <col min="2" max="2" width="38.453125" style="3" customWidth="1"/>
    <col min="3" max="3" width="40.26953125" style="3" customWidth="1"/>
    <col min="4" max="4" width="13.90625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9.81640625" customWidth="1"/>
    <col min="16" max="16" width="20.81640625" customWidth="1"/>
    <col min="17" max="17" width="21.54296875" customWidth="1"/>
    <col min="18" max="18" width="17.6328125" customWidth="1"/>
    <col min="19" max="19" width="22.6328125" customWidth="1"/>
    <col min="20" max="20" width="26.08984375" customWidth="1"/>
  </cols>
  <sheetData>
    <row r="1" spans="1:20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8308</v>
      </c>
      <c r="P1" s="10" t="s">
        <v>8309</v>
      </c>
      <c r="Q1" s="1" t="s">
        <v>8310</v>
      </c>
      <c r="R1" s="1" t="s">
        <v>8311</v>
      </c>
      <c r="S1" s="1" t="s">
        <v>8366</v>
      </c>
      <c r="T1" s="1" t="s">
        <v>8367</v>
      </c>
    </row>
    <row r="2" spans="1:20" ht="43.5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1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9">
        <f>Table1[[#This Row],[pledged]]/Table1[[#This Row],[goal]]</f>
        <v>1.3685882352941177</v>
      </c>
      <c r="P2" s="8">
        <f>IFERROR(Table1[[#This Row],[pledged]]/Table1[[#This Row],[backers_count]],0)</f>
        <v>63.917582417582416</v>
      </c>
      <c r="Q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" t="str">
        <f>RIGHT(Table1[[#This Row],[Category and Sub-Category]],(LEN(Table1[[#This Row],[Category and Sub-Category]])-(FIND("/",Table1[[#This Row],[Category and Sub-Category]],1))))</f>
        <v>television</v>
      </c>
      <c r="S2" s="7">
        <f>(Table1[[#This Row],[launched_at]]/86400)+DATE(1970,1,1)</f>
        <v>42177.007071759261</v>
      </c>
      <c r="T2" s="7">
        <f>(Table1[[#This Row],[deadline]]/86400)+DATE(1970,1,1)</f>
        <v>42208.125</v>
      </c>
    </row>
    <row r="3" spans="1:20" ht="29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12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9">
        <f>Table1[[#This Row],[pledged]]/Table1[[#This Row],[goal]]</f>
        <v>1.4260827250608272</v>
      </c>
      <c r="P3" s="8">
        <f>IFERROR(Table1[[#This Row],[pledged]]/Table1[[#This Row],[backers_count]],0)</f>
        <v>185.48101265822785</v>
      </c>
      <c r="Q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" t="str">
        <f>RIGHT(Table1[[#This Row],[Category and Sub-Category]],(LEN(Table1[[#This Row],[Category and Sub-Category]])-(FIND("/",Table1[[#This Row],[Category and Sub-Category]],1))))</f>
        <v>television</v>
      </c>
      <c r="S3" s="7">
        <f>(Table1[[#This Row],[launched_at]]/86400)+DATE(1970,1,1)</f>
        <v>42766.600497685184</v>
      </c>
      <c r="T3" s="7">
        <f>(Table1[[#This Row],[deadline]]/86400)+DATE(1970,1,1)</f>
        <v>42796.600497685184</v>
      </c>
    </row>
    <row r="4" spans="1:20" ht="43.5">
      <c r="A4">
        <v>2</v>
      </c>
      <c r="B4" s="3" t="s">
        <v>4</v>
      </c>
      <c r="C4" s="3" t="s">
        <v>4113</v>
      </c>
      <c r="D4">
        <v>500</v>
      </c>
      <c r="E4">
        <v>525</v>
      </c>
      <c r="F4" s="12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9">
        <f>Table1[[#This Row],[pledged]]/Table1[[#This Row],[goal]]</f>
        <v>1.05</v>
      </c>
      <c r="P4" s="8">
        <f>IFERROR(Table1[[#This Row],[pledged]]/Table1[[#This Row],[backers_count]],0)</f>
        <v>15</v>
      </c>
      <c r="Q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" t="str">
        <f>RIGHT(Table1[[#This Row],[Category and Sub-Category]],(LEN(Table1[[#This Row],[Category and Sub-Category]])-(FIND("/",Table1[[#This Row],[Category and Sub-Category]],1))))</f>
        <v>television</v>
      </c>
      <c r="S4" s="7">
        <f>(Table1[[#This Row],[launched_at]]/86400)+DATE(1970,1,1)</f>
        <v>42405.702349537038</v>
      </c>
      <c r="T4" s="7">
        <f>(Table1[[#This Row],[deadline]]/86400)+DATE(1970,1,1)</f>
        <v>42415.702349537038</v>
      </c>
    </row>
    <row r="5" spans="1:20" ht="29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12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9">
        <f>Table1[[#This Row],[pledged]]/Table1[[#This Row],[goal]]</f>
        <v>1.0389999999999999</v>
      </c>
      <c r="P5" s="8">
        <f>IFERROR(Table1[[#This Row],[pledged]]/Table1[[#This Row],[backers_count]],0)</f>
        <v>69.266666666666666</v>
      </c>
      <c r="Q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" t="str">
        <f>RIGHT(Table1[[#This Row],[Category and Sub-Category]],(LEN(Table1[[#This Row],[Category and Sub-Category]])-(FIND("/",Table1[[#This Row],[Category and Sub-Category]],1))))</f>
        <v>television</v>
      </c>
      <c r="S5" s="7">
        <f>(Table1[[#This Row],[launched_at]]/86400)+DATE(1970,1,1)</f>
        <v>41828.515127314815</v>
      </c>
      <c r="T5" s="7">
        <f>(Table1[[#This Row],[deadline]]/86400)+DATE(1970,1,1)</f>
        <v>41858.515127314815</v>
      </c>
    </row>
    <row r="6" spans="1:20" ht="58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12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9">
        <f>Table1[[#This Row],[pledged]]/Table1[[#This Row],[goal]]</f>
        <v>1.2299154545454545</v>
      </c>
      <c r="P6" s="8">
        <f>IFERROR(Table1[[#This Row],[pledged]]/Table1[[#This Row],[backers_count]],0)</f>
        <v>190.55028169014085</v>
      </c>
      <c r="Q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6" t="str">
        <f>RIGHT(Table1[[#This Row],[Category and Sub-Category]],(LEN(Table1[[#This Row],[Category and Sub-Category]])-(FIND("/",Table1[[#This Row],[Category and Sub-Category]],1))))</f>
        <v>television</v>
      </c>
      <c r="S6" s="7">
        <f>(Table1[[#This Row],[launched_at]]/86400)+DATE(1970,1,1)</f>
        <v>42327.834247685183</v>
      </c>
      <c r="T6" s="7">
        <f>(Table1[[#This Row],[deadline]]/86400)+DATE(1970,1,1)</f>
        <v>42357.834247685183</v>
      </c>
    </row>
    <row r="7" spans="1:20" ht="43.5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12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9">
        <f>Table1[[#This Row],[pledged]]/Table1[[#This Row],[goal]]</f>
        <v>1.0977744436109027</v>
      </c>
      <c r="P7" s="8">
        <f>IFERROR(Table1[[#This Row],[pledged]]/Table1[[#This Row],[backers_count]],0)</f>
        <v>93.40425531914893</v>
      </c>
      <c r="Q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7" t="str">
        <f>RIGHT(Table1[[#This Row],[Category and Sub-Category]],(LEN(Table1[[#This Row],[Category and Sub-Category]])-(FIND("/",Table1[[#This Row],[Category and Sub-Category]],1))))</f>
        <v>television</v>
      </c>
      <c r="S7" s="7">
        <f>(Table1[[#This Row],[launched_at]]/86400)+DATE(1970,1,1)</f>
        <v>42563.932951388888</v>
      </c>
      <c r="T7" s="7">
        <f>(Table1[[#This Row],[deadline]]/86400)+DATE(1970,1,1)</f>
        <v>42580.232638888891</v>
      </c>
    </row>
    <row r="8" spans="1:20" ht="43.5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12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9">
        <f>Table1[[#This Row],[pledged]]/Table1[[#This Row],[goal]]</f>
        <v>1.064875</v>
      </c>
      <c r="P8" s="8">
        <f>IFERROR(Table1[[#This Row],[pledged]]/Table1[[#This Row],[backers_count]],0)</f>
        <v>146.87931034482759</v>
      </c>
      <c r="Q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8" t="str">
        <f>RIGHT(Table1[[#This Row],[Category and Sub-Category]],(LEN(Table1[[#This Row],[Category and Sub-Category]])-(FIND("/",Table1[[#This Row],[Category and Sub-Category]],1))))</f>
        <v>television</v>
      </c>
      <c r="S8" s="7">
        <f>(Table1[[#This Row],[launched_at]]/86400)+DATE(1970,1,1)</f>
        <v>41794.072337962964</v>
      </c>
      <c r="T8" s="7">
        <f>(Table1[[#This Row],[deadline]]/86400)+DATE(1970,1,1)</f>
        <v>41804.072337962964</v>
      </c>
    </row>
    <row r="9" spans="1:20" ht="58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12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9">
        <f>Table1[[#This Row],[pledged]]/Table1[[#This Row],[goal]]</f>
        <v>1.0122222222222221</v>
      </c>
      <c r="P9" s="8">
        <f>IFERROR(Table1[[#This Row],[pledged]]/Table1[[#This Row],[backers_count]],0)</f>
        <v>159.82456140350877</v>
      </c>
      <c r="Q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9" t="str">
        <f>RIGHT(Table1[[#This Row],[Category and Sub-Category]],(LEN(Table1[[#This Row],[Category and Sub-Category]])-(FIND("/",Table1[[#This Row],[Category and Sub-Category]],1))))</f>
        <v>television</v>
      </c>
      <c r="S9" s="7">
        <f>(Table1[[#This Row],[launched_at]]/86400)+DATE(1970,1,1)</f>
        <v>42516.047071759254</v>
      </c>
      <c r="T9" s="7">
        <f>(Table1[[#This Row],[deadline]]/86400)+DATE(1970,1,1)</f>
        <v>42556.047071759254</v>
      </c>
    </row>
    <row r="10" spans="1:20" ht="29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12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9">
        <f>Table1[[#This Row],[pledged]]/Table1[[#This Row],[goal]]</f>
        <v>1.0004342857142856</v>
      </c>
      <c r="P10" s="8">
        <f>IFERROR(Table1[[#This Row],[pledged]]/Table1[[#This Row],[backers_count]],0)</f>
        <v>291.79333333333335</v>
      </c>
      <c r="Q1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0" t="str">
        <f>RIGHT(Table1[[#This Row],[Category and Sub-Category]],(LEN(Table1[[#This Row],[Category and Sub-Category]])-(FIND("/",Table1[[#This Row],[Category and Sub-Category]],1))))</f>
        <v>television</v>
      </c>
      <c r="S10" s="7">
        <f>(Table1[[#This Row],[launched_at]]/86400)+DATE(1970,1,1)</f>
        <v>42468.94458333333</v>
      </c>
      <c r="T10" s="7">
        <f>(Table1[[#This Row],[deadline]]/86400)+DATE(1970,1,1)</f>
        <v>42475.875</v>
      </c>
    </row>
    <row r="11" spans="1:20" ht="43.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12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9">
        <f>Table1[[#This Row],[pledged]]/Table1[[#This Row],[goal]]</f>
        <v>1.2599800000000001</v>
      </c>
      <c r="P11" s="8">
        <f>IFERROR(Table1[[#This Row],[pledged]]/Table1[[#This Row],[backers_count]],0)</f>
        <v>31.499500000000001</v>
      </c>
      <c r="Q1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1" t="str">
        <f>RIGHT(Table1[[#This Row],[Category and Sub-Category]],(LEN(Table1[[#This Row],[Category and Sub-Category]])-(FIND("/",Table1[[#This Row],[Category and Sub-Category]],1))))</f>
        <v>television</v>
      </c>
      <c r="S11" s="7">
        <f>(Table1[[#This Row],[launched_at]]/86400)+DATE(1970,1,1)</f>
        <v>42447.103518518517</v>
      </c>
      <c r="T11" s="7">
        <f>(Table1[[#This Row],[deadline]]/86400)+DATE(1970,1,1)</f>
        <v>42477.103518518517</v>
      </c>
    </row>
    <row r="12" spans="1:20" ht="43.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9">
        <f>Table1[[#This Row],[pledged]]/Table1[[#This Row],[goal]]</f>
        <v>1.0049999999999999</v>
      </c>
      <c r="P12" s="8">
        <f>IFERROR(Table1[[#This Row],[pledged]]/Table1[[#This Row],[backers_count]],0)</f>
        <v>158.68421052631578</v>
      </c>
      <c r="Q1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2" t="str">
        <f>RIGHT(Table1[[#This Row],[Category and Sub-Category]],(LEN(Table1[[#This Row],[Category and Sub-Category]])-(FIND("/",Table1[[#This Row],[Category and Sub-Category]],1))))</f>
        <v>television</v>
      </c>
      <c r="S12" s="7">
        <f>(Table1[[#This Row],[launched_at]]/86400)+DATE(1970,1,1)</f>
        <v>41780.068043981482</v>
      </c>
      <c r="T12" s="7">
        <f>(Table1[[#This Row],[deadline]]/86400)+DATE(1970,1,1)</f>
        <v>41815.068043981482</v>
      </c>
    </row>
    <row r="13" spans="1:20" ht="58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12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9">
        <f>Table1[[#This Row],[pledged]]/Table1[[#This Row],[goal]]</f>
        <v>1.2050000000000001</v>
      </c>
      <c r="P13" s="8">
        <f>IFERROR(Table1[[#This Row],[pledged]]/Table1[[#This Row],[backers_count]],0)</f>
        <v>80.333333333333329</v>
      </c>
      <c r="Q1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3" t="str">
        <f>RIGHT(Table1[[#This Row],[Category and Sub-Category]],(LEN(Table1[[#This Row],[Category and Sub-Category]])-(FIND("/",Table1[[#This Row],[Category and Sub-Category]],1))))</f>
        <v>television</v>
      </c>
      <c r="S13" s="7">
        <f>(Table1[[#This Row],[launched_at]]/86400)+DATE(1970,1,1)</f>
        <v>42572.778495370367</v>
      </c>
      <c r="T13" s="7">
        <f>(Table1[[#This Row],[deadline]]/86400)+DATE(1970,1,1)</f>
        <v>42604.125</v>
      </c>
    </row>
    <row r="14" spans="1:20" ht="58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12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9">
        <f>Table1[[#This Row],[pledged]]/Table1[[#This Row],[goal]]</f>
        <v>1.6529333333333334</v>
      </c>
      <c r="P14" s="8">
        <f>IFERROR(Table1[[#This Row],[pledged]]/Table1[[#This Row],[backers_count]],0)</f>
        <v>59.961305925030231</v>
      </c>
      <c r="Q1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4" t="str">
        <f>RIGHT(Table1[[#This Row],[Category and Sub-Category]],(LEN(Table1[[#This Row],[Category and Sub-Category]])-(FIND("/",Table1[[#This Row],[Category and Sub-Category]],1))))</f>
        <v>television</v>
      </c>
      <c r="S14" s="7">
        <f>(Table1[[#This Row],[launched_at]]/86400)+DATE(1970,1,1)</f>
        <v>41791.713252314818</v>
      </c>
      <c r="T14" s="7">
        <f>(Table1[[#This Row],[deadline]]/86400)+DATE(1970,1,1)</f>
        <v>41836.125</v>
      </c>
    </row>
    <row r="15" spans="1:20" ht="43.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12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9">
        <f>Table1[[#This Row],[pledged]]/Table1[[#This Row],[goal]]</f>
        <v>1.5997142857142856</v>
      </c>
      <c r="P15" s="8">
        <f>IFERROR(Table1[[#This Row],[pledged]]/Table1[[#This Row],[backers_count]],0)</f>
        <v>109.78431372549019</v>
      </c>
      <c r="Q1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5" t="str">
        <f>RIGHT(Table1[[#This Row],[Category and Sub-Category]],(LEN(Table1[[#This Row],[Category and Sub-Category]])-(FIND("/",Table1[[#This Row],[Category and Sub-Category]],1))))</f>
        <v>television</v>
      </c>
      <c r="S15" s="7">
        <f>(Table1[[#This Row],[launched_at]]/86400)+DATE(1970,1,1)</f>
        <v>42508.677187499998</v>
      </c>
      <c r="T15" s="7">
        <f>(Table1[[#This Row],[deadline]]/86400)+DATE(1970,1,1)</f>
        <v>42544.852083333331</v>
      </c>
    </row>
    <row r="16" spans="1:20" ht="29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12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9">
        <f>Table1[[#This Row],[pledged]]/Table1[[#This Row],[goal]]</f>
        <v>1.0093333333333334</v>
      </c>
      <c r="P16" s="8">
        <f>IFERROR(Table1[[#This Row],[pledged]]/Table1[[#This Row],[backers_count]],0)</f>
        <v>147.70731707317074</v>
      </c>
      <c r="Q1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6" t="str">
        <f>RIGHT(Table1[[#This Row],[Category and Sub-Category]],(LEN(Table1[[#This Row],[Category and Sub-Category]])-(FIND("/",Table1[[#This Row],[Category and Sub-Category]],1))))</f>
        <v>television</v>
      </c>
      <c r="S16" s="7">
        <f>(Table1[[#This Row],[launched_at]]/86400)+DATE(1970,1,1)</f>
        <v>41808.02648148148</v>
      </c>
      <c r="T16" s="7">
        <f>(Table1[[#This Row],[deadline]]/86400)+DATE(1970,1,1)</f>
        <v>41833.582638888889</v>
      </c>
    </row>
    <row r="17" spans="1:20" ht="43.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12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9">
        <f>Table1[[#This Row],[pledged]]/Table1[[#This Row],[goal]]</f>
        <v>1.0660000000000001</v>
      </c>
      <c r="P17" s="8">
        <f>IFERROR(Table1[[#This Row],[pledged]]/Table1[[#This Row],[backers_count]],0)</f>
        <v>21.755102040816325</v>
      </c>
      <c r="Q1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7" t="str">
        <f>RIGHT(Table1[[#This Row],[Category and Sub-Category]],(LEN(Table1[[#This Row],[Category and Sub-Category]])-(FIND("/",Table1[[#This Row],[Category and Sub-Category]],1))))</f>
        <v>television</v>
      </c>
      <c r="S17" s="7">
        <f>(Table1[[#This Row],[launched_at]]/86400)+DATE(1970,1,1)</f>
        <v>42256.391875000001</v>
      </c>
      <c r="T17" s="7">
        <f>(Table1[[#This Row],[deadline]]/86400)+DATE(1970,1,1)</f>
        <v>42274.843055555553</v>
      </c>
    </row>
    <row r="18" spans="1:20" ht="43.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12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9">
        <f>Table1[[#This Row],[pledged]]/Table1[[#This Row],[goal]]</f>
        <v>1.0024166666666667</v>
      </c>
      <c r="P18" s="8">
        <f>IFERROR(Table1[[#This Row],[pledged]]/Table1[[#This Row],[backers_count]],0)</f>
        <v>171.84285714285716</v>
      </c>
      <c r="Q1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8" t="str">
        <f>RIGHT(Table1[[#This Row],[Category and Sub-Category]],(LEN(Table1[[#This Row],[Category and Sub-Category]])-(FIND("/",Table1[[#This Row],[Category and Sub-Category]],1))))</f>
        <v>television</v>
      </c>
      <c r="S18" s="7">
        <f>(Table1[[#This Row],[launched_at]]/86400)+DATE(1970,1,1)</f>
        <v>41760.796423611115</v>
      </c>
      <c r="T18" s="7">
        <f>(Table1[[#This Row],[deadline]]/86400)+DATE(1970,1,1)</f>
        <v>41806.229166666664</v>
      </c>
    </row>
    <row r="19" spans="1:20" ht="43.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12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9">
        <f>Table1[[#This Row],[pledged]]/Table1[[#This Row],[goal]]</f>
        <v>1.0066666666666666</v>
      </c>
      <c r="P19" s="8">
        <f>IFERROR(Table1[[#This Row],[pledged]]/Table1[[#This Row],[backers_count]],0)</f>
        <v>41.944444444444443</v>
      </c>
      <c r="Q1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9" t="str">
        <f>RIGHT(Table1[[#This Row],[Category and Sub-Category]],(LEN(Table1[[#This Row],[Category and Sub-Category]])-(FIND("/",Table1[[#This Row],[Category and Sub-Category]],1))))</f>
        <v>television</v>
      </c>
      <c r="S19" s="7">
        <f>(Table1[[#This Row],[launched_at]]/86400)+DATE(1970,1,1)</f>
        <v>41917.731736111113</v>
      </c>
      <c r="T19" s="7">
        <f>(Table1[[#This Row],[deadline]]/86400)+DATE(1970,1,1)</f>
        <v>41947.773402777777</v>
      </c>
    </row>
    <row r="20" spans="1:20" ht="43.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12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9">
        <f>Table1[[#This Row],[pledged]]/Table1[[#This Row],[goal]]</f>
        <v>1.0632110000000001</v>
      </c>
      <c r="P20" s="8">
        <f>IFERROR(Table1[[#This Row],[pledged]]/Table1[[#This Row],[backers_count]],0)</f>
        <v>93.264122807017543</v>
      </c>
      <c r="Q2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0" t="str">
        <f>RIGHT(Table1[[#This Row],[Category and Sub-Category]],(LEN(Table1[[#This Row],[Category and Sub-Category]])-(FIND("/",Table1[[#This Row],[Category and Sub-Category]],1))))</f>
        <v>television</v>
      </c>
      <c r="S20" s="7">
        <f>(Table1[[#This Row],[launched_at]]/86400)+DATE(1970,1,1)</f>
        <v>41869.542314814811</v>
      </c>
      <c r="T20" s="7">
        <f>(Table1[[#This Row],[deadline]]/86400)+DATE(1970,1,1)</f>
        <v>41899.542314814811</v>
      </c>
    </row>
    <row r="21" spans="1:20" ht="43.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12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9">
        <f>Table1[[#This Row],[pledged]]/Table1[[#This Row],[goal]]</f>
        <v>1.4529411764705882</v>
      </c>
      <c r="P21" s="8">
        <f>IFERROR(Table1[[#This Row],[pledged]]/Table1[[#This Row],[backers_count]],0)</f>
        <v>56.136363636363633</v>
      </c>
      <c r="Q2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1" t="str">
        <f>RIGHT(Table1[[#This Row],[Category and Sub-Category]],(LEN(Table1[[#This Row],[Category and Sub-Category]])-(FIND("/",Table1[[#This Row],[Category and Sub-Category]],1))))</f>
        <v>television</v>
      </c>
      <c r="S21" s="7">
        <f>(Table1[[#This Row],[launched_at]]/86400)+DATE(1970,1,1)</f>
        <v>42175.816365740742</v>
      </c>
      <c r="T21" s="7">
        <f>(Table1[[#This Row],[deadline]]/86400)+DATE(1970,1,1)</f>
        <v>42205.816365740742</v>
      </c>
    </row>
    <row r="22" spans="1:20" ht="43.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1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9">
        <f>Table1[[#This Row],[pledged]]/Table1[[#This Row],[goal]]</f>
        <v>1.002</v>
      </c>
      <c r="P22" s="8">
        <f>IFERROR(Table1[[#This Row],[pledged]]/Table1[[#This Row],[backers_count]],0)</f>
        <v>80.16</v>
      </c>
      <c r="Q2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2" t="str">
        <f>RIGHT(Table1[[#This Row],[Category and Sub-Category]],(LEN(Table1[[#This Row],[Category and Sub-Category]])-(FIND("/",Table1[[#This Row],[Category and Sub-Category]],1))))</f>
        <v>television</v>
      </c>
      <c r="S22" s="7">
        <f>(Table1[[#This Row],[launched_at]]/86400)+DATE(1970,1,1)</f>
        <v>42200.758240740739</v>
      </c>
      <c r="T22" s="7">
        <f>(Table1[[#This Row],[deadline]]/86400)+DATE(1970,1,1)</f>
        <v>42260.758240740739</v>
      </c>
    </row>
    <row r="23" spans="1:20" ht="43.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12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9">
        <f>Table1[[#This Row],[pledged]]/Table1[[#This Row],[goal]]</f>
        <v>1.0913513513513513</v>
      </c>
      <c r="P23" s="8">
        <f>IFERROR(Table1[[#This Row],[pledged]]/Table1[[#This Row],[backers_count]],0)</f>
        <v>199.9009900990099</v>
      </c>
      <c r="Q2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3" t="str">
        <f>RIGHT(Table1[[#This Row],[Category and Sub-Category]],(LEN(Table1[[#This Row],[Category and Sub-Category]])-(FIND("/",Table1[[#This Row],[Category and Sub-Category]],1))))</f>
        <v>television</v>
      </c>
      <c r="S23" s="7">
        <f>(Table1[[#This Row],[launched_at]]/86400)+DATE(1970,1,1)</f>
        <v>41878.627187500002</v>
      </c>
      <c r="T23" s="7">
        <f>(Table1[[#This Row],[deadline]]/86400)+DATE(1970,1,1)</f>
        <v>41908.627187500002</v>
      </c>
    </row>
    <row r="24" spans="1:20" ht="29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12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9">
        <f>Table1[[#This Row],[pledged]]/Table1[[#This Row],[goal]]</f>
        <v>1.1714285714285715</v>
      </c>
      <c r="P24" s="8">
        <f>IFERROR(Table1[[#This Row],[pledged]]/Table1[[#This Row],[backers_count]],0)</f>
        <v>51.25</v>
      </c>
      <c r="Q2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4" t="str">
        <f>RIGHT(Table1[[#This Row],[Category and Sub-Category]],(LEN(Table1[[#This Row],[Category and Sub-Category]])-(FIND("/",Table1[[#This Row],[Category and Sub-Category]],1))))</f>
        <v>television</v>
      </c>
      <c r="S24" s="7">
        <f>(Table1[[#This Row],[launched_at]]/86400)+DATE(1970,1,1)</f>
        <v>41989.91134259259</v>
      </c>
      <c r="T24" s="7">
        <f>(Table1[[#This Row],[deadline]]/86400)+DATE(1970,1,1)</f>
        <v>42005.332638888889</v>
      </c>
    </row>
    <row r="25" spans="1:20" ht="43.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12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9">
        <f>Table1[[#This Row],[pledged]]/Table1[[#This Row],[goal]]</f>
        <v>1.1850000000000001</v>
      </c>
      <c r="P25" s="8">
        <f>IFERROR(Table1[[#This Row],[pledged]]/Table1[[#This Row],[backers_count]],0)</f>
        <v>103.04347826086956</v>
      </c>
      <c r="Q2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5" t="str">
        <f>RIGHT(Table1[[#This Row],[Category and Sub-Category]],(LEN(Table1[[#This Row],[Category and Sub-Category]])-(FIND("/",Table1[[#This Row],[Category and Sub-Category]],1))))</f>
        <v>television</v>
      </c>
      <c r="S25" s="7">
        <f>(Table1[[#This Row],[launched_at]]/86400)+DATE(1970,1,1)</f>
        <v>42097.778946759259</v>
      </c>
      <c r="T25" s="7">
        <f>(Table1[[#This Row],[deadline]]/86400)+DATE(1970,1,1)</f>
        <v>42124.638888888891</v>
      </c>
    </row>
    <row r="26" spans="1:20" ht="29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12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9">
        <f>Table1[[#This Row],[pledged]]/Table1[[#This Row],[goal]]</f>
        <v>1.0880768571428572</v>
      </c>
      <c r="P26" s="8">
        <f>IFERROR(Table1[[#This Row],[pledged]]/Table1[[#This Row],[backers_count]],0)</f>
        <v>66.346149825783982</v>
      </c>
      <c r="Q2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6" t="str">
        <f>RIGHT(Table1[[#This Row],[Category and Sub-Category]],(LEN(Table1[[#This Row],[Category and Sub-Category]])-(FIND("/",Table1[[#This Row],[Category and Sub-Category]],1))))</f>
        <v>television</v>
      </c>
      <c r="S26" s="7">
        <f>(Table1[[#This Row],[launched_at]]/86400)+DATE(1970,1,1)</f>
        <v>42229.820173611108</v>
      </c>
      <c r="T26" s="7">
        <f>(Table1[[#This Row],[deadline]]/86400)+DATE(1970,1,1)</f>
        <v>42262.818749999999</v>
      </c>
    </row>
    <row r="27" spans="1:20" ht="43.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12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9">
        <f>Table1[[#This Row],[pledged]]/Table1[[#This Row],[goal]]</f>
        <v>1.3333333333333333</v>
      </c>
      <c r="P27" s="8">
        <f>IFERROR(Table1[[#This Row],[pledged]]/Table1[[#This Row],[backers_count]],0)</f>
        <v>57.142857142857146</v>
      </c>
      <c r="Q2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7" t="str">
        <f>RIGHT(Table1[[#This Row],[Category and Sub-Category]],(LEN(Table1[[#This Row],[Category and Sub-Category]])-(FIND("/",Table1[[#This Row],[Category and Sub-Category]],1))))</f>
        <v>television</v>
      </c>
      <c r="S27" s="7">
        <f>(Table1[[#This Row],[launched_at]]/86400)+DATE(1970,1,1)</f>
        <v>42318.025011574078</v>
      </c>
      <c r="T27" s="7">
        <f>(Table1[[#This Row],[deadline]]/86400)+DATE(1970,1,1)</f>
        <v>42378.025011574078</v>
      </c>
    </row>
    <row r="28" spans="1:20" ht="43.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12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9">
        <f>Table1[[#This Row],[pledged]]/Table1[[#This Row],[goal]]</f>
        <v>1.552</v>
      </c>
      <c r="P28" s="8">
        <f>IFERROR(Table1[[#This Row],[pledged]]/Table1[[#This Row],[backers_count]],0)</f>
        <v>102.10526315789474</v>
      </c>
      <c r="Q2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8" t="str">
        <f>RIGHT(Table1[[#This Row],[Category and Sub-Category]],(LEN(Table1[[#This Row],[Category and Sub-Category]])-(FIND("/",Table1[[#This Row],[Category and Sub-Category]],1))))</f>
        <v>television</v>
      </c>
      <c r="S28" s="7">
        <f>(Table1[[#This Row],[launched_at]]/86400)+DATE(1970,1,1)</f>
        <v>41828.515555555554</v>
      </c>
      <c r="T28" s="7">
        <f>(Table1[[#This Row],[deadline]]/86400)+DATE(1970,1,1)</f>
        <v>41868.515555555554</v>
      </c>
    </row>
    <row r="29" spans="1:20" ht="43.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12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9">
        <f>Table1[[#This Row],[pledged]]/Table1[[#This Row],[goal]]</f>
        <v>1.1172500000000001</v>
      </c>
      <c r="P29" s="8">
        <f>IFERROR(Table1[[#This Row],[pledged]]/Table1[[#This Row],[backers_count]],0)</f>
        <v>148.96666666666667</v>
      </c>
      <c r="Q2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9" t="str">
        <f>RIGHT(Table1[[#This Row],[Category and Sub-Category]],(LEN(Table1[[#This Row],[Category and Sub-Category]])-(FIND("/",Table1[[#This Row],[Category and Sub-Category]],1))))</f>
        <v>television</v>
      </c>
      <c r="S29" s="7">
        <f>(Table1[[#This Row],[launched_at]]/86400)+DATE(1970,1,1)</f>
        <v>41929.164733796293</v>
      </c>
      <c r="T29" s="7">
        <f>(Table1[[#This Row],[deadline]]/86400)+DATE(1970,1,1)</f>
        <v>41959.206400462965</v>
      </c>
    </row>
    <row r="30" spans="1:20" ht="29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12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9">
        <f>Table1[[#This Row],[pledged]]/Table1[[#This Row],[goal]]</f>
        <v>1.0035000000000001</v>
      </c>
      <c r="P30" s="8">
        <f>IFERROR(Table1[[#This Row],[pledged]]/Table1[[#This Row],[backers_count]],0)</f>
        <v>169.6056338028169</v>
      </c>
      <c r="Q3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0" t="str">
        <f>RIGHT(Table1[[#This Row],[Category and Sub-Category]],(LEN(Table1[[#This Row],[Category and Sub-Category]])-(FIND("/",Table1[[#This Row],[Category and Sub-Category]],1))))</f>
        <v>television</v>
      </c>
      <c r="S30" s="7">
        <f>(Table1[[#This Row],[launched_at]]/86400)+DATE(1970,1,1)</f>
        <v>42324.96393518518</v>
      </c>
      <c r="T30" s="7">
        <f>(Table1[[#This Row],[deadline]]/86400)+DATE(1970,1,1)</f>
        <v>42354.96393518518</v>
      </c>
    </row>
    <row r="31" spans="1:20" ht="58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12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9">
        <f>Table1[[#This Row],[pledged]]/Table1[[#This Row],[goal]]</f>
        <v>1.2333333333333334</v>
      </c>
      <c r="P31" s="8">
        <f>IFERROR(Table1[[#This Row],[pledged]]/Table1[[#This Row],[backers_count]],0)</f>
        <v>31.623931623931625</v>
      </c>
      <c r="Q3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1" t="str">
        <f>RIGHT(Table1[[#This Row],[Category and Sub-Category]],(LEN(Table1[[#This Row],[Category and Sub-Category]])-(FIND("/",Table1[[#This Row],[Category and Sub-Category]],1))))</f>
        <v>television</v>
      </c>
      <c r="S31" s="7">
        <f>(Table1[[#This Row],[launched_at]]/86400)+DATE(1970,1,1)</f>
        <v>41812.67324074074</v>
      </c>
      <c r="T31" s="7">
        <f>(Table1[[#This Row],[deadline]]/86400)+DATE(1970,1,1)</f>
        <v>41842.67324074074</v>
      </c>
    </row>
    <row r="32" spans="1:20" ht="43.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1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9">
        <f>Table1[[#This Row],[pledged]]/Table1[[#This Row],[goal]]</f>
        <v>1.0129975</v>
      </c>
      <c r="P32" s="8">
        <f>IFERROR(Table1[[#This Row],[pledged]]/Table1[[#This Row],[backers_count]],0)</f>
        <v>76.45264150943396</v>
      </c>
      <c r="Q3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2" t="str">
        <f>RIGHT(Table1[[#This Row],[Category and Sub-Category]],(LEN(Table1[[#This Row],[Category and Sub-Category]])-(FIND("/",Table1[[#This Row],[Category and Sub-Category]],1))))</f>
        <v>television</v>
      </c>
      <c r="S32" s="7">
        <f>(Table1[[#This Row],[launched_at]]/86400)+DATE(1970,1,1)</f>
        <v>41842.292997685188</v>
      </c>
      <c r="T32" s="7">
        <f>(Table1[[#This Row],[deadline]]/86400)+DATE(1970,1,1)</f>
        <v>41872.292997685188</v>
      </c>
    </row>
    <row r="33" spans="1:20" ht="43.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12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9">
        <f>Table1[[#This Row],[pledged]]/Table1[[#This Row],[goal]]</f>
        <v>1</v>
      </c>
      <c r="P33" s="8">
        <f>IFERROR(Table1[[#This Row],[pledged]]/Table1[[#This Row],[backers_count]],0)</f>
        <v>13</v>
      </c>
      <c r="Q3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3" t="str">
        <f>RIGHT(Table1[[#This Row],[Category and Sub-Category]],(LEN(Table1[[#This Row],[Category and Sub-Category]])-(FIND("/",Table1[[#This Row],[Category and Sub-Category]],1))))</f>
        <v>television</v>
      </c>
      <c r="S33" s="7">
        <f>(Table1[[#This Row],[launched_at]]/86400)+DATE(1970,1,1)</f>
        <v>42376.79206018518</v>
      </c>
      <c r="T33" s="7">
        <f>(Table1[[#This Row],[deadline]]/86400)+DATE(1970,1,1)</f>
        <v>42394.79206018518</v>
      </c>
    </row>
    <row r="34" spans="1:20" ht="58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12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9">
        <f>Table1[[#This Row],[pledged]]/Table1[[#This Row],[goal]]</f>
        <v>1.0024604569420035</v>
      </c>
      <c r="P34" s="8">
        <f>IFERROR(Table1[[#This Row],[pledged]]/Table1[[#This Row],[backers_count]],0)</f>
        <v>320.44943820224717</v>
      </c>
      <c r="Q3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4" t="str">
        <f>RIGHT(Table1[[#This Row],[Category and Sub-Category]],(LEN(Table1[[#This Row],[Category and Sub-Category]])-(FIND("/",Table1[[#This Row],[Category and Sub-Category]],1))))</f>
        <v>television</v>
      </c>
      <c r="S34" s="7">
        <f>(Table1[[#This Row],[launched_at]]/86400)+DATE(1970,1,1)</f>
        <v>42461.627511574072</v>
      </c>
      <c r="T34" s="7">
        <f>(Table1[[#This Row],[deadline]]/86400)+DATE(1970,1,1)</f>
        <v>42503.165972222225</v>
      </c>
    </row>
    <row r="35" spans="1:20" ht="43.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12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9">
        <f>Table1[[#This Row],[pledged]]/Table1[[#This Row],[goal]]</f>
        <v>1.0209523809523811</v>
      </c>
      <c r="P35" s="8">
        <f>IFERROR(Table1[[#This Row],[pledged]]/Table1[[#This Row],[backers_count]],0)</f>
        <v>83.75</v>
      </c>
      <c r="Q3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5" t="str">
        <f>RIGHT(Table1[[#This Row],[Category and Sub-Category]],(LEN(Table1[[#This Row],[Category and Sub-Category]])-(FIND("/",Table1[[#This Row],[Category and Sub-Category]],1))))</f>
        <v>television</v>
      </c>
      <c r="S35" s="7">
        <f>(Table1[[#This Row],[launched_at]]/86400)+DATE(1970,1,1)</f>
        <v>42286.660891203705</v>
      </c>
      <c r="T35" s="7">
        <f>(Table1[[#This Row],[deadline]]/86400)+DATE(1970,1,1)</f>
        <v>42316.702557870369</v>
      </c>
    </row>
    <row r="36" spans="1:20" ht="43.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12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9">
        <f>Table1[[#This Row],[pledged]]/Table1[[#This Row],[goal]]</f>
        <v>1.3046153846153845</v>
      </c>
      <c r="P36" s="8">
        <f>IFERROR(Table1[[#This Row],[pledged]]/Table1[[#This Row],[backers_count]],0)</f>
        <v>49.882352941176471</v>
      </c>
      <c r="Q3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6" t="str">
        <f>RIGHT(Table1[[#This Row],[Category and Sub-Category]],(LEN(Table1[[#This Row],[Category and Sub-Category]])-(FIND("/",Table1[[#This Row],[Category and Sub-Category]],1))))</f>
        <v>television</v>
      </c>
      <c r="S36" s="7">
        <f>(Table1[[#This Row],[launched_at]]/86400)+DATE(1970,1,1)</f>
        <v>41841.321770833332</v>
      </c>
      <c r="T36" s="7">
        <f>(Table1[[#This Row],[deadline]]/86400)+DATE(1970,1,1)</f>
        <v>41856.321770833332</v>
      </c>
    </row>
    <row r="37" spans="1:20" ht="43.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12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9">
        <f>Table1[[#This Row],[pledged]]/Table1[[#This Row],[goal]]</f>
        <v>1.665</v>
      </c>
      <c r="P37" s="8">
        <f>IFERROR(Table1[[#This Row],[pledged]]/Table1[[#This Row],[backers_count]],0)</f>
        <v>59.464285714285715</v>
      </c>
      <c r="Q3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7" t="str">
        <f>RIGHT(Table1[[#This Row],[Category and Sub-Category]],(LEN(Table1[[#This Row],[Category and Sub-Category]])-(FIND("/",Table1[[#This Row],[Category and Sub-Category]],1))))</f>
        <v>television</v>
      </c>
      <c r="S37" s="7">
        <f>(Table1[[#This Row],[launched_at]]/86400)+DATE(1970,1,1)</f>
        <v>42098.291828703703</v>
      </c>
      <c r="T37" s="7">
        <f>(Table1[[#This Row],[deadline]]/86400)+DATE(1970,1,1)</f>
        <v>42122</v>
      </c>
    </row>
    <row r="38" spans="1:20" ht="29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12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9">
        <f>Table1[[#This Row],[pledged]]/Table1[[#This Row],[goal]]</f>
        <v>1.4215</v>
      </c>
      <c r="P38" s="8">
        <f>IFERROR(Table1[[#This Row],[pledged]]/Table1[[#This Row],[backers_count]],0)</f>
        <v>193.84090909090909</v>
      </c>
      <c r="Q3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8" t="str">
        <f>RIGHT(Table1[[#This Row],[Category and Sub-Category]],(LEN(Table1[[#This Row],[Category and Sub-Category]])-(FIND("/",Table1[[#This Row],[Category and Sub-Category]],1))))</f>
        <v>television</v>
      </c>
      <c r="S38" s="7">
        <f>(Table1[[#This Row],[launched_at]]/86400)+DATE(1970,1,1)</f>
        <v>42068.307002314818</v>
      </c>
      <c r="T38" s="7">
        <f>(Table1[[#This Row],[deadline]]/86400)+DATE(1970,1,1)</f>
        <v>42098.265335648146</v>
      </c>
    </row>
    <row r="39" spans="1:20" ht="43.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12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9">
        <f>Table1[[#This Row],[pledged]]/Table1[[#This Row],[goal]]</f>
        <v>1.8344090909090909</v>
      </c>
      <c r="P39" s="8">
        <f>IFERROR(Table1[[#This Row],[pledged]]/Table1[[#This Row],[backers_count]],0)</f>
        <v>159.51383399209487</v>
      </c>
      <c r="Q3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9" t="str">
        <f>RIGHT(Table1[[#This Row],[Category and Sub-Category]],(LEN(Table1[[#This Row],[Category and Sub-Category]])-(FIND("/",Table1[[#This Row],[Category and Sub-Category]],1))))</f>
        <v>television</v>
      </c>
      <c r="S39" s="7">
        <f>(Table1[[#This Row],[launched_at]]/86400)+DATE(1970,1,1)</f>
        <v>42032.693043981482</v>
      </c>
      <c r="T39" s="7">
        <f>(Table1[[#This Row],[deadline]]/86400)+DATE(1970,1,1)</f>
        <v>42062.693043981482</v>
      </c>
    </row>
    <row r="40" spans="1:20" ht="43.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12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9">
        <f>Table1[[#This Row],[pledged]]/Table1[[#This Row],[goal]]</f>
        <v>1.1004</v>
      </c>
      <c r="P40" s="8">
        <f>IFERROR(Table1[[#This Row],[pledged]]/Table1[[#This Row],[backers_count]],0)</f>
        <v>41.68181818181818</v>
      </c>
      <c r="Q4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0" t="str">
        <f>RIGHT(Table1[[#This Row],[Category and Sub-Category]],(LEN(Table1[[#This Row],[Category and Sub-Category]])-(FIND("/",Table1[[#This Row],[Category and Sub-Category]],1))))</f>
        <v>television</v>
      </c>
      <c r="S40" s="7">
        <f>(Table1[[#This Row],[launched_at]]/86400)+DATE(1970,1,1)</f>
        <v>41375.057222222225</v>
      </c>
      <c r="T40" s="7">
        <f>(Table1[[#This Row],[deadline]]/86400)+DATE(1970,1,1)</f>
        <v>41405.057222222225</v>
      </c>
    </row>
    <row r="41" spans="1:20" ht="58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12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9">
        <f>Table1[[#This Row],[pledged]]/Table1[[#This Row],[goal]]</f>
        <v>1.3098000000000001</v>
      </c>
      <c r="P41" s="8">
        <f>IFERROR(Table1[[#This Row],[pledged]]/Table1[[#This Row],[backers_count]],0)</f>
        <v>150.89861751152074</v>
      </c>
      <c r="Q4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1" t="str">
        <f>RIGHT(Table1[[#This Row],[Category and Sub-Category]],(LEN(Table1[[#This Row],[Category and Sub-Category]])-(FIND("/",Table1[[#This Row],[Category and Sub-Category]],1))))</f>
        <v>television</v>
      </c>
      <c r="S41" s="7">
        <f>(Table1[[#This Row],[launched_at]]/86400)+DATE(1970,1,1)</f>
        <v>41754.047083333331</v>
      </c>
      <c r="T41" s="7">
        <f>(Table1[[#This Row],[deadline]]/86400)+DATE(1970,1,1)</f>
        <v>41784.957638888889</v>
      </c>
    </row>
    <row r="42" spans="1:20" ht="58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1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9">
        <f>Table1[[#This Row],[pledged]]/Table1[[#This Row],[goal]]</f>
        <v>1.0135000000000001</v>
      </c>
      <c r="P42" s="8">
        <f>IFERROR(Table1[[#This Row],[pledged]]/Table1[[#This Row],[backers_count]],0)</f>
        <v>126.6875</v>
      </c>
      <c r="Q4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2" t="str">
        <f>RIGHT(Table1[[#This Row],[Category and Sub-Category]],(LEN(Table1[[#This Row],[Category and Sub-Category]])-(FIND("/",Table1[[#This Row],[Category and Sub-Category]],1))))</f>
        <v>television</v>
      </c>
      <c r="S42" s="7">
        <f>(Table1[[#This Row],[launched_at]]/86400)+DATE(1970,1,1)</f>
        <v>41789.21398148148</v>
      </c>
      <c r="T42" s="7">
        <f>(Table1[[#This Row],[deadline]]/86400)+DATE(1970,1,1)</f>
        <v>41809.166666666664</v>
      </c>
    </row>
    <row r="43" spans="1:20" ht="43.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12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9">
        <f>Table1[[#This Row],[pledged]]/Table1[[#This Row],[goal]]</f>
        <v>1</v>
      </c>
      <c r="P43" s="8">
        <f>IFERROR(Table1[[#This Row],[pledged]]/Table1[[#This Row],[backers_count]],0)</f>
        <v>105.26315789473684</v>
      </c>
      <c r="Q4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3" t="str">
        <f>RIGHT(Table1[[#This Row],[Category and Sub-Category]],(LEN(Table1[[#This Row],[Category and Sub-Category]])-(FIND("/",Table1[[#This Row],[Category and Sub-Category]],1))))</f>
        <v>television</v>
      </c>
      <c r="S43" s="7">
        <f>(Table1[[#This Row],[launched_at]]/86400)+DATE(1970,1,1)</f>
        <v>41887.568912037037</v>
      </c>
      <c r="T43" s="7">
        <f>(Table1[[#This Row],[deadline]]/86400)+DATE(1970,1,1)</f>
        <v>41917.568912037037</v>
      </c>
    </row>
    <row r="44" spans="1:20" ht="43.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12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9">
        <f>Table1[[#This Row],[pledged]]/Table1[[#This Row],[goal]]</f>
        <v>1.4185714285714286</v>
      </c>
      <c r="P44" s="8">
        <f>IFERROR(Table1[[#This Row],[pledged]]/Table1[[#This Row],[backers_count]],0)</f>
        <v>117.51479289940828</v>
      </c>
      <c r="Q4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4" t="str">
        <f>RIGHT(Table1[[#This Row],[Category and Sub-Category]],(LEN(Table1[[#This Row],[Category and Sub-Category]])-(FIND("/",Table1[[#This Row],[Category and Sub-Category]],1))))</f>
        <v>television</v>
      </c>
      <c r="S44" s="7">
        <f>(Table1[[#This Row],[launched_at]]/86400)+DATE(1970,1,1)</f>
        <v>41971.639189814814</v>
      </c>
      <c r="T44" s="7">
        <f>(Table1[[#This Row],[deadline]]/86400)+DATE(1970,1,1)</f>
        <v>42001.639189814814</v>
      </c>
    </row>
    <row r="45" spans="1:20" ht="43.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12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9">
        <f>Table1[[#This Row],[pledged]]/Table1[[#This Row],[goal]]</f>
        <v>3.0865999999999998</v>
      </c>
      <c r="P45" s="8">
        <f>IFERROR(Table1[[#This Row],[pledged]]/Table1[[#This Row],[backers_count]],0)</f>
        <v>117.36121673003802</v>
      </c>
      <c r="Q4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5" t="str">
        <f>RIGHT(Table1[[#This Row],[Category and Sub-Category]],(LEN(Table1[[#This Row],[Category and Sub-Category]])-(FIND("/",Table1[[#This Row],[Category and Sub-Category]],1))))</f>
        <v>television</v>
      </c>
      <c r="S45" s="7">
        <f>(Table1[[#This Row],[launched_at]]/86400)+DATE(1970,1,1)</f>
        <v>41802.790347222224</v>
      </c>
      <c r="T45" s="7">
        <f>(Table1[[#This Row],[deadline]]/86400)+DATE(1970,1,1)</f>
        <v>41833</v>
      </c>
    </row>
    <row r="46" spans="1:20" ht="58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12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9">
        <f>Table1[[#This Row],[pledged]]/Table1[[#This Row],[goal]]</f>
        <v>1</v>
      </c>
      <c r="P46" s="8">
        <f>IFERROR(Table1[[#This Row],[pledged]]/Table1[[#This Row],[backers_count]],0)</f>
        <v>133.33333333333334</v>
      </c>
      <c r="Q4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6" t="str">
        <f>RIGHT(Table1[[#This Row],[Category and Sub-Category]],(LEN(Table1[[#This Row],[Category and Sub-Category]])-(FIND("/",Table1[[#This Row],[Category and Sub-Category]],1))))</f>
        <v>television</v>
      </c>
      <c r="S46" s="7">
        <f>(Table1[[#This Row],[launched_at]]/86400)+DATE(1970,1,1)</f>
        <v>41874.098807870367</v>
      </c>
      <c r="T46" s="7">
        <f>(Table1[[#This Row],[deadline]]/86400)+DATE(1970,1,1)</f>
        <v>41919.098807870367</v>
      </c>
    </row>
    <row r="47" spans="1:20" ht="43.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12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9">
        <f>Table1[[#This Row],[pledged]]/Table1[[#This Row],[goal]]</f>
        <v>1.2</v>
      </c>
      <c r="P47" s="8">
        <f>IFERROR(Table1[[#This Row],[pledged]]/Table1[[#This Row],[backers_count]],0)</f>
        <v>98.360655737704917</v>
      </c>
      <c r="Q4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7" t="str">
        <f>RIGHT(Table1[[#This Row],[Category and Sub-Category]],(LEN(Table1[[#This Row],[Category and Sub-Category]])-(FIND("/",Table1[[#This Row],[Category and Sub-Category]],1))))</f>
        <v>television</v>
      </c>
      <c r="S47" s="7">
        <f>(Table1[[#This Row],[launched_at]]/86400)+DATE(1970,1,1)</f>
        <v>42457.623923611114</v>
      </c>
      <c r="T47" s="7">
        <f>(Table1[[#This Row],[deadline]]/86400)+DATE(1970,1,1)</f>
        <v>42487.623923611114</v>
      </c>
    </row>
    <row r="48" spans="1:20" ht="43.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12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9">
        <f>Table1[[#This Row],[pledged]]/Table1[[#This Row],[goal]]</f>
        <v>1.0416666666666667</v>
      </c>
      <c r="P48" s="8">
        <f>IFERROR(Table1[[#This Row],[pledged]]/Table1[[#This Row],[backers_count]],0)</f>
        <v>194.44444444444446</v>
      </c>
      <c r="Q4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8" t="str">
        <f>RIGHT(Table1[[#This Row],[Category and Sub-Category]],(LEN(Table1[[#This Row],[Category and Sub-Category]])-(FIND("/",Table1[[#This Row],[Category and Sub-Category]],1))))</f>
        <v>television</v>
      </c>
      <c r="S48" s="7">
        <f>(Table1[[#This Row],[launched_at]]/86400)+DATE(1970,1,1)</f>
        <v>42323.96497685185</v>
      </c>
      <c r="T48" s="7">
        <f>(Table1[[#This Row],[deadline]]/86400)+DATE(1970,1,1)</f>
        <v>42353.96497685185</v>
      </c>
    </row>
    <row r="49" spans="1:20" ht="58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12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9">
        <f>Table1[[#This Row],[pledged]]/Table1[[#This Row],[goal]]</f>
        <v>1.0761100000000001</v>
      </c>
      <c r="P49" s="8">
        <f>IFERROR(Table1[[#This Row],[pledged]]/Table1[[#This Row],[backers_count]],0)</f>
        <v>76.865000000000009</v>
      </c>
      <c r="Q4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9" t="str">
        <f>RIGHT(Table1[[#This Row],[Category and Sub-Category]],(LEN(Table1[[#This Row],[Category and Sub-Category]])-(FIND("/",Table1[[#This Row],[Category and Sub-Category]],1))))</f>
        <v>television</v>
      </c>
      <c r="S49" s="7">
        <f>(Table1[[#This Row],[launched_at]]/86400)+DATE(1970,1,1)</f>
        <v>41932.819525462961</v>
      </c>
      <c r="T49" s="7">
        <f>(Table1[[#This Row],[deadline]]/86400)+DATE(1970,1,1)</f>
        <v>41992.861192129625</v>
      </c>
    </row>
    <row r="50" spans="1:20" ht="43.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12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9">
        <f>Table1[[#This Row],[pledged]]/Table1[[#This Row],[goal]]</f>
        <v>1.0794999999999999</v>
      </c>
      <c r="P50" s="8">
        <f>IFERROR(Table1[[#This Row],[pledged]]/Table1[[#This Row],[backers_count]],0)</f>
        <v>56.815789473684212</v>
      </c>
      <c r="Q5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0" t="str">
        <f>RIGHT(Table1[[#This Row],[Category and Sub-Category]],(LEN(Table1[[#This Row],[Category and Sub-Category]])-(FIND("/",Table1[[#This Row],[Category and Sub-Category]],1))))</f>
        <v>television</v>
      </c>
      <c r="S50" s="7">
        <f>(Table1[[#This Row],[launched_at]]/86400)+DATE(1970,1,1)</f>
        <v>42033.516898148147</v>
      </c>
      <c r="T50" s="7">
        <f>(Table1[[#This Row],[deadline]]/86400)+DATE(1970,1,1)</f>
        <v>42064.5</v>
      </c>
    </row>
    <row r="51" spans="1:20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12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9">
        <f>Table1[[#This Row],[pledged]]/Table1[[#This Row],[goal]]</f>
        <v>1</v>
      </c>
      <c r="P51" s="8">
        <f>IFERROR(Table1[[#This Row],[pledged]]/Table1[[#This Row],[backers_count]],0)</f>
        <v>137.93103448275863</v>
      </c>
      <c r="Q5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1" t="str">
        <f>RIGHT(Table1[[#This Row],[Category and Sub-Category]],(LEN(Table1[[#This Row],[Category and Sub-Category]])-(FIND("/",Table1[[#This Row],[Category and Sub-Category]],1))))</f>
        <v>television</v>
      </c>
      <c r="S51" s="7">
        <f>(Table1[[#This Row],[launched_at]]/86400)+DATE(1970,1,1)</f>
        <v>42271.176446759258</v>
      </c>
      <c r="T51" s="7">
        <f>(Table1[[#This Row],[deadline]]/86400)+DATE(1970,1,1)</f>
        <v>42301.176446759258</v>
      </c>
    </row>
    <row r="52" spans="1:20" ht="43.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1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9">
        <f>Table1[[#This Row],[pledged]]/Table1[[#This Row],[goal]]</f>
        <v>1</v>
      </c>
      <c r="P52" s="8">
        <f>IFERROR(Table1[[#This Row],[pledged]]/Table1[[#This Row],[backers_count]],0)</f>
        <v>27.272727272727273</v>
      </c>
      <c r="Q5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2" t="str">
        <f>RIGHT(Table1[[#This Row],[Category and Sub-Category]],(LEN(Table1[[#This Row],[Category and Sub-Category]])-(FIND("/",Table1[[#This Row],[Category and Sub-Category]],1))))</f>
        <v>television</v>
      </c>
      <c r="S52" s="7">
        <f>(Table1[[#This Row],[launched_at]]/86400)+DATE(1970,1,1)</f>
        <v>41995.752986111111</v>
      </c>
      <c r="T52" s="7">
        <f>(Table1[[#This Row],[deadline]]/86400)+DATE(1970,1,1)</f>
        <v>42034.708333333328</v>
      </c>
    </row>
    <row r="53" spans="1:20" ht="43.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12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9">
        <f>Table1[[#This Row],[pledged]]/Table1[[#This Row],[goal]]</f>
        <v>1.2801818181818181</v>
      </c>
      <c r="P53" s="8">
        <f>IFERROR(Table1[[#This Row],[pledged]]/Table1[[#This Row],[backers_count]],0)</f>
        <v>118.33613445378151</v>
      </c>
      <c r="Q5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3" t="str">
        <f>RIGHT(Table1[[#This Row],[Category and Sub-Category]],(LEN(Table1[[#This Row],[Category and Sub-Category]])-(FIND("/",Table1[[#This Row],[Category and Sub-Category]],1))))</f>
        <v>television</v>
      </c>
      <c r="S53" s="7">
        <f>(Table1[[#This Row],[launched_at]]/86400)+DATE(1970,1,1)</f>
        <v>42196.928668981476</v>
      </c>
      <c r="T53" s="7">
        <f>(Table1[[#This Row],[deadline]]/86400)+DATE(1970,1,1)</f>
        <v>42226.928668981476</v>
      </c>
    </row>
    <row r="54" spans="1:20" ht="43.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12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9">
        <f>Table1[[#This Row],[pledged]]/Table1[[#This Row],[goal]]</f>
        <v>1.1620999999999999</v>
      </c>
      <c r="P54" s="8">
        <f>IFERROR(Table1[[#This Row],[pledged]]/Table1[[#This Row],[backers_count]],0)</f>
        <v>223.48076923076923</v>
      </c>
      <c r="Q5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4" t="str">
        <f>RIGHT(Table1[[#This Row],[Category and Sub-Category]],(LEN(Table1[[#This Row],[Category and Sub-Category]])-(FIND("/",Table1[[#This Row],[Category and Sub-Category]],1))))</f>
        <v>television</v>
      </c>
      <c r="S54" s="7">
        <f>(Table1[[#This Row],[launched_at]]/86400)+DATE(1970,1,1)</f>
        <v>41807.701921296299</v>
      </c>
      <c r="T54" s="7">
        <f>(Table1[[#This Row],[deadline]]/86400)+DATE(1970,1,1)</f>
        <v>41837.701921296299</v>
      </c>
    </row>
    <row r="55" spans="1:20" ht="29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12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9">
        <f>Table1[[#This Row],[pledged]]/Table1[[#This Row],[goal]]</f>
        <v>1.0963333333333334</v>
      </c>
      <c r="P55" s="8">
        <f>IFERROR(Table1[[#This Row],[pledged]]/Table1[[#This Row],[backers_count]],0)</f>
        <v>28.111111111111111</v>
      </c>
      <c r="Q5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5" t="str">
        <f>RIGHT(Table1[[#This Row],[Category and Sub-Category]],(LEN(Table1[[#This Row],[Category and Sub-Category]])-(FIND("/",Table1[[#This Row],[Category and Sub-Category]],1))))</f>
        <v>television</v>
      </c>
      <c r="S55" s="7">
        <f>(Table1[[#This Row],[launched_at]]/86400)+DATE(1970,1,1)</f>
        <v>41719.549131944441</v>
      </c>
      <c r="T55" s="7">
        <f>(Table1[[#This Row],[deadline]]/86400)+DATE(1970,1,1)</f>
        <v>41733.916666666664</v>
      </c>
    </row>
    <row r="56" spans="1:20" ht="58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12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9">
        <f>Table1[[#This Row],[pledged]]/Table1[[#This Row],[goal]]</f>
        <v>1.01</v>
      </c>
      <c r="P56" s="8">
        <f>IFERROR(Table1[[#This Row],[pledged]]/Table1[[#This Row],[backers_count]],0)</f>
        <v>194.23076923076923</v>
      </c>
      <c r="Q5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6" t="str">
        <f>RIGHT(Table1[[#This Row],[Category and Sub-Category]],(LEN(Table1[[#This Row],[Category and Sub-Category]])-(FIND("/",Table1[[#This Row],[Category and Sub-Category]],1))))</f>
        <v>television</v>
      </c>
      <c r="S56" s="7">
        <f>(Table1[[#This Row],[launched_at]]/86400)+DATE(1970,1,1)</f>
        <v>42333.713206018518</v>
      </c>
      <c r="T56" s="7">
        <f>(Table1[[#This Row],[deadline]]/86400)+DATE(1970,1,1)</f>
        <v>42363.713206018518</v>
      </c>
    </row>
    <row r="57" spans="1:20" ht="43.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12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9">
        <f>Table1[[#This Row],[pledged]]/Table1[[#This Row],[goal]]</f>
        <v>1.2895348837209302</v>
      </c>
      <c r="P57" s="8">
        <f>IFERROR(Table1[[#This Row],[pledged]]/Table1[[#This Row],[backers_count]],0)</f>
        <v>128.95348837209303</v>
      </c>
      <c r="Q5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7" t="str">
        <f>RIGHT(Table1[[#This Row],[Category and Sub-Category]],(LEN(Table1[[#This Row],[Category and Sub-Category]])-(FIND("/",Table1[[#This Row],[Category and Sub-Category]],1))))</f>
        <v>television</v>
      </c>
      <c r="S57" s="7">
        <f>(Table1[[#This Row],[launched_at]]/86400)+DATE(1970,1,1)</f>
        <v>42496.968935185185</v>
      </c>
      <c r="T57" s="7">
        <f>(Table1[[#This Row],[deadline]]/86400)+DATE(1970,1,1)</f>
        <v>42517.968935185185</v>
      </c>
    </row>
    <row r="58" spans="1:20" ht="29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12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9">
        <f>Table1[[#This Row],[pledged]]/Table1[[#This Row],[goal]]</f>
        <v>1.0726249999999999</v>
      </c>
      <c r="P58" s="8">
        <f>IFERROR(Table1[[#This Row],[pledged]]/Table1[[#This Row],[backers_count]],0)</f>
        <v>49.316091954022987</v>
      </c>
      <c r="Q5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8" t="str">
        <f>RIGHT(Table1[[#This Row],[Category and Sub-Category]],(LEN(Table1[[#This Row],[Category and Sub-Category]])-(FIND("/",Table1[[#This Row],[Category and Sub-Category]],1))))</f>
        <v>television</v>
      </c>
      <c r="S58" s="7">
        <f>(Table1[[#This Row],[launched_at]]/86400)+DATE(1970,1,1)</f>
        <v>42149.548888888894</v>
      </c>
      <c r="T58" s="7">
        <f>(Table1[[#This Row],[deadline]]/86400)+DATE(1970,1,1)</f>
        <v>42163.666666666672</v>
      </c>
    </row>
    <row r="59" spans="1:20" ht="43.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12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9">
        <f>Table1[[#This Row],[pledged]]/Table1[[#This Row],[goal]]</f>
        <v>1.0189999999999999</v>
      </c>
      <c r="P59" s="8">
        <f>IFERROR(Table1[[#This Row],[pledged]]/Table1[[#This Row],[backers_count]],0)</f>
        <v>221.52173913043478</v>
      </c>
      <c r="Q5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9" t="str">
        <f>RIGHT(Table1[[#This Row],[Category and Sub-Category]],(LEN(Table1[[#This Row],[Category and Sub-Category]])-(FIND("/",Table1[[#This Row],[Category and Sub-Category]],1))))</f>
        <v>television</v>
      </c>
      <c r="S59" s="7">
        <f>(Table1[[#This Row],[launched_at]]/86400)+DATE(1970,1,1)</f>
        <v>42089.83289351852</v>
      </c>
      <c r="T59" s="7">
        <f>(Table1[[#This Row],[deadline]]/86400)+DATE(1970,1,1)</f>
        <v>42119.83289351852</v>
      </c>
    </row>
    <row r="60" spans="1:20" ht="43.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12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9">
        <f>Table1[[#This Row],[pledged]]/Table1[[#This Row],[goal]]</f>
        <v>1.0290999999999999</v>
      </c>
      <c r="P60" s="8">
        <f>IFERROR(Table1[[#This Row],[pledged]]/Table1[[#This Row],[backers_count]],0)</f>
        <v>137.21333333333334</v>
      </c>
      <c r="Q6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60" t="str">
        <f>RIGHT(Table1[[#This Row],[Category and Sub-Category]],(LEN(Table1[[#This Row],[Category and Sub-Category]])-(FIND("/",Table1[[#This Row],[Category and Sub-Category]],1))))</f>
        <v>television</v>
      </c>
      <c r="S60" s="7">
        <f>(Table1[[#This Row],[launched_at]]/86400)+DATE(1970,1,1)</f>
        <v>41932.745046296295</v>
      </c>
      <c r="T60" s="7">
        <f>(Table1[[#This Row],[deadline]]/86400)+DATE(1970,1,1)</f>
        <v>41962.786712962959</v>
      </c>
    </row>
    <row r="61" spans="1:20" ht="43.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12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9">
        <f>Table1[[#This Row],[pledged]]/Table1[[#This Row],[goal]]</f>
        <v>1.0012570000000001</v>
      </c>
      <c r="P61" s="8">
        <f>IFERROR(Table1[[#This Row],[pledged]]/Table1[[#This Row],[backers_count]],0)</f>
        <v>606.82242424242418</v>
      </c>
      <c r="Q6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61" t="str">
        <f>RIGHT(Table1[[#This Row],[Category and Sub-Category]],(LEN(Table1[[#This Row],[Category and Sub-Category]])-(FIND("/",Table1[[#This Row],[Category and Sub-Category]],1))))</f>
        <v>television</v>
      </c>
      <c r="S61" s="7">
        <f>(Table1[[#This Row],[launched_at]]/86400)+DATE(1970,1,1)</f>
        <v>42230.235833333332</v>
      </c>
      <c r="T61" s="7">
        <f>(Table1[[#This Row],[deadline]]/86400)+DATE(1970,1,1)</f>
        <v>42261.875</v>
      </c>
    </row>
    <row r="62" spans="1:20" ht="43.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1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9">
        <f>Table1[[#This Row],[pledged]]/Table1[[#This Row],[goal]]</f>
        <v>1.0329622222222221</v>
      </c>
      <c r="P62" s="8">
        <f>IFERROR(Table1[[#This Row],[pledged]]/Table1[[#This Row],[backers_count]],0)</f>
        <v>43.040092592592593</v>
      </c>
      <c r="Q6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62" t="str">
        <f>RIGHT(Table1[[#This Row],[Category and Sub-Category]],(LEN(Table1[[#This Row],[Category and Sub-Category]])-(FIND("/",Table1[[#This Row],[Category and Sub-Category]],1))))</f>
        <v>shorts</v>
      </c>
      <c r="S62" s="7">
        <f>(Table1[[#This Row],[launched_at]]/86400)+DATE(1970,1,1)</f>
        <v>41701.901817129634</v>
      </c>
      <c r="T62" s="7">
        <f>(Table1[[#This Row],[deadline]]/86400)+DATE(1970,1,1)</f>
        <v>41721</v>
      </c>
    </row>
    <row r="63" spans="1:20" ht="43.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12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9">
        <f>Table1[[#This Row],[pledged]]/Table1[[#This Row],[goal]]</f>
        <v>1.4830000000000001</v>
      </c>
      <c r="P63" s="8">
        <f>IFERROR(Table1[[#This Row],[pledged]]/Table1[[#This Row],[backers_count]],0)</f>
        <v>322.39130434782606</v>
      </c>
      <c r="Q6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63" t="str">
        <f>RIGHT(Table1[[#This Row],[Category and Sub-Category]],(LEN(Table1[[#This Row],[Category and Sub-Category]])-(FIND("/",Table1[[#This Row],[Category and Sub-Category]],1))))</f>
        <v>shorts</v>
      </c>
      <c r="S63" s="7">
        <f>(Table1[[#This Row],[launched_at]]/86400)+DATE(1970,1,1)</f>
        <v>41409.814317129625</v>
      </c>
      <c r="T63" s="7">
        <f>(Table1[[#This Row],[deadline]]/86400)+DATE(1970,1,1)</f>
        <v>41431.814317129625</v>
      </c>
    </row>
    <row r="64" spans="1:20" ht="43.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12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9">
        <f>Table1[[#This Row],[pledged]]/Table1[[#This Row],[goal]]</f>
        <v>1.5473333333333332</v>
      </c>
      <c r="P64" s="8">
        <f>IFERROR(Table1[[#This Row],[pledged]]/Table1[[#This Row],[backers_count]],0)</f>
        <v>96.708333333333329</v>
      </c>
      <c r="Q6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64" t="str">
        <f>RIGHT(Table1[[#This Row],[Category and Sub-Category]],(LEN(Table1[[#This Row],[Category and Sub-Category]])-(FIND("/",Table1[[#This Row],[Category and Sub-Category]],1))))</f>
        <v>shorts</v>
      </c>
      <c r="S64" s="7">
        <f>(Table1[[#This Row],[launched_at]]/86400)+DATE(1970,1,1)</f>
        <v>41311.799513888887</v>
      </c>
      <c r="T64" s="7">
        <f>(Table1[[#This Row],[deadline]]/86400)+DATE(1970,1,1)</f>
        <v>41336.799513888887</v>
      </c>
    </row>
    <row r="65" spans="1:20" ht="43.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12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9">
        <f>Table1[[#This Row],[pledged]]/Table1[[#This Row],[goal]]</f>
        <v>1.1351849999999999</v>
      </c>
      <c r="P65" s="8">
        <f>IFERROR(Table1[[#This Row],[pledged]]/Table1[[#This Row],[backers_count]],0)</f>
        <v>35.474531249999998</v>
      </c>
      <c r="Q6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65" t="str">
        <f>RIGHT(Table1[[#This Row],[Category and Sub-Category]],(LEN(Table1[[#This Row],[Category and Sub-Category]])-(FIND("/",Table1[[#This Row],[Category and Sub-Category]],1))))</f>
        <v>shorts</v>
      </c>
      <c r="S65" s="7">
        <f>(Table1[[#This Row],[launched_at]]/86400)+DATE(1970,1,1)</f>
        <v>41612.912187499998</v>
      </c>
      <c r="T65" s="7">
        <f>(Table1[[#This Row],[deadline]]/86400)+DATE(1970,1,1)</f>
        <v>41636.207638888889</v>
      </c>
    </row>
    <row r="66" spans="1:20" ht="58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12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9">
        <f>Table1[[#This Row],[pledged]]/Table1[[#This Row],[goal]]</f>
        <v>1.7333333333333334</v>
      </c>
      <c r="P66" s="8">
        <f>IFERROR(Table1[[#This Row],[pledged]]/Table1[[#This Row],[backers_count]],0)</f>
        <v>86.666666666666671</v>
      </c>
      <c r="Q6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66" t="str">
        <f>RIGHT(Table1[[#This Row],[Category and Sub-Category]],(LEN(Table1[[#This Row],[Category and Sub-Category]])-(FIND("/",Table1[[#This Row],[Category and Sub-Category]],1))))</f>
        <v>shorts</v>
      </c>
      <c r="S66" s="7">
        <f>(Table1[[#This Row],[launched_at]]/86400)+DATE(1970,1,1)</f>
        <v>41433.01829861111</v>
      </c>
      <c r="T66" s="7">
        <f>(Table1[[#This Row],[deadline]]/86400)+DATE(1970,1,1)</f>
        <v>41463.01829861111</v>
      </c>
    </row>
    <row r="67" spans="1:20" ht="43.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12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9">
        <f>Table1[[#This Row],[pledged]]/Table1[[#This Row],[goal]]</f>
        <v>1.0752857142857142</v>
      </c>
      <c r="P67" s="8">
        <f>IFERROR(Table1[[#This Row],[pledged]]/Table1[[#This Row],[backers_count]],0)</f>
        <v>132.05263157894737</v>
      </c>
      <c r="Q6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67" t="str">
        <f>RIGHT(Table1[[#This Row],[Category and Sub-Category]],(LEN(Table1[[#This Row],[Category and Sub-Category]])-(FIND("/",Table1[[#This Row],[Category and Sub-Category]],1))))</f>
        <v>shorts</v>
      </c>
      <c r="S67" s="7">
        <f>(Table1[[#This Row],[launched_at]]/86400)+DATE(1970,1,1)</f>
        <v>41835.821226851855</v>
      </c>
      <c r="T67" s="7">
        <f>(Table1[[#This Row],[deadline]]/86400)+DATE(1970,1,1)</f>
        <v>41862.249305555553</v>
      </c>
    </row>
    <row r="68" spans="1:20" ht="29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12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9">
        <f>Table1[[#This Row],[pledged]]/Table1[[#This Row],[goal]]</f>
        <v>1.1859999999999999</v>
      </c>
      <c r="P68" s="8">
        <f>IFERROR(Table1[[#This Row],[pledged]]/Table1[[#This Row],[backers_count]],0)</f>
        <v>91.230769230769226</v>
      </c>
      <c r="Q6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68" t="str">
        <f>RIGHT(Table1[[#This Row],[Category and Sub-Category]],(LEN(Table1[[#This Row],[Category and Sub-Category]])-(FIND("/",Table1[[#This Row],[Category and Sub-Category]],1))))</f>
        <v>shorts</v>
      </c>
      <c r="S68" s="7">
        <f>(Table1[[#This Row],[launched_at]]/86400)+DATE(1970,1,1)</f>
        <v>42539.849768518514</v>
      </c>
      <c r="T68" s="7">
        <f>(Table1[[#This Row],[deadline]]/86400)+DATE(1970,1,1)</f>
        <v>42569.849768518514</v>
      </c>
    </row>
    <row r="69" spans="1:20" ht="43.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12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9">
        <f>Table1[[#This Row],[pledged]]/Table1[[#This Row],[goal]]</f>
        <v>1.1625000000000001</v>
      </c>
      <c r="P69" s="8">
        <f>IFERROR(Table1[[#This Row],[pledged]]/Table1[[#This Row],[backers_count]],0)</f>
        <v>116.25</v>
      </c>
      <c r="Q6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69" t="str">
        <f>RIGHT(Table1[[#This Row],[Category and Sub-Category]],(LEN(Table1[[#This Row],[Category and Sub-Category]])-(FIND("/",Table1[[#This Row],[Category and Sub-Category]],1))))</f>
        <v>shorts</v>
      </c>
      <c r="S69" s="7">
        <f>(Table1[[#This Row],[launched_at]]/86400)+DATE(1970,1,1)</f>
        <v>41075.583379629628</v>
      </c>
      <c r="T69" s="7">
        <f>(Table1[[#This Row],[deadline]]/86400)+DATE(1970,1,1)</f>
        <v>41105.583379629628</v>
      </c>
    </row>
    <row r="70" spans="1:20" ht="58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12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9">
        <f>Table1[[#This Row],[pledged]]/Table1[[#This Row],[goal]]</f>
        <v>1.2716666666666667</v>
      </c>
      <c r="P70" s="8">
        <f>IFERROR(Table1[[#This Row],[pledged]]/Table1[[#This Row],[backers_count]],0)</f>
        <v>21.194444444444443</v>
      </c>
      <c r="Q7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70" t="str">
        <f>RIGHT(Table1[[#This Row],[Category and Sub-Category]],(LEN(Table1[[#This Row],[Category and Sub-Category]])-(FIND("/",Table1[[#This Row],[Category and Sub-Category]],1))))</f>
        <v>shorts</v>
      </c>
      <c r="S70" s="7">
        <f>(Table1[[#This Row],[launched_at]]/86400)+DATE(1970,1,1)</f>
        <v>41663.569340277776</v>
      </c>
      <c r="T70" s="7">
        <f>(Table1[[#This Row],[deadline]]/86400)+DATE(1970,1,1)</f>
        <v>41693.569340277776</v>
      </c>
    </row>
    <row r="71" spans="1:20" ht="43.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12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9">
        <f>Table1[[#This Row],[pledged]]/Table1[[#This Row],[goal]]</f>
        <v>1.109423</v>
      </c>
      <c r="P71" s="8">
        <f>IFERROR(Table1[[#This Row],[pledged]]/Table1[[#This Row],[backers_count]],0)</f>
        <v>62.327134831460668</v>
      </c>
      <c r="Q7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71" t="str">
        <f>RIGHT(Table1[[#This Row],[Category and Sub-Category]],(LEN(Table1[[#This Row],[Category and Sub-Category]])-(FIND("/",Table1[[#This Row],[Category and Sub-Category]],1))))</f>
        <v>shorts</v>
      </c>
      <c r="S71" s="7">
        <f>(Table1[[#This Row],[launched_at]]/86400)+DATE(1970,1,1)</f>
        <v>40786.187789351854</v>
      </c>
      <c r="T71" s="7">
        <f>(Table1[[#This Row],[deadline]]/86400)+DATE(1970,1,1)</f>
        <v>40818.290972222225</v>
      </c>
    </row>
    <row r="72" spans="1:20" ht="43.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1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9">
        <f>Table1[[#This Row],[pledged]]/Table1[[#This Row],[goal]]</f>
        <v>1.272</v>
      </c>
      <c r="P72" s="8">
        <f>IFERROR(Table1[[#This Row],[pledged]]/Table1[[#This Row],[backers_count]],0)</f>
        <v>37.411764705882355</v>
      </c>
      <c r="Q7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72" t="str">
        <f>RIGHT(Table1[[#This Row],[Category and Sub-Category]],(LEN(Table1[[#This Row],[Category and Sub-Category]])-(FIND("/",Table1[[#This Row],[Category and Sub-Category]],1))))</f>
        <v>shorts</v>
      </c>
      <c r="S72" s="7">
        <f>(Table1[[#This Row],[launched_at]]/86400)+DATE(1970,1,1)</f>
        <v>40730.896354166667</v>
      </c>
      <c r="T72" s="7">
        <f>(Table1[[#This Row],[deadline]]/86400)+DATE(1970,1,1)</f>
        <v>40790.896354166667</v>
      </c>
    </row>
    <row r="73" spans="1:20" ht="43.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12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9">
        <f>Table1[[#This Row],[pledged]]/Table1[[#This Row],[goal]]</f>
        <v>1.2394444444444443</v>
      </c>
      <c r="P73" s="8">
        <f>IFERROR(Table1[[#This Row],[pledged]]/Table1[[#This Row],[backers_count]],0)</f>
        <v>69.71875</v>
      </c>
      <c r="Q7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73" t="str">
        <f>RIGHT(Table1[[#This Row],[Category and Sub-Category]],(LEN(Table1[[#This Row],[Category and Sub-Category]])-(FIND("/",Table1[[#This Row],[Category and Sub-Category]],1))))</f>
        <v>shorts</v>
      </c>
      <c r="S73" s="7">
        <f>(Table1[[#This Row],[launched_at]]/86400)+DATE(1970,1,1)</f>
        <v>40997.271493055552</v>
      </c>
      <c r="T73" s="7">
        <f>(Table1[[#This Row],[deadline]]/86400)+DATE(1970,1,1)</f>
        <v>41057.271493055552</v>
      </c>
    </row>
    <row r="74" spans="1:20" ht="43.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12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9">
        <f>Table1[[#This Row],[pledged]]/Table1[[#This Row],[goal]]</f>
        <v>1.084090909090909</v>
      </c>
      <c r="P74" s="8">
        <f>IFERROR(Table1[[#This Row],[pledged]]/Table1[[#This Row],[backers_count]],0)</f>
        <v>58.170731707317074</v>
      </c>
      <c r="Q7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74" t="str">
        <f>RIGHT(Table1[[#This Row],[Category and Sub-Category]],(LEN(Table1[[#This Row],[Category and Sub-Category]])-(FIND("/",Table1[[#This Row],[Category and Sub-Category]],1))))</f>
        <v>shorts</v>
      </c>
      <c r="S74" s="7">
        <f>(Table1[[#This Row],[launched_at]]/86400)+DATE(1970,1,1)</f>
        <v>41208.010196759264</v>
      </c>
      <c r="T74" s="7">
        <f>(Table1[[#This Row],[deadline]]/86400)+DATE(1970,1,1)</f>
        <v>41228</v>
      </c>
    </row>
    <row r="75" spans="1:20" ht="43.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12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9">
        <f>Table1[[#This Row],[pledged]]/Table1[[#This Row],[goal]]</f>
        <v>1</v>
      </c>
      <c r="P75" s="8">
        <f>IFERROR(Table1[[#This Row],[pledged]]/Table1[[#This Row],[backers_count]],0)</f>
        <v>50</v>
      </c>
      <c r="Q7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75" t="str">
        <f>RIGHT(Table1[[#This Row],[Category and Sub-Category]],(LEN(Table1[[#This Row],[Category and Sub-Category]])-(FIND("/",Table1[[#This Row],[Category and Sub-Category]],1))))</f>
        <v>shorts</v>
      </c>
      <c r="S75" s="7">
        <f>(Table1[[#This Row],[launched_at]]/86400)+DATE(1970,1,1)</f>
        <v>40587.75675925926</v>
      </c>
      <c r="T75" s="7">
        <f>(Table1[[#This Row],[deadline]]/86400)+DATE(1970,1,1)</f>
        <v>40666.165972222225</v>
      </c>
    </row>
    <row r="76" spans="1:20" ht="43.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12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9">
        <f>Table1[[#This Row],[pledged]]/Table1[[#This Row],[goal]]</f>
        <v>1.1293199999999999</v>
      </c>
      <c r="P76" s="8">
        <f>IFERROR(Table1[[#This Row],[pledged]]/Table1[[#This Row],[backers_count]],0)</f>
        <v>19.471034482758618</v>
      </c>
      <c r="Q7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76" t="str">
        <f>RIGHT(Table1[[#This Row],[Category and Sub-Category]],(LEN(Table1[[#This Row],[Category and Sub-Category]])-(FIND("/",Table1[[#This Row],[Category and Sub-Category]],1))))</f>
        <v>shorts</v>
      </c>
      <c r="S76" s="7">
        <f>(Table1[[#This Row],[launched_at]]/86400)+DATE(1970,1,1)</f>
        <v>42360.487210648149</v>
      </c>
      <c r="T76" s="7">
        <f>(Table1[[#This Row],[deadline]]/86400)+DATE(1970,1,1)</f>
        <v>42390.487210648149</v>
      </c>
    </row>
    <row r="77" spans="1:20" ht="43.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12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9">
        <f>Table1[[#This Row],[pledged]]/Table1[[#This Row],[goal]]</f>
        <v>1.1542857142857144</v>
      </c>
      <c r="P77" s="8">
        <f>IFERROR(Table1[[#This Row],[pledged]]/Table1[[#This Row],[backers_count]],0)</f>
        <v>85.957446808510639</v>
      </c>
      <c r="Q7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77" t="str">
        <f>RIGHT(Table1[[#This Row],[Category and Sub-Category]],(LEN(Table1[[#This Row],[Category and Sub-Category]])-(FIND("/",Table1[[#This Row],[Category and Sub-Category]],1))))</f>
        <v>shorts</v>
      </c>
      <c r="S77" s="7">
        <f>(Table1[[#This Row],[launched_at]]/86400)+DATE(1970,1,1)</f>
        <v>41357.209166666667</v>
      </c>
      <c r="T77" s="7">
        <f>(Table1[[#This Row],[deadline]]/86400)+DATE(1970,1,1)</f>
        <v>41387.209166666667</v>
      </c>
    </row>
    <row r="78" spans="1:20" ht="43.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12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9">
        <f>Table1[[#This Row],[pledged]]/Table1[[#This Row],[goal]]</f>
        <v>1.5333333333333334</v>
      </c>
      <c r="P78" s="8">
        <f>IFERROR(Table1[[#This Row],[pledged]]/Table1[[#This Row],[backers_count]],0)</f>
        <v>30.666666666666668</v>
      </c>
      <c r="Q7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78" t="str">
        <f>RIGHT(Table1[[#This Row],[Category and Sub-Category]],(LEN(Table1[[#This Row],[Category and Sub-Category]])-(FIND("/",Table1[[#This Row],[Category and Sub-Category]],1))))</f>
        <v>shorts</v>
      </c>
      <c r="S78" s="7">
        <f>(Table1[[#This Row],[launched_at]]/86400)+DATE(1970,1,1)</f>
        <v>40844.691643518519</v>
      </c>
      <c r="T78" s="7">
        <f>(Table1[[#This Row],[deadline]]/86400)+DATE(1970,1,1)</f>
        <v>40904.733310185184</v>
      </c>
    </row>
    <row r="79" spans="1:20" ht="43.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12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9">
        <f>Table1[[#This Row],[pledged]]/Table1[[#This Row],[goal]]</f>
        <v>3.9249999999999998</v>
      </c>
      <c r="P79" s="8">
        <f>IFERROR(Table1[[#This Row],[pledged]]/Table1[[#This Row],[backers_count]],0)</f>
        <v>60.384615384615387</v>
      </c>
      <c r="Q7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79" t="str">
        <f>RIGHT(Table1[[#This Row],[Category and Sub-Category]],(LEN(Table1[[#This Row],[Category and Sub-Category]])-(FIND("/",Table1[[#This Row],[Category and Sub-Category]],1))))</f>
        <v>shorts</v>
      </c>
      <c r="S79" s="7">
        <f>(Table1[[#This Row],[launched_at]]/86400)+DATE(1970,1,1)</f>
        <v>40997.144872685181</v>
      </c>
      <c r="T79" s="7">
        <f>(Table1[[#This Row],[deadline]]/86400)+DATE(1970,1,1)</f>
        <v>41050.124305555553</v>
      </c>
    </row>
    <row r="80" spans="1:20" ht="87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12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9">
        <f>Table1[[#This Row],[pledged]]/Table1[[#This Row],[goal]]</f>
        <v>27.02</v>
      </c>
      <c r="P80" s="8">
        <f>IFERROR(Table1[[#This Row],[pledged]]/Table1[[#This Row],[backers_count]],0)</f>
        <v>38.6</v>
      </c>
      <c r="Q8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80" t="str">
        <f>RIGHT(Table1[[#This Row],[Category and Sub-Category]],(LEN(Table1[[#This Row],[Category and Sub-Category]])-(FIND("/",Table1[[#This Row],[Category and Sub-Category]],1))))</f>
        <v>shorts</v>
      </c>
      <c r="S80" s="7">
        <f>(Table1[[#This Row],[launched_at]]/86400)+DATE(1970,1,1)</f>
        <v>42604.730567129634</v>
      </c>
      <c r="T80" s="7">
        <f>(Table1[[#This Row],[deadline]]/86400)+DATE(1970,1,1)</f>
        <v>42614.730567129634</v>
      </c>
    </row>
    <row r="81" spans="1:20" ht="43.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12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9">
        <f>Table1[[#This Row],[pledged]]/Table1[[#This Row],[goal]]</f>
        <v>1.27</v>
      </c>
      <c r="P81" s="8">
        <f>IFERROR(Table1[[#This Row],[pledged]]/Table1[[#This Row],[backers_count]],0)</f>
        <v>40.268292682926827</v>
      </c>
      <c r="Q8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81" t="str">
        <f>RIGHT(Table1[[#This Row],[Category and Sub-Category]],(LEN(Table1[[#This Row],[Category and Sub-Category]])-(FIND("/",Table1[[#This Row],[Category and Sub-Category]],1))))</f>
        <v>shorts</v>
      </c>
      <c r="S81" s="7">
        <f>(Table1[[#This Row],[launched_at]]/86400)+DATE(1970,1,1)</f>
        <v>41724.776539351849</v>
      </c>
      <c r="T81" s="7">
        <f>(Table1[[#This Row],[deadline]]/86400)+DATE(1970,1,1)</f>
        <v>41754.776539351849</v>
      </c>
    </row>
    <row r="82" spans="1:20" ht="43.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1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9">
        <f>Table1[[#This Row],[pledged]]/Table1[[#This Row],[goal]]</f>
        <v>1.0725</v>
      </c>
      <c r="P82" s="8">
        <f>IFERROR(Table1[[#This Row],[pledged]]/Table1[[#This Row],[backers_count]],0)</f>
        <v>273.82978723404256</v>
      </c>
      <c r="Q8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82" t="str">
        <f>RIGHT(Table1[[#This Row],[Category and Sub-Category]],(LEN(Table1[[#This Row],[Category and Sub-Category]])-(FIND("/",Table1[[#This Row],[Category and Sub-Category]],1))))</f>
        <v>shorts</v>
      </c>
      <c r="S82" s="7">
        <f>(Table1[[#This Row],[launched_at]]/86400)+DATE(1970,1,1)</f>
        <v>41583.083981481483</v>
      </c>
      <c r="T82" s="7">
        <f>(Table1[[#This Row],[deadline]]/86400)+DATE(1970,1,1)</f>
        <v>41618.083981481483</v>
      </c>
    </row>
    <row r="83" spans="1:20" ht="43.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12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9">
        <f>Table1[[#This Row],[pledged]]/Table1[[#This Row],[goal]]</f>
        <v>1.98</v>
      </c>
      <c r="P83" s="8">
        <f>IFERROR(Table1[[#This Row],[pledged]]/Table1[[#This Row],[backers_count]],0)</f>
        <v>53.035714285714285</v>
      </c>
      <c r="Q8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83" t="str">
        <f>RIGHT(Table1[[#This Row],[Category and Sub-Category]],(LEN(Table1[[#This Row],[Category and Sub-Category]])-(FIND("/",Table1[[#This Row],[Category and Sub-Category]],1))))</f>
        <v>shorts</v>
      </c>
      <c r="S83" s="7">
        <f>(Table1[[#This Row],[launched_at]]/86400)+DATE(1970,1,1)</f>
        <v>41100.158877314811</v>
      </c>
      <c r="T83" s="7">
        <f>(Table1[[#This Row],[deadline]]/86400)+DATE(1970,1,1)</f>
        <v>41104.126388888893</v>
      </c>
    </row>
    <row r="84" spans="1:20" ht="43.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12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9">
        <f>Table1[[#This Row],[pledged]]/Table1[[#This Row],[goal]]</f>
        <v>1.0001249999999999</v>
      </c>
      <c r="P84" s="8">
        <f>IFERROR(Table1[[#This Row],[pledged]]/Table1[[#This Row],[backers_count]],0)</f>
        <v>40.005000000000003</v>
      </c>
      <c r="Q8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84" t="str">
        <f>RIGHT(Table1[[#This Row],[Category and Sub-Category]],(LEN(Table1[[#This Row],[Category and Sub-Category]])-(FIND("/",Table1[[#This Row],[Category and Sub-Category]],1))))</f>
        <v>shorts</v>
      </c>
      <c r="S84" s="7">
        <f>(Table1[[#This Row],[launched_at]]/86400)+DATE(1970,1,1)</f>
        <v>40795.820150462961</v>
      </c>
      <c r="T84" s="7">
        <f>(Table1[[#This Row],[deadline]]/86400)+DATE(1970,1,1)</f>
        <v>40825.820150462961</v>
      </c>
    </row>
    <row r="85" spans="1:20" ht="43.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12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9">
        <f>Table1[[#This Row],[pledged]]/Table1[[#This Row],[goal]]</f>
        <v>1.0249999999999999</v>
      </c>
      <c r="P85" s="8">
        <f>IFERROR(Table1[[#This Row],[pledged]]/Table1[[#This Row],[backers_count]],0)</f>
        <v>15.76923076923077</v>
      </c>
      <c r="Q8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85" t="str">
        <f>RIGHT(Table1[[#This Row],[Category and Sub-Category]],(LEN(Table1[[#This Row],[Category and Sub-Category]])-(FIND("/",Table1[[#This Row],[Category and Sub-Category]],1))))</f>
        <v>shorts</v>
      </c>
      <c r="S85" s="7">
        <f>(Table1[[#This Row],[launched_at]]/86400)+DATE(1970,1,1)</f>
        <v>42042.615613425922</v>
      </c>
      <c r="T85" s="7">
        <f>(Table1[[#This Row],[deadline]]/86400)+DATE(1970,1,1)</f>
        <v>42057.479166666672</v>
      </c>
    </row>
    <row r="86" spans="1:20" ht="43.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12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9">
        <f>Table1[[#This Row],[pledged]]/Table1[[#This Row],[goal]]</f>
        <v>1</v>
      </c>
      <c r="P86" s="8">
        <f>IFERROR(Table1[[#This Row],[pledged]]/Table1[[#This Row],[backers_count]],0)</f>
        <v>71.428571428571431</v>
      </c>
      <c r="Q8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86" t="str">
        <f>RIGHT(Table1[[#This Row],[Category and Sub-Category]],(LEN(Table1[[#This Row],[Category and Sub-Category]])-(FIND("/",Table1[[#This Row],[Category and Sub-Category]],1))))</f>
        <v>shorts</v>
      </c>
      <c r="S86" s="7">
        <f>(Table1[[#This Row],[launched_at]]/86400)+DATE(1970,1,1)</f>
        <v>40648.757939814815</v>
      </c>
      <c r="T86" s="7">
        <f>(Table1[[#This Row],[deadline]]/86400)+DATE(1970,1,1)</f>
        <v>40678.757939814815</v>
      </c>
    </row>
    <row r="87" spans="1:20" ht="43.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12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9">
        <f>Table1[[#This Row],[pledged]]/Table1[[#This Row],[goal]]</f>
        <v>1.2549999999999999</v>
      </c>
      <c r="P87" s="8">
        <f>IFERROR(Table1[[#This Row],[pledged]]/Table1[[#This Row],[backers_count]],0)</f>
        <v>71.714285714285708</v>
      </c>
      <c r="Q8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87" t="str">
        <f>RIGHT(Table1[[#This Row],[Category and Sub-Category]],(LEN(Table1[[#This Row],[Category and Sub-Category]])-(FIND("/",Table1[[#This Row],[Category and Sub-Category]],1))))</f>
        <v>shorts</v>
      </c>
      <c r="S87" s="7">
        <f>(Table1[[#This Row],[launched_at]]/86400)+DATE(1970,1,1)</f>
        <v>40779.125428240739</v>
      </c>
      <c r="T87" s="7">
        <f>(Table1[[#This Row],[deadline]]/86400)+DATE(1970,1,1)</f>
        <v>40809.125428240739</v>
      </c>
    </row>
    <row r="88" spans="1:20" ht="58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12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9">
        <f>Table1[[#This Row],[pledged]]/Table1[[#This Row],[goal]]</f>
        <v>1.0646666666666667</v>
      </c>
      <c r="P88" s="8">
        <f>IFERROR(Table1[[#This Row],[pledged]]/Table1[[#This Row],[backers_count]],0)</f>
        <v>375.76470588235293</v>
      </c>
      <c r="Q8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88" t="str">
        <f>RIGHT(Table1[[#This Row],[Category and Sub-Category]],(LEN(Table1[[#This Row],[Category and Sub-Category]])-(FIND("/",Table1[[#This Row],[Category and Sub-Category]],1))))</f>
        <v>shorts</v>
      </c>
      <c r="S88" s="7">
        <f>(Table1[[#This Row],[launched_at]]/86400)+DATE(1970,1,1)</f>
        <v>42291.556076388893</v>
      </c>
      <c r="T88" s="7">
        <f>(Table1[[#This Row],[deadline]]/86400)+DATE(1970,1,1)</f>
        <v>42365.59774305555</v>
      </c>
    </row>
    <row r="89" spans="1:20" ht="43.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12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9">
        <f>Table1[[#This Row],[pledged]]/Table1[[#This Row],[goal]]</f>
        <v>1.046</v>
      </c>
      <c r="P89" s="8">
        <f>IFERROR(Table1[[#This Row],[pledged]]/Table1[[#This Row],[backers_count]],0)</f>
        <v>104.6</v>
      </c>
      <c r="Q8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89" t="str">
        <f>RIGHT(Table1[[#This Row],[Category and Sub-Category]],(LEN(Table1[[#This Row],[Category and Sub-Category]])-(FIND("/",Table1[[#This Row],[Category and Sub-Category]],1))))</f>
        <v>shorts</v>
      </c>
      <c r="S89" s="7">
        <f>(Table1[[#This Row],[launched_at]]/86400)+DATE(1970,1,1)</f>
        <v>40322.539386574077</v>
      </c>
      <c r="T89" s="7">
        <f>(Table1[[#This Row],[deadline]]/86400)+DATE(1970,1,1)</f>
        <v>40332.070138888885</v>
      </c>
    </row>
    <row r="90" spans="1:20" ht="58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12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9">
        <f>Table1[[#This Row],[pledged]]/Table1[[#This Row],[goal]]</f>
        <v>1.0285714285714285</v>
      </c>
      <c r="P90" s="8">
        <f>IFERROR(Table1[[#This Row],[pledged]]/Table1[[#This Row],[backers_count]],0)</f>
        <v>60</v>
      </c>
      <c r="Q9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90" t="str">
        <f>RIGHT(Table1[[#This Row],[Category and Sub-Category]],(LEN(Table1[[#This Row],[Category and Sub-Category]])-(FIND("/",Table1[[#This Row],[Category and Sub-Category]],1))))</f>
        <v>shorts</v>
      </c>
      <c r="S90" s="7">
        <f>(Table1[[#This Row],[launched_at]]/86400)+DATE(1970,1,1)</f>
        <v>41786.65892361111</v>
      </c>
      <c r="T90" s="7">
        <f>(Table1[[#This Row],[deadline]]/86400)+DATE(1970,1,1)</f>
        <v>41812.65892361111</v>
      </c>
    </row>
    <row r="91" spans="1:20" ht="43.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12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9">
        <f>Table1[[#This Row],[pledged]]/Table1[[#This Row],[goal]]</f>
        <v>1.1506666666666667</v>
      </c>
      <c r="P91" s="8">
        <f>IFERROR(Table1[[#This Row],[pledged]]/Table1[[#This Row],[backers_count]],0)</f>
        <v>123.28571428571429</v>
      </c>
      <c r="Q9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91" t="str">
        <f>RIGHT(Table1[[#This Row],[Category and Sub-Category]],(LEN(Table1[[#This Row],[Category and Sub-Category]])-(FIND("/",Table1[[#This Row],[Category and Sub-Category]],1))))</f>
        <v>shorts</v>
      </c>
      <c r="S91" s="7">
        <f>(Table1[[#This Row],[launched_at]]/86400)+DATE(1970,1,1)</f>
        <v>41402.752222222218</v>
      </c>
      <c r="T91" s="7">
        <f>(Table1[[#This Row],[deadline]]/86400)+DATE(1970,1,1)</f>
        <v>41427.752222222218</v>
      </c>
    </row>
    <row r="92" spans="1:20" ht="29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1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9">
        <f>Table1[[#This Row],[pledged]]/Table1[[#This Row],[goal]]</f>
        <v>1.004</v>
      </c>
      <c r="P92" s="8">
        <f>IFERROR(Table1[[#This Row],[pledged]]/Table1[[#This Row],[backers_count]],0)</f>
        <v>31.375</v>
      </c>
      <c r="Q9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92" t="str">
        <f>RIGHT(Table1[[#This Row],[Category and Sub-Category]],(LEN(Table1[[#This Row],[Category and Sub-Category]])-(FIND("/",Table1[[#This Row],[Category and Sub-Category]],1))))</f>
        <v>shorts</v>
      </c>
      <c r="S92" s="7">
        <f>(Table1[[#This Row],[launched_at]]/86400)+DATE(1970,1,1)</f>
        <v>40706.297442129631</v>
      </c>
      <c r="T92" s="7">
        <f>(Table1[[#This Row],[deadline]]/86400)+DATE(1970,1,1)</f>
        <v>40736.297442129631</v>
      </c>
    </row>
    <row r="93" spans="1:20" ht="43.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12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9">
        <f>Table1[[#This Row],[pledged]]/Table1[[#This Row],[goal]]</f>
        <v>1.2</v>
      </c>
      <c r="P93" s="8">
        <f>IFERROR(Table1[[#This Row],[pledged]]/Table1[[#This Row],[backers_count]],0)</f>
        <v>78.260869565217391</v>
      </c>
      <c r="Q9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93" t="str">
        <f>RIGHT(Table1[[#This Row],[Category and Sub-Category]],(LEN(Table1[[#This Row],[Category and Sub-Category]])-(FIND("/",Table1[[#This Row],[Category and Sub-Category]],1))))</f>
        <v>shorts</v>
      </c>
      <c r="S93" s="7">
        <f>(Table1[[#This Row],[launched_at]]/86400)+DATE(1970,1,1)</f>
        <v>40619.402361111112</v>
      </c>
      <c r="T93" s="7">
        <f>(Table1[[#This Row],[deadline]]/86400)+DATE(1970,1,1)</f>
        <v>40680.402361111112</v>
      </c>
    </row>
    <row r="94" spans="1:20" ht="43.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12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9">
        <f>Table1[[#This Row],[pledged]]/Table1[[#This Row],[goal]]</f>
        <v>1.052</v>
      </c>
      <c r="P94" s="8">
        <f>IFERROR(Table1[[#This Row],[pledged]]/Table1[[#This Row],[backers_count]],0)</f>
        <v>122.32558139534883</v>
      </c>
      <c r="Q9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94" t="str">
        <f>RIGHT(Table1[[#This Row],[Category and Sub-Category]],(LEN(Table1[[#This Row],[Category and Sub-Category]])-(FIND("/",Table1[[#This Row],[Category and Sub-Category]],1))))</f>
        <v>shorts</v>
      </c>
      <c r="S94" s="7">
        <f>(Table1[[#This Row],[launched_at]]/86400)+DATE(1970,1,1)</f>
        <v>42721.198877314819</v>
      </c>
      <c r="T94" s="7">
        <f>(Table1[[#This Row],[deadline]]/86400)+DATE(1970,1,1)</f>
        <v>42767.333333333328</v>
      </c>
    </row>
    <row r="95" spans="1:20" ht="58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12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9">
        <f>Table1[[#This Row],[pledged]]/Table1[[#This Row],[goal]]</f>
        <v>1.1060000000000001</v>
      </c>
      <c r="P95" s="8">
        <f>IFERROR(Table1[[#This Row],[pledged]]/Table1[[#This Row],[backers_count]],0)</f>
        <v>73.733333333333334</v>
      </c>
      <c r="Q9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95" t="str">
        <f>RIGHT(Table1[[#This Row],[Category and Sub-Category]],(LEN(Table1[[#This Row],[Category and Sub-Category]])-(FIND("/",Table1[[#This Row],[Category and Sub-Category]],1))))</f>
        <v>shorts</v>
      </c>
      <c r="S95" s="7">
        <f>(Table1[[#This Row],[launched_at]]/86400)+DATE(1970,1,1)</f>
        <v>41065.858067129629</v>
      </c>
      <c r="T95" s="7">
        <f>(Table1[[#This Row],[deadline]]/86400)+DATE(1970,1,1)</f>
        <v>41093.875</v>
      </c>
    </row>
    <row r="96" spans="1:20" ht="43.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12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9">
        <f>Table1[[#This Row],[pledged]]/Table1[[#This Row],[goal]]</f>
        <v>1.04</v>
      </c>
      <c r="P96" s="8">
        <f>IFERROR(Table1[[#This Row],[pledged]]/Table1[[#This Row],[backers_count]],0)</f>
        <v>21.666666666666668</v>
      </c>
      <c r="Q9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96" t="str">
        <f>RIGHT(Table1[[#This Row],[Category and Sub-Category]],(LEN(Table1[[#This Row],[Category and Sub-Category]])-(FIND("/",Table1[[#This Row],[Category and Sub-Category]],1))))</f>
        <v>shorts</v>
      </c>
      <c r="S96" s="7">
        <f>(Table1[[#This Row],[launched_at]]/86400)+DATE(1970,1,1)</f>
        <v>41716.717847222222</v>
      </c>
      <c r="T96" s="7">
        <f>(Table1[[#This Row],[deadline]]/86400)+DATE(1970,1,1)</f>
        <v>41736.717847222222</v>
      </c>
    </row>
    <row r="97" spans="1:20" ht="43.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12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9">
        <f>Table1[[#This Row],[pledged]]/Table1[[#This Row],[goal]]</f>
        <v>1.3142857142857143</v>
      </c>
      <c r="P97" s="8">
        <f>IFERROR(Table1[[#This Row],[pledged]]/Table1[[#This Row],[backers_count]],0)</f>
        <v>21.904761904761905</v>
      </c>
      <c r="Q9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97" t="str">
        <f>RIGHT(Table1[[#This Row],[Category and Sub-Category]],(LEN(Table1[[#This Row],[Category and Sub-Category]])-(FIND("/",Table1[[#This Row],[Category and Sub-Category]],1))))</f>
        <v>shorts</v>
      </c>
      <c r="S97" s="7">
        <f>(Table1[[#This Row],[launched_at]]/86400)+DATE(1970,1,1)</f>
        <v>40935.005104166667</v>
      </c>
      <c r="T97" s="7">
        <f>(Table1[[#This Row],[deadline]]/86400)+DATE(1970,1,1)</f>
        <v>40965.005104166667</v>
      </c>
    </row>
    <row r="98" spans="1:20" ht="58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12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9">
        <f>Table1[[#This Row],[pledged]]/Table1[[#This Row],[goal]]</f>
        <v>1.1466666666666667</v>
      </c>
      <c r="P98" s="8">
        <f>IFERROR(Table1[[#This Row],[pledged]]/Table1[[#This Row],[backers_count]],0)</f>
        <v>50.588235294117645</v>
      </c>
      <c r="Q9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98" t="str">
        <f>RIGHT(Table1[[#This Row],[Category and Sub-Category]],(LEN(Table1[[#This Row],[Category and Sub-Category]])-(FIND("/",Table1[[#This Row],[Category and Sub-Category]],1))))</f>
        <v>shorts</v>
      </c>
      <c r="S98" s="7">
        <f>(Table1[[#This Row],[launched_at]]/86400)+DATE(1970,1,1)</f>
        <v>40324.662511574075</v>
      </c>
      <c r="T98" s="7">
        <f>(Table1[[#This Row],[deadline]]/86400)+DATE(1970,1,1)</f>
        <v>40391.125</v>
      </c>
    </row>
    <row r="99" spans="1:20" ht="43.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12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9">
        <f>Table1[[#This Row],[pledged]]/Table1[[#This Row],[goal]]</f>
        <v>1.0625</v>
      </c>
      <c r="P99" s="8">
        <f>IFERROR(Table1[[#This Row],[pledged]]/Table1[[#This Row],[backers_count]],0)</f>
        <v>53.125</v>
      </c>
      <c r="Q9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99" t="str">
        <f>RIGHT(Table1[[#This Row],[Category and Sub-Category]],(LEN(Table1[[#This Row],[Category and Sub-Category]])-(FIND("/",Table1[[#This Row],[Category and Sub-Category]],1))))</f>
        <v>shorts</v>
      </c>
      <c r="S99" s="7">
        <f>(Table1[[#This Row],[launched_at]]/86400)+DATE(1970,1,1)</f>
        <v>40706.135208333333</v>
      </c>
      <c r="T99" s="7">
        <f>(Table1[[#This Row],[deadline]]/86400)+DATE(1970,1,1)</f>
        <v>40736.135208333333</v>
      </c>
    </row>
    <row r="100" spans="1:20" ht="43.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12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9">
        <f>Table1[[#This Row],[pledged]]/Table1[[#This Row],[goal]]</f>
        <v>1.0625</v>
      </c>
      <c r="P100" s="8">
        <f>IFERROR(Table1[[#This Row],[pledged]]/Table1[[#This Row],[backers_count]],0)</f>
        <v>56.666666666666664</v>
      </c>
      <c r="Q10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00" t="str">
        <f>RIGHT(Table1[[#This Row],[Category and Sub-Category]],(LEN(Table1[[#This Row],[Category and Sub-Category]])-(FIND("/",Table1[[#This Row],[Category and Sub-Category]],1))))</f>
        <v>shorts</v>
      </c>
      <c r="S100" s="7">
        <f>(Table1[[#This Row],[launched_at]]/86400)+DATE(1970,1,1)</f>
        <v>41214.794837962967</v>
      </c>
      <c r="T100" s="7">
        <f>(Table1[[#This Row],[deadline]]/86400)+DATE(1970,1,1)</f>
        <v>41250.979166666664</v>
      </c>
    </row>
    <row r="101" spans="1:20" ht="29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12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9">
        <f>Table1[[#This Row],[pledged]]/Table1[[#This Row],[goal]]</f>
        <v>1.0601933333333333</v>
      </c>
      <c r="P101" s="8">
        <f>IFERROR(Table1[[#This Row],[pledged]]/Table1[[#This Row],[backers_count]],0)</f>
        <v>40.776666666666664</v>
      </c>
      <c r="Q10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01" t="str">
        <f>RIGHT(Table1[[#This Row],[Category and Sub-Category]],(LEN(Table1[[#This Row],[Category and Sub-Category]])-(FIND("/",Table1[[#This Row],[Category and Sub-Category]],1))))</f>
        <v>shorts</v>
      </c>
      <c r="S101" s="7">
        <f>(Table1[[#This Row],[launched_at]]/86400)+DATE(1970,1,1)</f>
        <v>41631.902766203704</v>
      </c>
      <c r="T101" s="7">
        <f>(Table1[[#This Row],[deadline]]/86400)+DATE(1970,1,1)</f>
        <v>41661.902766203704</v>
      </c>
    </row>
    <row r="102" spans="1:20" ht="43.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1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9">
        <f>Table1[[#This Row],[pledged]]/Table1[[#This Row],[goal]]</f>
        <v>1</v>
      </c>
      <c r="P102" s="8">
        <f>IFERROR(Table1[[#This Row],[pledged]]/Table1[[#This Row],[backers_count]],0)</f>
        <v>192.30769230769232</v>
      </c>
      <c r="Q10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02" t="str">
        <f>RIGHT(Table1[[#This Row],[Category and Sub-Category]],(LEN(Table1[[#This Row],[Category and Sub-Category]])-(FIND("/",Table1[[#This Row],[Category and Sub-Category]],1))))</f>
        <v>shorts</v>
      </c>
      <c r="S102" s="7">
        <f>(Table1[[#This Row],[launched_at]]/86400)+DATE(1970,1,1)</f>
        <v>41197.753310185188</v>
      </c>
      <c r="T102" s="7">
        <f>(Table1[[#This Row],[deadline]]/86400)+DATE(1970,1,1)</f>
        <v>41217.794976851852</v>
      </c>
    </row>
    <row r="103" spans="1:20" ht="43.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12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9">
        <f>Table1[[#This Row],[pledged]]/Table1[[#This Row],[goal]]</f>
        <v>1</v>
      </c>
      <c r="P103" s="8">
        <f>IFERROR(Table1[[#This Row],[pledged]]/Table1[[#This Row],[backers_count]],0)</f>
        <v>100</v>
      </c>
      <c r="Q10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03" t="str">
        <f>RIGHT(Table1[[#This Row],[Category and Sub-Category]],(LEN(Table1[[#This Row],[Category and Sub-Category]])-(FIND("/",Table1[[#This Row],[Category and Sub-Category]],1))))</f>
        <v>shorts</v>
      </c>
      <c r="S103" s="7">
        <f>(Table1[[#This Row],[launched_at]]/86400)+DATE(1970,1,1)</f>
        <v>41274.776736111111</v>
      </c>
      <c r="T103" s="7">
        <f>(Table1[[#This Row],[deadline]]/86400)+DATE(1970,1,1)</f>
        <v>41298.776736111111</v>
      </c>
    </row>
    <row r="104" spans="1:20" ht="43.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12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9">
        <f>Table1[[#This Row],[pledged]]/Table1[[#This Row],[goal]]</f>
        <v>1.2775000000000001</v>
      </c>
      <c r="P104" s="8">
        <f>IFERROR(Table1[[#This Row],[pledged]]/Table1[[#This Row],[backers_count]],0)</f>
        <v>117.92307692307692</v>
      </c>
      <c r="Q10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04" t="str">
        <f>RIGHT(Table1[[#This Row],[Category and Sub-Category]],(LEN(Table1[[#This Row],[Category and Sub-Category]])-(FIND("/",Table1[[#This Row],[Category and Sub-Category]],1))))</f>
        <v>shorts</v>
      </c>
      <c r="S104" s="7">
        <f>(Table1[[#This Row],[launched_at]]/86400)+DATE(1970,1,1)</f>
        <v>40505.131168981483</v>
      </c>
      <c r="T104" s="7">
        <f>(Table1[[#This Row],[deadline]]/86400)+DATE(1970,1,1)</f>
        <v>40535.131168981483</v>
      </c>
    </row>
    <row r="105" spans="1:20" ht="43.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12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9">
        <f>Table1[[#This Row],[pledged]]/Table1[[#This Row],[goal]]</f>
        <v>1.0515384615384615</v>
      </c>
      <c r="P105" s="8">
        <f>IFERROR(Table1[[#This Row],[pledged]]/Table1[[#This Row],[backers_count]],0)</f>
        <v>27.897959183673468</v>
      </c>
      <c r="Q10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05" t="str">
        <f>RIGHT(Table1[[#This Row],[Category and Sub-Category]],(LEN(Table1[[#This Row],[Category and Sub-Category]])-(FIND("/",Table1[[#This Row],[Category and Sub-Category]],1))))</f>
        <v>shorts</v>
      </c>
      <c r="S105" s="7">
        <f>(Table1[[#This Row],[launched_at]]/86400)+DATE(1970,1,1)</f>
        <v>41682.805902777778</v>
      </c>
      <c r="T105" s="7">
        <f>(Table1[[#This Row],[deadline]]/86400)+DATE(1970,1,1)</f>
        <v>41705.805902777778</v>
      </c>
    </row>
    <row r="106" spans="1:20" ht="29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12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9">
        <f>Table1[[#This Row],[pledged]]/Table1[[#This Row],[goal]]</f>
        <v>1.2</v>
      </c>
      <c r="P106" s="8">
        <f>IFERROR(Table1[[#This Row],[pledged]]/Table1[[#This Row],[backers_count]],0)</f>
        <v>60</v>
      </c>
      <c r="Q10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06" t="str">
        <f>RIGHT(Table1[[#This Row],[Category and Sub-Category]],(LEN(Table1[[#This Row],[Category and Sub-Category]])-(FIND("/",Table1[[#This Row],[Category and Sub-Category]],1))))</f>
        <v>shorts</v>
      </c>
      <c r="S106" s="7">
        <f>(Table1[[#This Row],[launched_at]]/86400)+DATE(1970,1,1)</f>
        <v>40612.695208333331</v>
      </c>
      <c r="T106" s="7">
        <f>(Table1[[#This Row],[deadline]]/86400)+DATE(1970,1,1)</f>
        <v>40636.041666666664</v>
      </c>
    </row>
    <row r="107" spans="1:20" ht="43.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12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9">
        <f>Table1[[#This Row],[pledged]]/Table1[[#This Row],[goal]]</f>
        <v>1.074090909090909</v>
      </c>
      <c r="P107" s="8">
        <f>IFERROR(Table1[[#This Row],[pledged]]/Table1[[#This Row],[backers_count]],0)</f>
        <v>39.383333333333333</v>
      </c>
      <c r="Q10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07" t="str">
        <f>RIGHT(Table1[[#This Row],[Category and Sub-Category]],(LEN(Table1[[#This Row],[Category and Sub-Category]])-(FIND("/",Table1[[#This Row],[Category and Sub-Category]],1))))</f>
        <v>shorts</v>
      </c>
      <c r="S107" s="7">
        <f>(Table1[[#This Row],[launched_at]]/86400)+DATE(1970,1,1)</f>
        <v>42485.724768518514</v>
      </c>
      <c r="T107" s="7">
        <f>(Table1[[#This Row],[deadline]]/86400)+DATE(1970,1,1)</f>
        <v>42504</v>
      </c>
    </row>
    <row r="108" spans="1:20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12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9">
        <f>Table1[[#This Row],[pledged]]/Table1[[#This Row],[goal]]</f>
        <v>1.0049999999999999</v>
      </c>
      <c r="P108" s="8">
        <f>IFERROR(Table1[[#This Row],[pledged]]/Table1[[#This Row],[backers_count]],0)</f>
        <v>186.11111111111111</v>
      </c>
      <c r="Q10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08" t="str">
        <f>RIGHT(Table1[[#This Row],[Category and Sub-Category]],(LEN(Table1[[#This Row],[Category and Sub-Category]])-(FIND("/",Table1[[#This Row],[Category and Sub-Category]],1))))</f>
        <v>shorts</v>
      </c>
      <c r="S108" s="7">
        <f>(Table1[[#This Row],[launched_at]]/86400)+DATE(1970,1,1)</f>
        <v>40987.776631944442</v>
      </c>
      <c r="T108" s="7">
        <f>(Table1[[#This Row],[deadline]]/86400)+DATE(1970,1,1)</f>
        <v>41001.776631944442</v>
      </c>
    </row>
    <row r="109" spans="1:20" ht="43.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12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9">
        <f>Table1[[#This Row],[pledged]]/Table1[[#This Row],[goal]]</f>
        <v>1.0246666666666666</v>
      </c>
      <c r="P109" s="8">
        <f>IFERROR(Table1[[#This Row],[pledged]]/Table1[[#This Row],[backers_count]],0)</f>
        <v>111.37681159420291</v>
      </c>
      <c r="Q10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09" t="str">
        <f>RIGHT(Table1[[#This Row],[Category and Sub-Category]],(LEN(Table1[[#This Row],[Category and Sub-Category]])-(FIND("/",Table1[[#This Row],[Category and Sub-Category]],1))))</f>
        <v>shorts</v>
      </c>
      <c r="S109" s="7">
        <f>(Table1[[#This Row],[launched_at]]/86400)+DATE(1970,1,1)</f>
        <v>40635.982488425929</v>
      </c>
      <c r="T109" s="7">
        <f>(Table1[[#This Row],[deadline]]/86400)+DATE(1970,1,1)</f>
        <v>40657.982488425929</v>
      </c>
    </row>
    <row r="110" spans="1:20" ht="43.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12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9">
        <f>Table1[[#This Row],[pledged]]/Table1[[#This Row],[goal]]</f>
        <v>2.4666666666666668</v>
      </c>
      <c r="P110" s="8">
        <f>IFERROR(Table1[[#This Row],[pledged]]/Table1[[#This Row],[backers_count]],0)</f>
        <v>78.723404255319153</v>
      </c>
      <c r="Q11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10" t="str">
        <f>RIGHT(Table1[[#This Row],[Category and Sub-Category]],(LEN(Table1[[#This Row],[Category and Sub-Category]])-(FIND("/",Table1[[#This Row],[Category and Sub-Category]],1))))</f>
        <v>shorts</v>
      </c>
      <c r="S110" s="7">
        <f>(Table1[[#This Row],[launched_at]]/86400)+DATE(1970,1,1)</f>
        <v>41365.613078703704</v>
      </c>
      <c r="T110" s="7">
        <f>(Table1[[#This Row],[deadline]]/86400)+DATE(1970,1,1)</f>
        <v>41425.613078703704</v>
      </c>
    </row>
    <row r="111" spans="1:20" ht="43.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12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9">
        <f>Table1[[#This Row],[pledged]]/Table1[[#This Row],[goal]]</f>
        <v>2.1949999999999998</v>
      </c>
      <c r="P111" s="8">
        <f>IFERROR(Table1[[#This Row],[pledged]]/Table1[[#This Row],[backers_count]],0)</f>
        <v>46.702127659574465</v>
      </c>
      <c r="Q11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11" t="str">
        <f>RIGHT(Table1[[#This Row],[Category and Sub-Category]],(LEN(Table1[[#This Row],[Category and Sub-Category]])-(FIND("/",Table1[[#This Row],[Category and Sub-Category]],1))))</f>
        <v>shorts</v>
      </c>
      <c r="S111" s="7">
        <f>(Table1[[#This Row],[launched_at]]/86400)+DATE(1970,1,1)</f>
        <v>40570.025810185187</v>
      </c>
      <c r="T111" s="7">
        <f>(Table1[[#This Row],[deadline]]/86400)+DATE(1970,1,1)</f>
        <v>40600.025810185187</v>
      </c>
    </row>
    <row r="112" spans="1:20" ht="43.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9">
        <f>Table1[[#This Row],[pledged]]/Table1[[#This Row],[goal]]</f>
        <v>1.3076923076923077</v>
      </c>
      <c r="P112" s="8">
        <f>IFERROR(Table1[[#This Row],[pledged]]/Table1[[#This Row],[backers_count]],0)</f>
        <v>65.384615384615387</v>
      </c>
      <c r="Q11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12" t="str">
        <f>RIGHT(Table1[[#This Row],[Category and Sub-Category]],(LEN(Table1[[#This Row],[Category and Sub-Category]])-(FIND("/",Table1[[#This Row],[Category and Sub-Category]],1))))</f>
        <v>shorts</v>
      </c>
      <c r="S112" s="7">
        <f>(Table1[[#This Row],[launched_at]]/86400)+DATE(1970,1,1)</f>
        <v>41557.949687500004</v>
      </c>
      <c r="T112" s="7">
        <f>(Table1[[#This Row],[deadline]]/86400)+DATE(1970,1,1)</f>
        <v>41592.249305555553</v>
      </c>
    </row>
    <row r="113" spans="1:20" ht="43.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12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9">
        <f>Table1[[#This Row],[pledged]]/Table1[[#This Row],[goal]]</f>
        <v>1.5457142857142858</v>
      </c>
      <c r="P113" s="8">
        <f>IFERROR(Table1[[#This Row],[pledged]]/Table1[[#This Row],[backers_count]],0)</f>
        <v>102.0754716981132</v>
      </c>
      <c r="Q11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13" t="str">
        <f>RIGHT(Table1[[#This Row],[Category and Sub-Category]],(LEN(Table1[[#This Row],[Category and Sub-Category]])-(FIND("/",Table1[[#This Row],[Category and Sub-Category]],1))))</f>
        <v>shorts</v>
      </c>
      <c r="S113" s="7">
        <f>(Table1[[#This Row],[launched_at]]/86400)+DATE(1970,1,1)</f>
        <v>42125.333182870367</v>
      </c>
      <c r="T113" s="7">
        <f>(Table1[[#This Row],[deadline]]/86400)+DATE(1970,1,1)</f>
        <v>42155.333182870367</v>
      </c>
    </row>
    <row r="114" spans="1:20" ht="43.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12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9">
        <f>Table1[[#This Row],[pledged]]/Table1[[#This Row],[goal]]</f>
        <v>1.04</v>
      </c>
      <c r="P114" s="8">
        <f>IFERROR(Table1[[#This Row],[pledged]]/Table1[[#This Row],[backers_count]],0)</f>
        <v>64.197530864197532</v>
      </c>
      <c r="Q11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14" t="str">
        <f>RIGHT(Table1[[#This Row],[Category and Sub-Category]],(LEN(Table1[[#This Row],[Category and Sub-Category]])-(FIND("/",Table1[[#This Row],[Category and Sub-Category]],1))))</f>
        <v>shorts</v>
      </c>
      <c r="S114" s="7">
        <f>(Table1[[#This Row],[launched_at]]/86400)+DATE(1970,1,1)</f>
        <v>41718.043032407411</v>
      </c>
      <c r="T114" s="7">
        <f>(Table1[[#This Row],[deadline]]/86400)+DATE(1970,1,1)</f>
        <v>41742.083333333336</v>
      </c>
    </row>
    <row r="115" spans="1:20" ht="29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12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9">
        <f>Table1[[#This Row],[pledged]]/Table1[[#This Row],[goal]]</f>
        <v>1.41</v>
      </c>
      <c r="P115" s="8">
        <f>IFERROR(Table1[[#This Row],[pledged]]/Table1[[#This Row],[backers_count]],0)</f>
        <v>90.384615384615387</v>
      </c>
      <c r="Q11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15" t="str">
        <f>RIGHT(Table1[[#This Row],[Category and Sub-Category]],(LEN(Table1[[#This Row],[Category and Sub-Category]])-(FIND("/",Table1[[#This Row],[Category and Sub-Category]],1))))</f>
        <v>shorts</v>
      </c>
      <c r="S115" s="7">
        <f>(Table1[[#This Row],[launched_at]]/86400)+DATE(1970,1,1)</f>
        <v>40753.758425925924</v>
      </c>
      <c r="T115" s="7">
        <f>(Table1[[#This Row],[deadline]]/86400)+DATE(1970,1,1)</f>
        <v>40761.625</v>
      </c>
    </row>
    <row r="116" spans="1:20" ht="43.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12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9">
        <f>Table1[[#This Row],[pledged]]/Table1[[#This Row],[goal]]</f>
        <v>1.0333333333333334</v>
      </c>
      <c r="P116" s="8">
        <f>IFERROR(Table1[[#This Row],[pledged]]/Table1[[#This Row],[backers_count]],0)</f>
        <v>88.571428571428569</v>
      </c>
      <c r="Q11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16" t="str">
        <f>RIGHT(Table1[[#This Row],[Category and Sub-Category]],(LEN(Table1[[#This Row],[Category and Sub-Category]])-(FIND("/",Table1[[#This Row],[Category and Sub-Category]],1))))</f>
        <v>shorts</v>
      </c>
      <c r="S116" s="7">
        <f>(Table1[[#This Row],[launched_at]]/86400)+DATE(1970,1,1)</f>
        <v>40861.27416666667</v>
      </c>
      <c r="T116" s="7">
        <f>(Table1[[#This Row],[deadline]]/86400)+DATE(1970,1,1)</f>
        <v>40921.27416666667</v>
      </c>
    </row>
    <row r="117" spans="1:20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12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9">
        <f>Table1[[#This Row],[pledged]]/Table1[[#This Row],[goal]]</f>
        <v>1.4044444444444444</v>
      </c>
      <c r="P117" s="8">
        <f>IFERROR(Table1[[#This Row],[pledged]]/Table1[[#This Row],[backers_count]],0)</f>
        <v>28.727272727272727</v>
      </c>
      <c r="Q11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17" t="str">
        <f>RIGHT(Table1[[#This Row],[Category and Sub-Category]],(LEN(Table1[[#This Row],[Category and Sub-Category]])-(FIND("/",Table1[[#This Row],[Category and Sub-Category]],1))))</f>
        <v>shorts</v>
      </c>
      <c r="S117" s="7">
        <f>(Table1[[#This Row],[launched_at]]/86400)+DATE(1970,1,1)</f>
        <v>40918.738935185189</v>
      </c>
      <c r="T117" s="7">
        <f>(Table1[[#This Row],[deadline]]/86400)+DATE(1970,1,1)</f>
        <v>40943.738935185189</v>
      </c>
    </row>
    <row r="118" spans="1:20" ht="43.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12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9">
        <f>Table1[[#This Row],[pledged]]/Table1[[#This Row],[goal]]</f>
        <v>1.1365714285714286</v>
      </c>
      <c r="P118" s="8">
        <f>IFERROR(Table1[[#This Row],[pledged]]/Table1[[#This Row],[backers_count]],0)</f>
        <v>69.78947368421052</v>
      </c>
      <c r="Q11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18" t="str">
        <f>RIGHT(Table1[[#This Row],[Category and Sub-Category]],(LEN(Table1[[#This Row],[Category and Sub-Category]])-(FIND("/",Table1[[#This Row],[Category and Sub-Category]],1))))</f>
        <v>shorts</v>
      </c>
      <c r="S118" s="7">
        <f>(Table1[[#This Row],[launched_at]]/86400)+DATE(1970,1,1)</f>
        <v>40595.497164351851</v>
      </c>
      <c r="T118" s="7">
        <f>(Table1[[#This Row],[deadline]]/86400)+DATE(1970,1,1)</f>
        <v>40641.455497685187</v>
      </c>
    </row>
    <row r="119" spans="1:20" ht="58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12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9">
        <f>Table1[[#This Row],[pledged]]/Table1[[#This Row],[goal]]</f>
        <v>1.0049377777777779</v>
      </c>
      <c r="P119" s="8">
        <f>IFERROR(Table1[[#This Row],[pledged]]/Table1[[#This Row],[backers_count]],0)</f>
        <v>167.48962962962963</v>
      </c>
      <c r="Q11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19" t="str">
        <f>RIGHT(Table1[[#This Row],[Category and Sub-Category]],(LEN(Table1[[#This Row],[Category and Sub-Category]])-(FIND("/",Table1[[#This Row],[Category and Sub-Category]],1))))</f>
        <v>shorts</v>
      </c>
      <c r="S119" s="7">
        <f>(Table1[[#This Row],[launched_at]]/86400)+DATE(1970,1,1)</f>
        <v>40248.834999999999</v>
      </c>
      <c r="T119" s="7">
        <f>(Table1[[#This Row],[deadline]]/86400)+DATE(1970,1,1)</f>
        <v>40338.791666666664</v>
      </c>
    </row>
    <row r="120" spans="1:20" ht="29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12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9">
        <f>Table1[[#This Row],[pledged]]/Table1[[#This Row],[goal]]</f>
        <v>1.1303159999999999</v>
      </c>
      <c r="P120" s="8">
        <f>IFERROR(Table1[[#This Row],[pledged]]/Table1[[#This Row],[backers_count]],0)</f>
        <v>144.91230769230768</v>
      </c>
      <c r="Q12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20" t="str">
        <f>RIGHT(Table1[[#This Row],[Category and Sub-Category]],(LEN(Table1[[#This Row],[Category and Sub-Category]])-(FIND("/",Table1[[#This Row],[Category and Sub-Category]],1))))</f>
        <v>shorts</v>
      </c>
      <c r="S120" s="7">
        <f>(Table1[[#This Row],[launched_at]]/86400)+DATE(1970,1,1)</f>
        <v>40723.053657407407</v>
      </c>
      <c r="T120" s="7">
        <f>(Table1[[#This Row],[deadline]]/86400)+DATE(1970,1,1)</f>
        <v>40753.053657407407</v>
      </c>
    </row>
    <row r="121" spans="1:20" ht="43.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12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9">
        <f>Table1[[#This Row],[pledged]]/Table1[[#This Row],[goal]]</f>
        <v>1.0455692307692308</v>
      </c>
      <c r="P121" s="8">
        <f>IFERROR(Table1[[#This Row],[pledged]]/Table1[[#This Row],[backers_count]],0)</f>
        <v>91.840540540540545</v>
      </c>
      <c r="Q12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21" t="str">
        <f>RIGHT(Table1[[#This Row],[Category and Sub-Category]],(LEN(Table1[[#This Row],[Category and Sub-Category]])-(FIND("/",Table1[[#This Row],[Category and Sub-Category]],1))))</f>
        <v>shorts</v>
      </c>
      <c r="S121" s="7">
        <f>(Table1[[#This Row],[launched_at]]/86400)+DATE(1970,1,1)</f>
        <v>40739.069282407407</v>
      </c>
      <c r="T121" s="7">
        <f>(Table1[[#This Row],[deadline]]/86400)+DATE(1970,1,1)</f>
        <v>40768.958333333336</v>
      </c>
    </row>
    <row r="122" spans="1:20" ht="58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1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9">
        <f>Table1[[#This Row],[pledged]]/Table1[[#This Row],[goal]]</f>
        <v>1.4285714285714287E-4</v>
      </c>
      <c r="P122" s="8">
        <f>IFERROR(Table1[[#This Row],[pledged]]/Table1[[#This Row],[backers_count]],0)</f>
        <v>10</v>
      </c>
      <c r="Q12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22" t="str">
        <f>RIGHT(Table1[[#This Row],[Category and Sub-Category]],(LEN(Table1[[#This Row],[Category and Sub-Category]])-(FIND("/",Table1[[#This Row],[Category and Sub-Category]],1))))</f>
        <v>science fiction</v>
      </c>
      <c r="S122" s="7">
        <f>(Table1[[#This Row],[launched_at]]/86400)+DATE(1970,1,1)</f>
        <v>42616.049849537041</v>
      </c>
      <c r="T122" s="7">
        <f>(Table1[[#This Row],[deadline]]/86400)+DATE(1970,1,1)</f>
        <v>42646.049849537041</v>
      </c>
    </row>
    <row r="123" spans="1:20" ht="58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12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9">
        <f>Table1[[#This Row],[pledged]]/Table1[[#This Row],[goal]]</f>
        <v>3.3333333333333332E-4</v>
      </c>
      <c r="P123" s="8">
        <f>IFERROR(Table1[[#This Row],[pledged]]/Table1[[#This Row],[backers_count]],0)</f>
        <v>1</v>
      </c>
      <c r="Q12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23" t="str">
        <f>RIGHT(Table1[[#This Row],[Category and Sub-Category]],(LEN(Table1[[#This Row],[Category and Sub-Category]])-(FIND("/",Table1[[#This Row],[Category and Sub-Category]],1))))</f>
        <v>science fiction</v>
      </c>
      <c r="S123" s="7">
        <f>(Table1[[#This Row],[launched_at]]/86400)+DATE(1970,1,1)</f>
        <v>42096.704976851848</v>
      </c>
      <c r="T123" s="7">
        <f>(Table1[[#This Row],[deadline]]/86400)+DATE(1970,1,1)</f>
        <v>42112.427777777775</v>
      </c>
    </row>
    <row r="124" spans="1:20" ht="43.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12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9">
        <f>Table1[[#This Row],[pledged]]/Table1[[#This Row],[goal]]</f>
        <v>0</v>
      </c>
      <c r="P124" s="8">
        <f>IFERROR(Table1[[#This Row],[pledged]]/Table1[[#This Row],[backers_count]],0)</f>
        <v>0</v>
      </c>
      <c r="Q12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24" t="str">
        <f>RIGHT(Table1[[#This Row],[Category and Sub-Category]],(LEN(Table1[[#This Row],[Category and Sub-Category]])-(FIND("/",Table1[[#This Row],[Category and Sub-Category]],1))))</f>
        <v>science fiction</v>
      </c>
      <c r="S124" s="7">
        <f>(Table1[[#This Row],[launched_at]]/86400)+DATE(1970,1,1)</f>
        <v>42593.431793981479</v>
      </c>
      <c r="T124" s="7">
        <f>(Table1[[#This Row],[deadline]]/86400)+DATE(1970,1,1)</f>
        <v>42653.431793981479</v>
      </c>
    </row>
    <row r="125" spans="1:20" ht="58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12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9">
        <f>Table1[[#This Row],[pledged]]/Table1[[#This Row],[goal]]</f>
        <v>2.7454545454545453E-3</v>
      </c>
      <c r="P125" s="8">
        <f>IFERROR(Table1[[#This Row],[pledged]]/Table1[[#This Row],[backers_count]],0)</f>
        <v>25.166666666666668</v>
      </c>
      <c r="Q12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25" t="str">
        <f>RIGHT(Table1[[#This Row],[Category and Sub-Category]],(LEN(Table1[[#This Row],[Category and Sub-Category]])-(FIND("/",Table1[[#This Row],[Category and Sub-Category]],1))))</f>
        <v>science fiction</v>
      </c>
      <c r="S125" s="7">
        <f>(Table1[[#This Row],[launched_at]]/86400)+DATE(1970,1,1)</f>
        <v>41904.781990740739</v>
      </c>
      <c r="T125" s="7">
        <f>(Table1[[#This Row],[deadline]]/86400)+DATE(1970,1,1)</f>
        <v>41940.916666666664</v>
      </c>
    </row>
    <row r="126" spans="1:20" ht="43.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12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9">
        <f>Table1[[#This Row],[pledged]]/Table1[[#This Row],[goal]]</f>
        <v>0</v>
      </c>
      <c r="P126" s="8">
        <f>IFERROR(Table1[[#This Row],[pledged]]/Table1[[#This Row],[backers_count]],0)</f>
        <v>0</v>
      </c>
      <c r="Q12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26" t="str">
        <f>RIGHT(Table1[[#This Row],[Category and Sub-Category]],(LEN(Table1[[#This Row],[Category and Sub-Category]])-(FIND("/",Table1[[#This Row],[Category and Sub-Category]],1))))</f>
        <v>science fiction</v>
      </c>
      <c r="S126" s="7">
        <f>(Table1[[#This Row],[launched_at]]/86400)+DATE(1970,1,1)</f>
        <v>42114.928726851853</v>
      </c>
      <c r="T126" s="7">
        <f>(Table1[[#This Row],[deadline]]/86400)+DATE(1970,1,1)</f>
        <v>42139.928726851853</v>
      </c>
    </row>
    <row r="127" spans="1:20" ht="43.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12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9">
        <f>Table1[[#This Row],[pledged]]/Table1[[#This Row],[goal]]</f>
        <v>0.14000000000000001</v>
      </c>
      <c r="P127" s="8">
        <f>IFERROR(Table1[[#This Row],[pledged]]/Table1[[#This Row],[backers_count]],0)</f>
        <v>11.666666666666666</v>
      </c>
      <c r="Q12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27" t="str">
        <f>RIGHT(Table1[[#This Row],[Category and Sub-Category]],(LEN(Table1[[#This Row],[Category and Sub-Category]])-(FIND("/",Table1[[#This Row],[Category and Sub-Category]],1))))</f>
        <v>science fiction</v>
      </c>
      <c r="S127" s="7">
        <f>(Table1[[#This Row],[launched_at]]/86400)+DATE(1970,1,1)</f>
        <v>42709.993981481486</v>
      </c>
      <c r="T127" s="7">
        <f>(Table1[[#This Row],[deadline]]/86400)+DATE(1970,1,1)</f>
        <v>42769.993981481486</v>
      </c>
    </row>
    <row r="128" spans="1:20" ht="43.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12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9">
        <f>Table1[[#This Row],[pledged]]/Table1[[#This Row],[goal]]</f>
        <v>5.5480000000000002E-2</v>
      </c>
      <c r="P128" s="8">
        <f>IFERROR(Table1[[#This Row],[pledged]]/Table1[[#This Row],[backers_count]],0)</f>
        <v>106.69230769230769</v>
      </c>
      <c r="Q12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28" t="str">
        <f>RIGHT(Table1[[#This Row],[Category and Sub-Category]],(LEN(Table1[[#This Row],[Category and Sub-Category]])-(FIND("/",Table1[[#This Row],[Category and Sub-Category]],1))))</f>
        <v>science fiction</v>
      </c>
      <c r="S128" s="7">
        <f>(Table1[[#This Row],[launched_at]]/86400)+DATE(1970,1,1)</f>
        <v>42135.589548611111</v>
      </c>
      <c r="T128" s="7">
        <f>(Table1[[#This Row],[deadline]]/86400)+DATE(1970,1,1)</f>
        <v>42166.083333333328</v>
      </c>
    </row>
    <row r="129" spans="1:20" ht="43.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12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9">
        <f>Table1[[#This Row],[pledged]]/Table1[[#This Row],[goal]]</f>
        <v>2.375E-2</v>
      </c>
      <c r="P129" s="8">
        <f>IFERROR(Table1[[#This Row],[pledged]]/Table1[[#This Row],[backers_count]],0)</f>
        <v>47.5</v>
      </c>
      <c r="Q12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29" t="str">
        <f>RIGHT(Table1[[#This Row],[Category and Sub-Category]],(LEN(Table1[[#This Row],[Category and Sub-Category]])-(FIND("/",Table1[[#This Row],[Category and Sub-Category]],1))))</f>
        <v>science fiction</v>
      </c>
      <c r="S129" s="7">
        <f>(Table1[[#This Row],[launched_at]]/86400)+DATE(1970,1,1)</f>
        <v>42067.62431712963</v>
      </c>
      <c r="T129" s="7">
        <f>(Table1[[#This Row],[deadline]]/86400)+DATE(1970,1,1)</f>
        <v>42097.582650462966</v>
      </c>
    </row>
    <row r="130" spans="1:20" ht="29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12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9">
        <f>Table1[[#This Row],[pledged]]/Table1[[#This Row],[goal]]</f>
        <v>1.8669999999999999E-2</v>
      </c>
      <c r="P130" s="8">
        <f>IFERROR(Table1[[#This Row],[pledged]]/Table1[[#This Row],[backers_count]],0)</f>
        <v>311.16666666666669</v>
      </c>
      <c r="Q13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30" t="str">
        <f>RIGHT(Table1[[#This Row],[Category and Sub-Category]],(LEN(Table1[[#This Row],[Category and Sub-Category]])-(FIND("/",Table1[[#This Row],[Category and Sub-Category]],1))))</f>
        <v>science fiction</v>
      </c>
      <c r="S130" s="7">
        <f>(Table1[[#This Row],[launched_at]]/86400)+DATE(1970,1,1)</f>
        <v>42628.22792824074</v>
      </c>
      <c r="T130" s="7">
        <f>(Table1[[#This Row],[deadline]]/86400)+DATE(1970,1,1)</f>
        <v>42663.22792824074</v>
      </c>
    </row>
    <row r="131" spans="1:20" ht="58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12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9">
        <f>Table1[[#This Row],[pledged]]/Table1[[#This Row],[goal]]</f>
        <v>0</v>
      </c>
      <c r="P131" s="8">
        <f>IFERROR(Table1[[#This Row],[pledged]]/Table1[[#This Row],[backers_count]],0)</f>
        <v>0</v>
      </c>
      <c r="Q13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31" t="str">
        <f>RIGHT(Table1[[#This Row],[Category and Sub-Category]],(LEN(Table1[[#This Row],[Category and Sub-Category]])-(FIND("/",Table1[[#This Row],[Category and Sub-Category]],1))))</f>
        <v>science fiction</v>
      </c>
      <c r="S131" s="7">
        <f>(Table1[[#This Row],[launched_at]]/86400)+DATE(1970,1,1)</f>
        <v>41882.937303240738</v>
      </c>
      <c r="T131" s="7">
        <f>(Table1[[#This Row],[deadline]]/86400)+DATE(1970,1,1)</f>
        <v>41942.937303240738</v>
      </c>
    </row>
    <row r="132" spans="1:20" ht="43.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1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9">
        <f>Table1[[#This Row],[pledged]]/Table1[[#This Row],[goal]]</f>
        <v>0</v>
      </c>
      <c r="P132" s="8">
        <f>IFERROR(Table1[[#This Row],[pledged]]/Table1[[#This Row],[backers_count]],0)</f>
        <v>0</v>
      </c>
      <c r="Q13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32" t="str">
        <f>RIGHT(Table1[[#This Row],[Category and Sub-Category]],(LEN(Table1[[#This Row],[Category and Sub-Category]])-(FIND("/",Table1[[#This Row],[Category and Sub-Category]],1))))</f>
        <v>science fiction</v>
      </c>
      <c r="S132" s="7">
        <f>(Table1[[#This Row],[launched_at]]/86400)+DATE(1970,1,1)</f>
        <v>41778.91541666667</v>
      </c>
      <c r="T132" s="7">
        <f>(Table1[[#This Row],[deadline]]/86400)+DATE(1970,1,1)</f>
        <v>41806.844444444447</v>
      </c>
    </row>
    <row r="133" spans="1:20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12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9">
        <f>Table1[[#This Row],[pledged]]/Table1[[#This Row],[goal]]</f>
        <v>0</v>
      </c>
      <c r="P133" s="8">
        <f>IFERROR(Table1[[#This Row],[pledged]]/Table1[[#This Row],[backers_count]],0)</f>
        <v>0</v>
      </c>
      <c r="Q13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33" t="str">
        <f>RIGHT(Table1[[#This Row],[Category and Sub-Category]],(LEN(Table1[[#This Row],[Category and Sub-Category]])-(FIND("/",Table1[[#This Row],[Category and Sub-Category]],1))))</f>
        <v>science fiction</v>
      </c>
      <c r="S133" s="7">
        <f>(Table1[[#This Row],[launched_at]]/86400)+DATE(1970,1,1)</f>
        <v>42541.837511574078</v>
      </c>
      <c r="T133" s="7">
        <f>(Table1[[#This Row],[deadline]]/86400)+DATE(1970,1,1)</f>
        <v>42557</v>
      </c>
    </row>
    <row r="134" spans="1:20" ht="58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12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9">
        <f>Table1[[#This Row],[pledged]]/Table1[[#This Row],[goal]]</f>
        <v>9.5687499999999995E-2</v>
      </c>
      <c r="P134" s="8">
        <f>IFERROR(Table1[[#This Row],[pledged]]/Table1[[#This Row],[backers_count]],0)</f>
        <v>94.506172839506178</v>
      </c>
      <c r="Q13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34" t="str">
        <f>RIGHT(Table1[[#This Row],[Category and Sub-Category]],(LEN(Table1[[#This Row],[Category and Sub-Category]])-(FIND("/",Table1[[#This Row],[Category and Sub-Category]],1))))</f>
        <v>science fiction</v>
      </c>
      <c r="S134" s="7">
        <f>(Table1[[#This Row],[launched_at]]/86400)+DATE(1970,1,1)</f>
        <v>41905.812581018516</v>
      </c>
      <c r="T134" s="7">
        <f>(Table1[[#This Row],[deadline]]/86400)+DATE(1970,1,1)</f>
        <v>41950.854247685187</v>
      </c>
    </row>
    <row r="135" spans="1:20" ht="29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12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9">
        <f>Table1[[#This Row],[pledged]]/Table1[[#This Row],[goal]]</f>
        <v>0</v>
      </c>
      <c r="P135" s="8">
        <f>IFERROR(Table1[[#This Row],[pledged]]/Table1[[#This Row],[backers_count]],0)</f>
        <v>0</v>
      </c>
      <c r="Q13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35" t="str">
        <f>RIGHT(Table1[[#This Row],[Category and Sub-Category]],(LEN(Table1[[#This Row],[Category and Sub-Category]])-(FIND("/",Table1[[#This Row],[Category and Sub-Category]],1))))</f>
        <v>science fiction</v>
      </c>
      <c r="S135" s="7">
        <f>(Table1[[#This Row],[launched_at]]/86400)+DATE(1970,1,1)</f>
        <v>42491.80768518518</v>
      </c>
      <c r="T135" s="7">
        <f>(Table1[[#This Row],[deadline]]/86400)+DATE(1970,1,1)</f>
        <v>42521.729861111111</v>
      </c>
    </row>
    <row r="136" spans="1:20" ht="29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12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9">
        <f>Table1[[#This Row],[pledged]]/Table1[[#This Row],[goal]]</f>
        <v>0</v>
      </c>
      <c r="P136" s="8">
        <f>IFERROR(Table1[[#This Row],[pledged]]/Table1[[#This Row],[backers_count]],0)</f>
        <v>0</v>
      </c>
      <c r="Q13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36" t="str">
        <f>RIGHT(Table1[[#This Row],[Category and Sub-Category]],(LEN(Table1[[#This Row],[Category and Sub-Category]])-(FIND("/",Table1[[#This Row],[Category and Sub-Category]],1))))</f>
        <v>science fiction</v>
      </c>
      <c r="S136" s="7">
        <f>(Table1[[#This Row],[launched_at]]/86400)+DATE(1970,1,1)</f>
        <v>42221.909930555557</v>
      </c>
      <c r="T136" s="7">
        <f>(Table1[[#This Row],[deadline]]/86400)+DATE(1970,1,1)</f>
        <v>42251.708333333328</v>
      </c>
    </row>
    <row r="137" spans="1:20" ht="43.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12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9">
        <f>Table1[[#This Row],[pledged]]/Table1[[#This Row],[goal]]</f>
        <v>0.13433333333333333</v>
      </c>
      <c r="P137" s="8">
        <f>IFERROR(Table1[[#This Row],[pledged]]/Table1[[#This Row],[backers_count]],0)</f>
        <v>80.599999999999994</v>
      </c>
      <c r="Q13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37" t="str">
        <f>RIGHT(Table1[[#This Row],[Category and Sub-Category]],(LEN(Table1[[#This Row],[Category and Sub-Category]])-(FIND("/",Table1[[#This Row],[Category and Sub-Category]],1))))</f>
        <v>science fiction</v>
      </c>
      <c r="S137" s="7">
        <f>(Table1[[#This Row],[launched_at]]/86400)+DATE(1970,1,1)</f>
        <v>41788.381909722222</v>
      </c>
      <c r="T137" s="7">
        <f>(Table1[[#This Row],[deadline]]/86400)+DATE(1970,1,1)</f>
        <v>41821.791666666664</v>
      </c>
    </row>
    <row r="138" spans="1:20" ht="58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12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9">
        <f>Table1[[#This Row],[pledged]]/Table1[[#This Row],[goal]]</f>
        <v>0</v>
      </c>
      <c r="P138" s="8">
        <f>IFERROR(Table1[[#This Row],[pledged]]/Table1[[#This Row],[backers_count]],0)</f>
        <v>0</v>
      </c>
      <c r="Q13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38" t="str">
        <f>RIGHT(Table1[[#This Row],[Category and Sub-Category]],(LEN(Table1[[#This Row],[Category and Sub-Category]])-(FIND("/",Table1[[#This Row],[Category and Sub-Category]],1))))</f>
        <v>science fiction</v>
      </c>
      <c r="S138" s="7">
        <f>(Table1[[#This Row],[launched_at]]/86400)+DATE(1970,1,1)</f>
        <v>42096.410115740742</v>
      </c>
      <c r="T138" s="7">
        <f>(Table1[[#This Row],[deadline]]/86400)+DATE(1970,1,1)</f>
        <v>42140.427777777775</v>
      </c>
    </row>
    <row r="139" spans="1:20" ht="43.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12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9">
        <f>Table1[[#This Row],[pledged]]/Table1[[#This Row],[goal]]</f>
        <v>0</v>
      </c>
      <c r="P139" s="8">
        <f>IFERROR(Table1[[#This Row],[pledged]]/Table1[[#This Row],[backers_count]],0)</f>
        <v>0</v>
      </c>
      <c r="Q13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39" t="str">
        <f>RIGHT(Table1[[#This Row],[Category and Sub-Category]],(LEN(Table1[[#This Row],[Category and Sub-Category]])-(FIND("/",Table1[[#This Row],[Category and Sub-Category]],1))))</f>
        <v>science fiction</v>
      </c>
      <c r="S139" s="7">
        <f>(Table1[[#This Row],[launched_at]]/86400)+DATE(1970,1,1)</f>
        <v>42239.573993055557</v>
      </c>
      <c r="T139" s="7">
        <f>(Table1[[#This Row],[deadline]]/86400)+DATE(1970,1,1)</f>
        <v>42289.573993055557</v>
      </c>
    </row>
    <row r="140" spans="1:20" ht="43.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12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9">
        <f>Table1[[#This Row],[pledged]]/Table1[[#This Row],[goal]]</f>
        <v>3.1413333333333335E-2</v>
      </c>
      <c r="P140" s="8">
        <f>IFERROR(Table1[[#This Row],[pledged]]/Table1[[#This Row],[backers_count]],0)</f>
        <v>81.241379310344826</v>
      </c>
      <c r="Q14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40" t="str">
        <f>RIGHT(Table1[[#This Row],[Category and Sub-Category]],(LEN(Table1[[#This Row],[Category and Sub-Category]])-(FIND("/",Table1[[#This Row],[Category and Sub-Category]],1))))</f>
        <v>science fiction</v>
      </c>
      <c r="S140" s="7">
        <f>(Table1[[#This Row],[launched_at]]/86400)+DATE(1970,1,1)</f>
        <v>42186.257418981477</v>
      </c>
      <c r="T140" s="7">
        <f>(Table1[[#This Row],[deadline]]/86400)+DATE(1970,1,1)</f>
        <v>42217.207638888889</v>
      </c>
    </row>
    <row r="141" spans="1:20" ht="43.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12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9">
        <f>Table1[[#This Row],[pledged]]/Table1[[#This Row],[goal]]</f>
        <v>1</v>
      </c>
      <c r="P141" s="8">
        <f>IFERROR(Table1[[#This Row],[pledged]]/Table1[[#This Row],[backers_count]],0)</f>
        <v>500</v>
      </c>
      <c r="Q14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41" t="str">
        <f>RIGHT(Table1[[#This Row],[Category and Sub-Category]],(LEN(Table1[[#This Row],[Category and Sub-Category]])-(FIND("/",Table1[[#This Row],[Category and Sub-Category]],1))))</f>
        <v>science fiction</v>
      </c>
      <c r="S141" s="7">
        <f>(Table1[[#This Row],[launched_at]]/86400)+DATE(1970,1,1)</f>
        <v>42187.920972222222</v>
      </c>
      <c r="T141" s="7">
        <f>(Table1[[#This Row],[deadline]]/86400)+DATE(1970,1,1)</f>
        <v>42197.920972222222</v>
      </c>
    </row>
    <row r="142" spans="1:20" ht="43.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1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9">
        <f>Table1[[#This Row],[pledged]]/Table1[[#This Row],[goal]]</f>
        <v>0</v>
      </c>
      <c r="P142" s="8">
        <f>IFERROR(Table1[[#This Row],[pledged]]/Table1[[#This Row],[backers_count]],0)</f>
        <v>0</v>
      </c>
      <c r="Q14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42" t="str">
        <f>RIGHT(Table1[[#This Row],[Category and Sub-Category]],(LEN(Table1[[#This Row],[Category and Sub-Category]])-(FIND("/",Table1[[#This Row],[Category and Sub-Category]],1))))</f>
        <v>science fiction</v>
      </c>
      <c r="S142" s="7">
        <f>(Table1[[#This Row],[launched_at]]/86400)+DATE(1970,1,1)</f>
        <v>42053.198287037041</v>
      </c>
      <c r="T142" s="7">
        <f>(Table1[[#This Row],[deadline]]/86400)+DATE(1970,1,1)</f>
        <v>42083.15662037037</v>
      </c>
    </row>
    <row r="143" spans="1:20" ht="43.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12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9">
        <f>Table1[[#This Row],[pledged]]/Table1[[#This Row],[goal]]</f>
        <v>0.10775</v>
      </c>
      <c r="P143" s="8">
        <f>IFERROR(Table1[[#This Row],[pledged]]/Table1[[#This Row],[backers_count]],0)</f>
        <v>46.178571428571431</v>
      </c>
      <c r="Q14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43" t="str">
        <f>RIGHT(Table1[[#This Row],[Category and Sub-Category]],(LEN(Table1[[#This Row],[Category and Sub-Category]])-(FIND("/",Table1[[#This Row],[Category and Sub-Category]],1))))</f>
        <v>science fiction</v>
      </c>
      <c r="S143" s="7">
        <f>(Table1[[#This Row],[launched_at]]/86400)+DATE(1970,1,1)</f>
        <v>42110.153043981481</v>
      </c>
      <c r="T143" s="7">
        <f>(Table1[[#This Row],[deadline]]/86400)+DATE(1970,1,1)</f>
        <v>42155.153043981481</v>
      </c>
    </row>
    <row r="144" spans="1:20" ht="43.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12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9">
        <f>Table1[[#This Row],[pledged]]/Table1[[#This Row],[goal]]</f>
        <v>3.3333333333333335E-3</v>
      </c>
      <c r="P144" s="8">
        <f>IFERROR(Table1[[#This Row],[pledged]]/Table1[[#This Row],[backers_count]],0)</f>
        <v>10</v>
      </c>
      <c r="Q14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44" t="str">
        <f>RIGHT(Table1[[#This Row],[Category and Sub-Category]],(LEN(Table1[[#This Row],[Category and Sub-Category]])-(FIND("/",Table1[[#This Row],[Category and Sub-Category]],1))))</f>
        <v>science fiction</v>
      </c>
      <c r="S144" s="7">
        <f>(Table1[[#This Row],[launched_at]]/86400)+DATE(1970,1,1)</f>
        <v>41938.893263888887</v>
      </c>
      <c r="T144" s="7">
        <f>(Table1[[#This Row],[deadline]]/86400)+DATE(1970,1,1)</f>
        <v>41959.934930555552</v>
      </c>
    </row>
    <row r="145" spans="1:20" ht="43.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12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9">
        <f>Table1[[#This Row],[pledged]]/Table1[[#This Row],[goal]]</f>
        <v>0</v>
      </c>
      <c r="P145" s="8">
        <f>IFERROR(Table1[[#This Row],[pledged]]/Table1[[#This Row],[backers_count]],0)</f>
        <v>0</v>
      </c>
      <c r="Q14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45" t="str">
        <f>RIGHT(Table1[[#This Row],[Category and Sub-Category]],(LEN(Table1[[#This Row],[Category and Sub-Category]])-(FIND("/",Table1[[#This Row],[Category and Sub-Category]],1))))</f>
        <v>science fiction</v>
      </c>
      <c r="S145" s="7">
        <f>(Table1[[#This Row],[launched_at]]/86400)+DATE(1970,1,1)</f>
        <v>42559.064143518517</v>
      </c>
      <c r="T145" s="7">
        <f>(Table1[[#This Row],[deadline]]/86400)+DATE(1970,1,1)</f>
        <v>42616.246527777781</v>
      </c>
    </row>
    <row r="146" spans="1:20" ht="43.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12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9">
        <f>Table1[[#This Row],[pledged]]/Table1[[#This Row],[goal]]</f>
        <v>0.27600000000000002</v>
      </c>
      <c r="P146" s="8">
        <f>IFERROR(Table1[[#This Row],[pledged]]/Table1[[#This Row],[backers_count]],0)</f>
        <v>55.945945945945944</v>
      </c>
      <c r="Q14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46" t="str">
        <f>RIGHT(Table1[[#This Row],[Category and Sub-Category]],(LEN(Table1[[#This Row],[Category and Sub-Category]])-(FIND("/",Table1[[#This Row],[Category and Sub-Category]],1))))</f>
        <v>science fiction</v>
      </c>
      <c r="S146" s="7">
        <f>(Table1[[#This Row],[launched_at]]/86400)+DATE(1970,1,1)</f>
        <v>42047.762407407412</v>
      </c>
      <c r="T146" s="7">
        <f>(Table1[[#This Row],[deadline]]/86400)+DATE(1970,1,1)</f>
        <v>42107.72074074074</v>
      </c>
    </row>
    <row r="147" spans="1:20" ht="43.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12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9">
        <f>Table1[[#This Row],[pledged]]/Table1[[#This Row],[goal]]</f>
        <v>7.5111111111111115E-2</v>
      </c>
      <c r="P147" s="8">
        <f>IFERROR(Table1[[#This Row],[pledged]]/Table1[[#This Row],[backers_count]],0)</f>
        <v>37.555555555555557</v>
      </c>
      <c r="Q14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47" t="str">
        <f>RIGHT(Table1[[#This Row],[Category and Sub-Category]],(LEN(Table1[[#This Row],[Category and Sub-Category]])-(FIND("/",Table1[[#This Row],[Category and Sub-Category]],1))))</f>
        <v>science fiction</v>
      </c>
      <c r="S147" s="7">
        <f>(Table1[[#This Row],[launched_at]]/86400)+DATE(1970,1,1)</f>
        <v>42200.542268518519</v>
      </c>
      <c r="T147" s="7">
        <f>(Table1[[#This Row],[deadline]]/86400)+DATE(1970,1,1)</f>
        <v>42227.542268518519</v>
      </c>
    </row>
    <row r="148" spans="1:20" ht="43.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12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9">
        <f>Table1[[#This Row],[pledged]]/Table1[[#This Row],[goal]]</f>
        <v>5.7499999999999999E-3</v>
      </c>
      <c r="P148" s="8">
        <f>IFERROR(Table1[[#This Row],[pledged]]/Table1[[#This Row],[backers_count]],0)</f>
        <v>38.333333333333336</v>
      </c>
      <c r="Q14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48" t="str">
        <f>RIGHT(Table1[[#This Row],[Category and Sub-Category]],(LEN(Table1[[#This Row],[Category and Sub-Category]])-(FIND("/",Table1[[#This Row],[Category and Sub-Category]],1))))</f>
        <v>science fiction</v>
      </c>
      <c r="S148" s="7">
        <f>(Table1[[#This Row],[launched_at]]/86400)+DATE(1970,1,1)</f>
        <v>42693.016180555554</v>
      </c>
      <c r="T148" s="7">
        <f>(Table1[[#This Row],[deadline]]/86400)+DATE(1970,1,1)</f>
        <v>42753.016180555554</v>
      </c>
    </row>
    <row r="149" spans="1:20" ht="29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12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9">
        <f>Table1[[#This Row],[pledged]]/Table1[[#This Row],[goal]]</f>
        <v>0</v>
      </c>
      <c r="P149" s="8">
        <f>IFERROR(Table1[[#This Row],[pledged]]/Table1[[#This Row],[backers_count]],0)</f>
        <v>0</v>
      </c>
      <c r="Q14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49" t="str">
        <f>RIGHT(Table1[[#This Row],[Category and Sub-Category]],(LEN(Table1[[#This Row],[Category and Sub-Category]])-(FIND("/",Table1[[#This Row],[Category and Sub-Category]],1))))</f>
        <v>science fiction</v>
      </c>
      <c r="S149" s="7">
        <f>(Table1[[#This Row],[launched_at]]/86400)+DATE(1970,1,1)</f>
        <v>41969.767824074079</v>
      </c>
      <c r="T149" s="7">
        <f>(Table1[[#This Row],[deadline]]/86400)+DATE(1970,1,1)</f>
        <v>42012.762499999997</v>
      </c>
    </row>
    <row r="150" spans="1:20" ht="43.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12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9">
        <f>Table1[[#This Row],[pledged]]/Table1[[#This Row],[goal]]</f>
        <v>8.0000000000000004E-4</v>
      </c>
      <c r="P150" s="8">
        <f>IFERROR(Table1[[#This Row],[pledged]]/Table1[[#This Row],[backers_count]],0)</f>
        <v>20</v>
      </c>
      <c r="Q15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50" t="str">
        <f>RIGHT(Table1[[#This Row],[Category and Sub-Category]],(LEN(Table1[[#This Row],[Category and Sub-Category]])-(FIND("/",Table1[[#This Row],[Category and Sub-Category]],1))))</f>
        <v>science fiction</v>
      </c>
      <c r="S150" s="7">
        <f>(Table1[[#This Row],[launched_at]]/86400)+DATE(1970,1,1)</f>
        <v>42397.281666666662</v>
      </c>
      <c r="T150" s="7">
        <f>(Table1[[#This Row],[deadline]]/86400)+DATE(1970,1,1)</f>
        <v>42427.281666666662</v>
      </c>
    </row>
    <row r="151" spans="1:20" ht="43.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12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9">
        <f>Table1[[#This Row],[pledged]]/Table1[[#This Row],[goal]]</f>
        <v>9.1999999999999998E-3</v>
      </c>
      <c r="P151" s="8">
        <f>IFERROR(Table1[[#This Row],[pledged]]/Table1[[#This Row],[backers_count]],0)</f>
        <v>15.333333333333334</v>
      </c>
      <c r="Q15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51" t="str">
        <f>RIGHT(Table1[[#This Row],[Category and Sub-Category]],(LEN(Table1[[#This Row],[Category and Sub-Category]])-(FIND("/",Table1[[#This Row],[Category and Sub-Category]],1))))</f>
        <v>science fiction</v>
      </c>
      <c r="S151" s="7">
        <f>(Table1[[#This Row],[launched_at]]/86400)+DATE(1970,1,1)</f>
        <v>41968.172106481477</v>
      </c>
      <c r="T151" s="7">
        <f>(Table1[[#This Row],[deadline]]/86400)+DATE(1970,1,1)</f>
        <v>41998.333333333328</v>
      </c>
    </row>
    <row r="152" spans="1:20" ht="43.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1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9">
        <f>Table1[[#This Row],[pledged]]/Table1[[#This Row],[goal]]</f>
        <v>0.23163076923076922</v>
      </c>
      <c r="P152" s="8">
        <f>IFERROR(Table1[[#This Row],[pledged]]/Table1[[#This Row],[backers_count]],0)</f>
        <v>449.43283582089555</v>
      </c>
      <c r="Q15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52" t="str">
        <f>RIGHT(Table1[[#This Row],[Category and Sub-Category]],(LEN(Table1[[#This Row],[Category and Sub-Category]])-(FIND("/",Table1[[#This Row],[Category and Sub-Category]],1))))</f>
        <v>science fiction</v>
      </c>
      <c r="S152" s="7">
        <f>(Table1[[#This Row],[launched_at]]/86400)+DATE(1970,1,1)</f>
        <v>42090.161828703705</v>
      </c>
      <c r="T152" s="7">
        <f>(Table1[[#This Row],[deadline]]/86400)+DATE(1970,1,1)</f>
        <v>42150.161828703705</v>
      </c>
    </row>
    <row r="153" spans="1:20" ht="43.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12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9">
        <f>Table1[[#This Row],[pledged]]/Table1[[#This Row],[goal]]</f>
        <v>5.5999999999999995E-4</v>
      </c>
      <c r="P153" s="8">
        <f>IFERROR(Table1[[#This Row],[pledged]]/Table1[[#This Row],[backers_count]],0)</f>
        <v>28</v>
      </c>
      <c r="Q15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53" t="str">
        <f>RIGHT(Table1[[#This Row],[Category and Sub-Category]],(LEN(Table1[[#This Row],[Category and Sub-Category]])-(FIND("/",Table1[[#This Row],[Category and Sub-Category]],1))))</f>
        <v>science fiction</v>
      </c>
      <c r="S153" s="7">
        <f>(Table1[[#This Row],[launched_at]]/86400)+DATE(1970,1,1)</f>
        <v>42113.550821759258</v>
      </c>
      <c r="T153" s="7">
        <f>(Table1[[#This Row],[deadline]]/86400)+DATE(1970,1,1)</f>
        <v>42173.550821759258</v>
      </c>
    </row>
    <row r="154" spans="1:20" ht="29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12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9">
        <f>Table1[[#This Row],[pledged]]/Table1[[#This Row],[goal]]</f>
        <v>7.8947368421052633E-5</v>
      </c>
      <c r="P154" s="8">
        <f>IFERROR(Table1[[#This Row],[pledged]]/Table1[[#This Row],[backers_count]],0)</f>
        <v>15</v>
      </c>
      <c r="Q15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54" t="str">
        <f>RIGHT(Table1[[#This Row],[Category and Sub-Category]],(LEN(Table1[[#This Row],[Category and Sub-Category]])-(FIND("/",Table1[[#This Row],[Category and Sub-Category]],1))))</f>
        <v>science fiction</v>
      </c>
      <c r="S154" s="7">
        <f>(Table1[[#This Row],[launched_at]]/86400)+DATE(1970,1,1)</f>
        <v>41875.077546296292</v>
      </c>
      <c r="T154" s="7">
        <f>(Table1[[#This Row],[deadline]]/86400)+DATE(1970,1,1)</f>
        <v>41905.077546296292</v>
      </c>
    </row>
    <row r="155" spans="1:20" ht="43.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12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9">
        <f>Table1[[#This Row],[pledged]]/Table1[[#This Row],[goal]]</f>
        <v>7.1799999999999998E-3</v>
      </c>
      <c r="P155" s="8">
        <f>IFERROR(Table1[[#This Row],[pledged]]/Table1[[#This Row],[backers_count]],0)</f>
        <v>35.9</v>
      </c>
      <c r="Q15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55" t="str">
        <f>RIGHT(Table1[[#This Row],[Category and Sub-Category]],(LEN(Table1[[#This Row],[Category and Sub-Category]])-(FIND("/",Table1[[#This Row],[Category and Sub-Category]],1))))</f>
        <v>science fiction</v>
      </c>
      <c r="S155" s="7">
        <f>(Table1[[#This Row],[launched_at]]/86400)+DATE(1970,1,1)</f>
        <v>41933.586157407408</v>
      </c>
      <c r="T155" s="7">
        <f>(Table1[[#This Row],[deadline]]/86400)+DATE(1970,1,1)</f>
        <v>41975.627824074079</v>
      </c>
    </row>
    <row r="156" spans="1:20" ht="43.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12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9">
        <f>Table1[[#This Row],[pledged]]/Table1[[#This Row],[goal]]</f>
        <v>2.6666666666666668E-2</v>
      </c>
      <c r="P156" s="8">
        <f>IFERROR(Table1[[#This Row],[pledged]]/Table1[[#This Row],[backers_count]],0)</f>
        <v>13.333333333333334</v>
      </c>
      <c r="Q15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56" t="str">
        <f>RIGHT(Table1[[#This Row],[Category and Sub-Category]],(LEN(Table1[[#This Row],[Category and Sub-Category]])-(FIND("/",Table1[[#This Row],[Category and Sub-Category]],1))))</f>
        <v>science fiction</v>
      </c>
      <c r="S156" s="7">
        <f>(Table1[[#This Row],[launched_at]]/86400)+DATE(1970,1,1)</f>
        <v>42115.547395833331</v>
      </c>
      <c r="T156" s="7">
        <f>(Table1[[#This Row],[deadline]]/86400)+DATE(1970,1,1)</f>
        <v>42158.547395833331</v>
      </c>
    </row>
    <row r="157" spans="1:20" ht="58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12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9">
        <f>Table1[[#This Row],[pledged]]/Table1[[#This Row],[goal]]</f>
        <v>6.0000000000000002E-5</v>
      </c>
      <c r="P157" s="8">
        <f>IFERROR(Table1[[#This Row],[pledged]]/Table1[[#This Row],[backers_count]],0)</f>
        <v>20.25</v>
      </c>
      <c r="Q15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57" t="str">
        <f>RIGHT(Table1[[#This Row],[Category and Sub-Category]],(LEN(Table1[[#This Row],[Category and Sub-Category]])-(FIND("/",Table1[[#This Row],[Category and Sub-Category]],1))))</f>
        <v>science fiction</v>
      </c>
      <c r="S157" s="7">
        <f>(Table1[[#This Row],[launched_at]]/86400)+DATE(1970,1,1)</f>
        <v>42168.559432870374</v>
      </c>
      <c r="T157" s="7">
        <f>(Table1[[#This Row],[deadline]]/86400)+DATE(1970,1,1)</f>
        <v>42208.559432870374</v>
      </c>
    </row>
    <row r="158" spans="1:20" ht="58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12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9">
        <f>Table1[[#This Row],[pledged]]/Table1[[#This Row],[goal]]</f>
        <v>5.0999999999999997E-2</v>
      </c>
      <c r="P158" s="8">
        <f>IFERROR(Table1[[#This Row],[pledged]]/Table1[[#This Row],[backers_count]],0)</f>
        <v>119</v>
      </c>
      <c r="Q15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58" t="str">
        <f>RIGHT(Table1[[#This Row],[Category and Sub-Category]],(LEN(Table1[[#This Row],[Category and Sub-Category]])-(FIND("/",Table1[[#This Row],[Category and Sub-Category]],1))))</f>
        <v>science fiction</v>
      </c>
      <c r="S158" s="7">
        <f>(Table1[[#This Row],[launched_at]]/86400)+DATE(1970,1,1)</f>
        <v>41794.124953703707</v>
      </c>
      <c r="T158" s="7">
        <f>(Table1[[#This Row],[deadline]]/86400)+DATE(1970,1,1)</f>
        <v>41854.124953703707</v>
      </c>
    </row>
    <row r="159" spans="1:20" ht="43.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12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9">
        <f>Table1[[#This Row],[pledged]]/Table1[[#This Row],[goal]]</f>
        <v>2.671118530884808E-3</v>
      </c>
      <c r="P159" s="8">
        <f>IFERROR(Table1[[#This Row],[pledged]]/Table1[[#This Row],[backers_count]],0)</f>
        <v>4</v>
      </c>
      <c r="Q15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59" t="str">
        <f>RIGHT(Table1[[#This Row],[Category and Sub-Category]],(LEN(Table1[[#This Row],[Category and Sub-Category]])-(FIND("/",Table1[[#This Row],[Category and Sub-Category]],1))))</f>
        <v>science fiction</v>
      </c>
      <c r="S159" s="7">
        <f>(Table1[[#This Row],[launched_at]]/86400)+DATE(1970,1,1)</f>
        <v>42396.911712962959</v>
      </c>
      <c r="T159" s="7">
        <f>(Table1[[#This Row],[deadline]]/86400)+DATE(1970,1,1)</f>
        <v>42426.911712962959</v>
      </c>
    </row>
    <row r="160" spans="1:20" ht="43.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12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9">
        <f>Table1[[#This Row],[pledged]]/Table1[[#This Row],[goal]]</f>
        <v>0</v>
      </c>
      <c r="P160" s="8">
        <f>IFERROR(Table1[[#This Row],[pledged]]/Table1[[#This Row],[backers_count]],0)</f>
        <v>0</v>
      </c>
      <c r="Q16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60" t="str">
        <f>RIGHT(Table1[[#This Row],[Category and Sub-Category]],(LEN(Table1[[#This Row],[Category and Sub-Category]])-(FIND("/",Table1[[#This Row],[Category and Sub-Category]],1))))</f>
        <v>science fiction</v>
      </c>
      <c r="S160" s="7">
        <f>(Table1[[#This Row],[launched_at]]/86400)+DATE(1970,1,1)</f>
        <v>41904.07671296296</v>
      </c>
      <c r="T160" s="7">
        <f>(Table1[[#This Row],[deadline]]/86400)+DATE(1970,1,1)</f>
        <v>41934.07671296296</v>
      </c>
    </row>
    <row r="161" spans="1:20" ht="43.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12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9">
        <f>Table1[[#This Row],[pledged]]/Table1[[#This Row],[goal]]</f>
        <v>2.0000000000000002E-5</v>
      </c>
      <c r="P161" s="8">
        <f>IFERROR(Table1[[#This Row],[pledged]]/Table1[[#This Row],[backers_count]],0)</f>
        <v>10</v>
      </c>
      <c r="Q16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61" t="str">
        <f>RIGHT(Table1[[#This Row],[Category and Sub-Category]],(LEN(Table1[[#This Row],[Category and Sub-Category]])-(FIND("/",Table1[[#This Row],[Category and Sub-Category]],1))))</f>
        <v>science fiction</v>
      </c>
      <c r="S161" s="7">
        <f>(Table1[[#This Row],[launched_at]]/86400)+DATE(1970,1,1)</f>
        <v>42514.434548611112</v>
      </c>
      <c r="T161" s="7">
        <f>(Table1[[#This Row],[deadline]]/86400)+DATE(1970,1,1)</f>
        <v>42554.434548611112</v>
      </c>
    </row>
    <row r="162" spans="1:20" ht="43.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1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9">
        <f>Table1[[#This Row],[pledged]]/Table1[[#This Row],[goal]]</f>
        <v>0</v>
      </c>
      <c r="P162" s="8">
        <f>IFERROR(Table1[[#This Row],[pledged]]/Table1[[#This Row],[backers_count]],0)</f>
        <v>0</v>
      </c>
      <c r="Q16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62" t="str">
        <f>RIGHT(Table1[[#This Row],[Category and Sub-Category]],(LEN(Table1[[#This Row],[Category and Sub-Category]])-(FIND("/",Table1[[#This Row],[Category and Sub-Category]],1))))</f>
        <v>drama</v>
      </c>
      <c r="S162" s="7">
        <f>(Table1[[#This Row],[launched_at]]/86400)+DATE(1970,1,1)</f>
        <v>42171.913090277776</v>
      </c>
      <c r="T162" s="7">
        <f>(Table1[[#This Row],[deadline]]/86400)+DATE(1970,1,1)</f>
        <v>42231.913090277776</v>
      </c>
    </row>
    <row r="163" spans="1:20" ht="43.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12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9">
        <f>Table1[[#This Row],[pledged]]/Table1[[#This Row],[goal]]</f>
        <v>1E-4</v>
      </c>
      <c r="P163" s="8">
        <f>IFERROR(Table1[[#This Row],[pledged]]/Table1[[#This Row],[backers_count]],0)</f>
        <v>5</v>
      </c>
      <c r="Q16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63" t="str">
        <f>RIGHT(Table1[[#This Row],[Category and Sub-Category]],(LEN(Table1[[#This Row],[Category and Sub-Category]])-(FIND("/",Table1[[#This Row],[Category and Sub-Category]],1))))</f>
        <v>drama</v>
      </c>
      <c r="S163" s="7">
        <f>(Table1[[#This Row],[launched_at]]/86400)+DATE(1970,1,1)</f>
        <v>41792.687442129631</v>
      </c>
      <c r="T163" s="7">
        <f>(Table1[[#This Row],[deadline]]/86400)+DATE(1970,1,1)</f>
        <v>41822.687442129631</v>
      </c>
    </row>
    <row r="164" spans="1:20" ht="43.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12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9">
        <f>Table1[[#This Row],[pledged]]/Table1[[#This Row],[goal]]</f>
        <v>0.15535714285714286</v>
      </c>
      <c r="P164" s="8">
        <f>IFERROR(Table1[[#This Row],[pledged]]/Table1[[#This Row],[backers_count]],0)</f>
        <v>43.5</v>
      </c>
      <c r="Q16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64" t="str">
        <f>RIGHT(Table1[[#This Row],[Category and Sub-Category]],(LEN(Table1[[#This Row],[Category and Sub-Category]])-(FIND("/",Table1[[#This Row],[Category and Sub-Category]],1))))</f>
        <v>drama</v>
      </c>
      <c r="S164" s="7">
        <f>(Table1[[#This Row],[launched_at]]/86400)+DATE(1970,1,1)</f>
        <v>41835.126805555556</v>
      </c>
      <c r="T164" s="7">
        <f>(Table1[[#This Row],[deadline]]/86400)+DATE(1970,1,1)</f>
        <v>41867.987500000003</v>
      </c>
    </row>
    <row r="165" spans="1:20" ht="58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12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9">
        <f>Table1[[#This Row],[pledged]]/Table1[[#This Row],[goal]]</f>
        <v>0</v>
      </c>
      <c r="P165" s="8">
        <f>IFERROR(Table1[[#This Row],[pledged]]/Table1[[#This Row],[backers_count]],0)</f>
        <v>0</v>
      </c>
      <c r="Q16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65" t="str">
        <f>RIGHT(Table1[[#This Row],[Category and Sub-Category]],(LEN(Table1[[#This Row],[Category and Sub-Category]])-(FIND("/",Table1[[#This Row],[Category and Sub-Category]],1))))</f>
        <v>drama</v>
      </c>
      <c r="S165" s="7">
        <f>(Table1[[#This Row],[launched_at]]/86400)+DATE(1970,1,1)</f>
        <v>42243.961273148147</v>
      </c>
      <c r="T165" s="7">
        <f>(Table1[[#This Row],[deadline]]/86400)+DATE(1970,1,1)</f>
        <v>42278</v>
      </c>
    </row>
    <row r="166" spans="1:20" ht="58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12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9">
        <f>Table1[[#This Row],[pledged]]/Table1[[#This Row],[goal]]</f>
        <v>5.3333333333333332E-3</v>
      </c>
      <c r="P166" s="8">
        <f>IFERROR(Table1[[#This Row],[pledged]]/Table1[[#This Row],[backers_count]],0)</f>
        <v>91.428571428571431</v>
      </c>
      <c r="Q16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66" t="str">
        <f>RIGHT(Table1[[#This Row],[Category and Sub-Category]],(LEN(Table1[[#This Row],[Category and Sub-Category]])-(FIND("/",Table1[[#This Row],[Category and Sub-Category]],1))))</f>
        <v>drama</v>
      </c>
      <c r="S166" s="7">
        <f>(Table1[[#This Row],[launched_at]]/86400)+DATE(1970,1,1)</f>
        <v>41841.762743055559</v>
      </c>
      <c r="T166" s="7">
        <f>(Table1[[#This Row],[deadline]]/86400)+DATE(1970,1,1)</f>
        <v>41901.762743055559</v>
      </c>
    </row>
    <row r="167" spans="1:20" ht="29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12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9">
        <f>Table1[[#This Row],[pledged]]/Table1[[#This Row],[goal]]</f>
        <v>0</v>
      </c>
      <c r="P167" s="8">
        <f>IFERROR(Table1[[#This Row],[pledged]]/Table1[[#This Row],[backers_count]],0)</f>
        <v>0</v>
      </c>
      <c r="Q16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67" t="str">
        <f>RIGHT(Table1[[#This Row],[Category and Sub-Category]],(LEN(Table1[[#This Row],[Category and Sub-Category]])-(FIND("/",Table1[[#This Row],[Category and Sub-Category]],1))))</f>
        <v>drama</v>
      </c>
      <c r="S167" s="7">
        <f>(Table1[[#This Row],[launched_at]]/86400)+DATE(1970,1,1)</f>
        <v>42351.658842592587</v>
      </c>
      <c r="T167" s="7">
        <f>(Table1[[#This Row],[deadline]]/86400)+DATE(1970,1,1)</f>
        <v>42381.658842592587</v>
      </c>
    </row>
    <row r="168" spans="1:20" ht="43.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12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9">
        <f>Table1[[#This Row],[pledged]]/Table1[[#This Row],[goal]]</f>
        <v>0.6</v>
      </c>
      <c r="P168" s="8">
        <f>IFERROR(Table1[[#This Row],[pledged]]/Table1[[#This Row],[backers_count]],0)</f>
        <v>3000</v>
      </c>
      <c r="Q16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68" t="str">
        <f>RIGHT(Table1[[#This Row],[Category and Sub-Category]],(LEN(Table1[[#This Row],[Category and Sub-Category]])-(FIND("/",Table1[[#This Row],[Category and Sub-Category]],1))))</f>
        <v>drama</v>
      </c>
      <c r="S168" s="7">
        <f>(Table1[[#This Row],[launched_at]]/86400)+DATE(1970,1,1)</f>
        <v>42721.075949074075</v>
      </c>
      <c r="T168" s="7">
        <f>(Table1[[#This Row],[deadline]]/86400)+DATE(1970,1,1)</f>
        <v>42751.075949074075</v>
      </c>
    </row>
    <row r="169" spans="1:20" ht="43.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12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9">
        <f>Table1[[#This Row],[pledged]]/Table1[[#This Row],[goal]]</f>
        <v>1E-4</v>
      </c>
      <c r="P169" s="8">
        <f>IFERROR(Table1[[#This Row],[pledged]]/Table1[[#This Row],[backers_count]],0)</f>
        <v>5.5</v>
      </c>
      <c r="Q16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69" t="str">
        <f>RIGHT(Table1[[#This Row],[Category and Sub-Category]],(LEN(Table1[[#This Row],[Category and Sub-Category]])-(FIND("/",Table1[[#This Row],[Category and Sub-Category]],1))))</f>
        <v>drama</v>
      </c>
      <c r="S169" s="7">
        <f>(Table1[[#This Row],[launched_at]]/86400)+DATE(1970,1,1)</f>
        <v>42160.927488425921</v>
      </c>
      <c r="T169" s="7">
        <f>(Table1[[#This Row],[deadline]]/86400)+DATE(1970,1,1)</f>
        <v>42220.927488425921</v>
      </c>
    </row>
    <row r="170" spans="1:20" ht="43.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12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9">
        <f>Table1[[#This Row],[pledged]]/Table1[[#This Row],[goal]]</f>
        <v>4.0625000000000001E-2</v>
      </c>
      <c r="P170" s="8">
        <f>IFERROR(Table1[[#This Row],[pledged]]/Table1[[#This Row],[backers_count]],0)</f>
        <v>108.33333333333333</v>
      </c>
      <c r="Q17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70" t="str">
        <f>RIGHT(Table1[[#This Row],[Category and Sub-Category]],(LEN(Table1[[#This Row],[Category and Sub-Category]])-(FIND("/",Table1[[#This Row],[Category and Sub-Category]],1))))</f>
        <v>drama</v>
      </c>
      <c r="S170" s="7">
        <f>(Table1[[#This Row],[launched_at]]/86400)+DATE(1970,1,1)</f>
        <v>42052.83530092593</v>
      </c>
      <c r="T170" s="7">
        <f>(Table1[[#This Row],[deadline]]/86400)+DATE(1970,1,1)</f>
        <v>42082.793634259258</v>
      </c>
    </row>
    <row r="171" spans="1:20" ht="43.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12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9">
        <f>Table1[[#This Row],[pledged]]/Table1[[#This Row],[goal]]</f>
        <v>0.224</v>
      </c>
      <c r="P171" s="8">
        <f>IFERROR(Table1[[#This Row],[pledged]]/Table1[[#This Row],[backers_count]],0)</f>
        <v>56</v>
      </c>
      <c r="Q17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71" t="str">
        <f>RIGHT(Table1[[#This Row],[Category and Sub-Category]],(LEN(Table1[[#This Row],[Category and Sub-Category]])-(FIND("/",Table1[[#This Row],[Category and Sub-Category]],1))))</f>
        <v>drama</v>
      </c>
      <c r="S171" s="7">
        <f>(Table1[[#This Row],[launched_at]]/86400)+DATE(1970,1,1)</f>
        <v>41900.505312499998</v>
      </c>
      <c r="T171" s="7">
        <f>(Table1[[#This Row],[deadline]]/86400)+DATE(1970,1,1)</f>
        <v>41930.505312499998</v>
      </c>
    </row>
    <row r="172" spans="1:20" ht="58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1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9">
        <f>Table1[[#This Row],[pledged]]/Table1[[#This Row],[goal]]</f>
        <v>3.2500000000000001E-2</v>
      </c>
      <c r="P172" s="8">
        <f>IFERROR(Table1[[#This Row],[pledged]]/Table1[[#This Row],[backers_count]],0)</f>
        <v>32.5</v>
      </c>
      <c r="Q17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72" t="str">
        <f>RIGHT(Table1[[#This Row],[Category and Sub-Category]],(LEN(Table1[[#This Row],[Category and Sub-Category]])-(FIND("/",Table1[[#This Row],[Category and Sub-Category]],1))))</f>
        <v>drama</v>
      </c>
      <c r="S172" s="7">
        <f>(Table1[[#This Row],[launched_at]]/86400)+DATE(1970,1,1)</f>
        <v>42216.977812500001</v>
      </c>
      <c r="T172" s="7">
        <f>(Table1[[#This Row],[deadline]]/86400)+DATE(1970,1,1)</f>
        <v>42246.227777777778</v>
      </c>
    </row>
    <row r="173" spans="1:20" ht="43.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12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9">
        <f>Table1[[#This Row],[pledged]]/Table1[[#This Row],[goal]]</f>
        <v>2.0000000000000002E-5</v>
      </c>
      <c r="P173" s="8">
        <f>IFERROR(Table1[[#This Row],[pledged]]/Table1[[#This Row],[backers_count]],0)</f>
        <v>1</v>
      </c>
      <c r="Q17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73" t="str">
        <f>RIGHT(Table1[[#This Row],[Category and Sub-Category]],(LEN(Table1[[#This Row],[Category and Sub-Category]])-(FIND("/",Table1[[#This Row],[Category and Sub-Category]],1))))</f>
        <v>drama</v>
      </c>
      <c r="S173" s="7">
        <f>(Table1[[#This Row],[launched_at]]/86400)+DATE(1970,1,1)</f>
        <v>42534.180717592593</v>
      </c>
      <c r="T173" s="7">
        <f>(Table1[[#This Row],[deadline]]/86400)+DATE(1970,1,1)</f>
        <v>42594.180717592593</v>
      </c>
    </row>
    <row r="174" spans="1:20" ht="43.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12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9">
        <f>Table1[[#This Row],[pledged]]/Table1[[#This Row],[goal]]</f>
        <v>0</v>
      </c>
      <c r="P174" s="8">
        <f>IFERROR(Table1[[#This Row],[pledged]]/Table1[[#This Row],[backers_count]],0)</f>
        <v>0</v>
      </c>
      <c r="Q17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74" t="str">
        <f>RIGHT(Table1[[#This Row],[Category and Sub-Category]],(LEN(Table1[[#This Row],[Category and Sub-Category]])-(FIND("/",Table1[[#This Row],[Category and Sub-Category]],1))))</f>
        <v>drama</v>
      </c>
      <c r="S174" s="7">
        <f>(Table1[[#This Row],[launched_at]]/86400)+DATE(1970,1,1)</f>
        <v>42047.394942129627</v>
      </c>
      <c r="T174" s="7">
        <f>(Table1[[#This Row],[deadline]]/86400)+DATE(1970,1,1)</f>
        <v>42082.353275462963</v>
      </c>
    </row>
    <row r="175" spans="1:20" ht="43.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12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9">
        <f>Table1[[#This Row],[pledged]]/Table1[[#This Row],[goal]]</f>
        <v>0</v>
      </c>
      <c r="P175" s="8">
        <f>IFERROR(Table1[[#This Row],[pledged]]/Table1[[#This Row],[backers_count]],0)</f>
        <v>0</v>
      </c>
      <c r="Q17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75" t="str">
        <f>RIGHT(Table1[[#This Row],[Category and Sub-Category]],(LEN(Table1[[#This Row],[Category and Sub-Category]])-(FIND("/",Table1[[#This Row],[Category and Sub-Category]],1))))</f>
        <v>drama</v>
      </c>
      <c r="S175" s="7">
        <f>(Table1[[#This Row],[launched_at]]/86400)+DATE(1970,1,1)</f>
        <v>42033.573009259257</v>
      </c>
      <c r="T175" s="7">
        <f>(Table1[[#This Row],[deadline]]/86400)+DATE(1970,1,1)</f>
        <v>42063.573009259257</v>
      </c>
    </row>
    <row r="176" spans="1:20" ht="43.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12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9">
        <f>Table1[[#This Row],[pledged]]/Table1[[#This Row],[goal]]</f>
        <v>0</v>
      </c>
      <c r="P176" s="8">
        <f>IFERROR(Table1[[#This Row],[pledged]]/Table1[[#This Row],[backers_count]],0)</f>
        <v>0</v>
      </c>
      <c r="Q17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76" t="str">
        <f>RIGHT(Table1[[#This Row],[Category and Sub-Category]],(LEN(Table1[[#This Row],[Category and Sub-Category]])-(FIND("/",Table1[[#This Row],[Category and Sub-Category]],1))))</f>
        <v>drama</v>
      </c>
      <c r="S176" s="7">
        <f>(Table1[[#This Row],[launched_at]]/86400)+DATE(1970,1,1)</f>
        <v>42072.758981481486</v>
      </c>
      <c r="T176" s="7">
        <f>(Table1[[#This Row],[deadline]]/86400)+DATE(1970,1,1)</f>
        <v>42132.758981481486</v>
      </c>
    </row>
    <row r="177" spans="1:20" ht="58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12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9">
        <f>Table1[[#This Row],[pledged]]/Table1[[#This Row],[goal]]</f>
        <v>6.4850000000000005E-2</v>
      </c>
      <c r="P177" s="8">
        <f>IFERROR(Table1[[#This Row],[pledged]]/Table1[[#This Row],[backers_count]],0)</f>
        <v>49.884615384615387</v>
      </c>
      <c r="Q17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77" t="str">
        <f>RIGHT(Table1[[#This Row],[Category and Sub-Category]],(LEN(Table1[[#This Row],[Category and Sub-Category]])-(FIND("/",Table1[[#This Row],[Category and Sub-Category]],1))))</f>
        <v>drama</v>
      </c>
      <c r="S177" s="7">
        <f>(Table1[[#This Row],[launched_at]]/86400)+DATE(1970,1,1)</f>
        <v>41855.777905092589</v>
      </c>
      <c r="T177" s="7">
        <f>(Table1[[#This Row],[deadline]]/86400)+DATE(1970,1,1)</f>
        <v>41880.777905092589</v>
      </c>
    </row>
    <row r="178" spans="1:20" ht="43.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12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9">
        <f>Table1[[#This Row],[pledged]]/Table1[[#This Row],[goal]]</f>
        <v>0</v>
      </c>
      <c r="P178" s="8">
        <f>IFERROR(Table1[[#This Row],[pledged]]/Table1[[#This Row],[backers_count]],0)</f>
        <v>0</v>
      </c>
      <c r="Q17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78" t="str">
        <f>RIGHT(Table1[[#This Row],[Category and Sub-Category]],(LEN(Table1[[#This Row],[Category and Sub-Category]])-(FIND("/",Table1[[#This Row],[Category and Sub-Category]],1))))</f>
        <v>drama</v>
      </c>
      <c r="S178" s="7">
        <f>(Table1[[#This Row],[launched_at]]/86400)+DATE(1970,1,1)</f>
        <v>42191.824062500003</v>
      </c>
      <c r="T178" s="7">
        <f>(Table1[[#This Row],[deadline]]/86400)+DATE(1970,1,1)</f>
        <v>42221.824062500003</v>
      </c>
    </row>
    <row r="179" spans="1:20" ht="29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12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9">
        <f>Table1[[#This Row],[pledged]]/Table1[[#This Row],[goal]]</f>
        <v>0.4</v>
      </c>
      <c r="P179" s="8">
        <f>IFERROR(Table1[[#This Row],[pledged]]/Table1[[#This Row],[backers_count]],0)</f>
        <v>25.714285714285715</v>
      </c>
      <c r="Q17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79" t="str">
        <f>RIGHT(Table1[[#This Row],[Category and Sub-Category]],(LEN(Table1[[#This Row],[Category and Sub-Category]])-(FIND("/",Table1[[#This Row],[Category and Sub-Category]],1))))</f>
        <v>drama</v>
      </c>
      <c r="S179" s="7">
        <f>(Table1[[#This Row],[launched_at]]/86400)+DATE(1970,1,1)</f>
        <v>42070.047754629632</v>
      </c>
      <c r="T179" s="7">
        <f>(Table1[[#This Row],[deadline]]/86400)+DATE(1970,1,1)</f>
        <v>42087.00608796296</v>
      </c>
    </row>
    <row r="180" spans="1:20" ht="29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12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9">
        <f>Table1[[#This Row],[pledged]]/Table1[[#This Row],[goal]]</f>
        <v>0</v>
      </c>
      <c r="P180" s="8">
        <f>IFERROR(Table1[[#This Row],[pledged]]/Table1[[#This Row],[backers_count]],0)</f>
        <v>0</v>
      </c>
      <c r="Q18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80" t="str">
        <f>RIGHT(Table1[[#This Row],[Category and Sub-Category]],(LEN(Table1[[#This Row],[Category and Sub-Category]])-(FIND("/",Table1[[#This Row],[Category and Sub-Category]],1))))</f>
        <v>drama</v>
      </c>
      <c r="S180" s="7">
        <f>(Table1[[#This Row],[launched_at]]/86400)+DATE(1970,1,1)</f>
        <v>42304.955381944441</v>
      </c>
      <c r="T180" s="7">
        <f>(Table1[[#This Row],[deadline]]/86400)+DATE(1970,1,1)</f>
        <v>42334.997048611112</v>
      </c>
    </row>
    <row r="181" spans="1:20" ht="29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12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9">
        <f>Table1[[#This Row],[pledged]]/Table1[[#This Row],[goal]]</f>
        <v>0.2</v>
      </c>
      <c r="P181" s="8">
        <f>IFERROR(Table1[[#This Row],[pledged]]/Table1[[#This Row],[backers_count]],0)</f>
        <v>100</v>
      </c>
      <c r="Q18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81" t="str">
        <f>RIGHT(Table1[[#This Row],[Category and Sub-Category]],(LEN(Table1[[#This Row],[Category and Sub-Category]])-(FIND("/",Table1[[#This Row],[Category and Sub-Category]],1))))</f>
        <v>drama</v>
      </c>
      <c r="S181" s="7">
        <f>(Table1[[#This Row],[launched_at]]/86400)+DATE(1970,1,1)</f>
        <v>42403.080497685187</v>
      </c>
      <c r="T181" s="7">
        <f>(Table1[[#This Row],[deadline]]/86400)+DATE(1970,1,1)</f>
        <v>42433.080497685187</v>
      </c>
    </row>
    <row r="182" spans="1:20" ht="43.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1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9">
        <f>Table1[[#This Row],[pledged]]/Table1[[#This Row],[goal]]</f>
        <v>0.33416666666666667</v>
      </c>
      <c r="P182" s="8">
        <f>IFERROR(Table1[[#This Row],[pledged]]/Table1[[#This Row],[backers_count]],0)</f>
        <v>30.846153846153847</v>
      </c>
      <c r="Q18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82" t="str">
        <f>RIGHT(Table1[[#This Row],[Category and Sub-Category]],(LEN(Table1[[#This Row],[Category and Sub-Category]])-(FIND("/",Table1[[#This Row],[Category and Sub-Category]],1))))</f>
        <v>drama</v>
      </c>
      <c r="S182" s="7">
        <f>(Table1[[#This Row],[launched_at]]/86400)+DATE(1970,1,1)</f>
        <v>42067.991238425922</v>
      </c>
      <c r="T182" s="7">
        <f>(Table1[[#This Row],[deadline]]/86400)+DATE(1970,1,1)</f>
        <v>42107.791666666672</v>
      </c>
    </row>
    <row r="183" spans="1:20" ht="43.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12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9">
        <f>Table1[[#This Row],[pledged]]/Table1[[#This Row],[goal]]</f>
        <v>0.21092608822670172</v>
      </c>
      <c r="P183" s="8">
        <f>IFERROR(Table1[[#This Row],[pledged]]/Table1[[#This Row],[backers_count]],0)</f>
        <v>180.5</v>
      </c>
      <c r="Q18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83" t="str">
        <f>RIGHT(Table1[[#This Row],[Category and Sub-Category]],(LEN(Table1[[#This Row],[Category and Sub-Category]])-(FIND("/",Table1[[#This Row],[Category and Sub-Category]],1))))</f>
        <v>drama</v>
      </c>
      <c r="S183" s="7">
        <f>(Table1[[#This Row],[launched_at]]/86400)+DATE(1970,1,1)</f>
        <v>42147.741840277777</v>
      </c>
      <c r="T183" s="7">
        <f>(Table1[[#This Row],[deadline]]/86400)+DATE(1970,1,1)</f>
        <v>42177.741840277777</v>
      </c>
    </row>
    <row r="184" spans="1:20" ht="58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12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9">
        <f>Table1[[#This Row],[pledged]]/Table1[[#This Row],[goal]]</f>
        <v>0</v>
      </c>
      <c r="P184" s="8">
        <f>IFERROR(Table1[[#This Row],[pledged]]/Table1[[#This Row],[backers_count]],0)</f>
        <v>0</v>
      </c>
      <c r="Q18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84" t="str">
        <f>RIGHT(Table1[[#This Row],[Category and Sub-Category]],(LEN(Table1[[#This Row],[Category and Sub-Category]])-(FIND("/",Table1[[#This Row],[Category and Sub-Category]],1))))</f>
        <v>drama</v>
      </c>
      <c r="S184" s="7">
        <f>(Table1[[#This Row],[launched_at]]/86400)+DATE(1970,1,1)</f>
        <v>42712.011944444443</v>
      </c>
      <c r="T184" s="7">
        <f>(Table1[[#This Row],[deadline]]/86400)+DATE(1970,1,1)</f>
        <v>42742.011944444443</v>
      </c>
    </row>
    <row r="185" spans="1:20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12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9">
        <f>Table1[[#This Row],[pledged]]/Table1[[#This Row],[goal]]</f>
        <v>0.35855999999999999</v>
      </c>
      <c r="P185" s="8">
        <f>IFERROR(Table1[[#This Row],[pledged]]/Table1[[#This Row],[backers_count]],0)</f>
        <v>373.5</v>
      </c>
      <c r="Q18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85" t="str">
        <f>RIGHT(Table1[[#This Row],[Category and Sub-Category]],(LEN(Table1[[#This Row],[Category and Sub-Category]])-(FIND("/",Table1[[#This Row],[Category and Sub-Category]],1))))</f>
        <v>drama</v>
      </c>
      <c r="S185" s="7">
        <f>(Table1[[#This Row],[launched_at]]/86400)+DATE(1970,1,1)</f>
        <v>41939.810300925928</v>
      </c>
      <c r="T185" s="7">
        <f>(Table1[[#This Row],[deadline]]/86400)+DATE(1970,1,1)</f>
        <v>41969.851967592593</v>
      </c>
    </row>
    <row r="186" spans="1:20" ht="58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12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9">
        <f>Table1[[#This Row],[pledged]]/Table1[[#This Row],[goal]]</f>
        <v>3.4000000000000002E-2</v>
      </c>
      <c r="P186" s="8">
        <f>IFERROR(Table1[[#This Row],[pledged]]/Table1[[#This Row],[backers_count]],0)</f>
        <v>25.5</v>
      </c>
      <c r="Q18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86" t="str">
        <f>RIGHT(Table1[[#This Row],[Category and Sub-Category]],(LEN(Table1[[#This Row],[Category and Sub-Category]])-(FIND("/",Table1[[#This Row],[Category and Sub-Category]],1))))</f>
        <v>drama</v>
      </c>
      <c r="S186" s="7">
        <f>(Table1[[#This Row],[launched_at]]/86400)+DATE(1970,1,1)</f>
        <v>41825.791226851856</v>
      </c>
      <c r="T186" s="7">
        <f>(Table1[[#This Row],[deadline]]/86400)+DATE(1970,1,1)</f>
        <v>41883.165972222225</v>
      </c>
    </row>
    <row r="187" spans="1:20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12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9">
        <f>Table1[[#This Row],[pledged]]/Table1[[#This Row],[goal]]</f>
        <v>5.5E-2</v>
      </c>
      <c r="P187" s="8">
        <f>IFERROR(Table1[[#This Row],[pledged]]/Table1[[#This Row],[backers_count]],0)</f>
        <v>220</v>
      </c>
      <c r="Q18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87" t="str">
        <f>RIGHT(Table1[[#This Row],[Category and Sub-Category]],(LEN(Table1[[#This Row],[Category and Sub-Category]])-(FIND("/",Table1[[#This Row],[Category and Sub-Category]],1))))</f>
        <v>drama</v>
      </c>
      <c r="S187" s="7">
        <f>(Table1[[#This Row],[launched_at]]/86400)+DATE(1970,1,1)</f>
        <v>42570.91133101852</v>
      </c>
      <c r="T187" s="7">
        <f>(Table1[[#This Row],[deadline]]/86400)+DATE(1970,1,1)</f>
        <v>42600.91133101852</v>
      </c>
    </row>
    <row r="188" spans="1:20" ht="43.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12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9">
        <f>Table1[[#This Row],[pledged]]/Table1[[#This Row],[goal]]</f>
        <v>0</v>
      </c>
      <c r="P188" s="8">
        <f>IFERROR(Table1[[#This Row],[pledged]]/Table1[[#This Row],[backers_count]],0)</f>
        <v>0</v>
      </c>
      <c r="Q18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88" t="str">
        <f>RIGHT(Table1[[#This Row],[Category and Sub-Category]],(LEN(Table1[[#This Row],[Category and Sub-Category]])-(FIND("/",Table1[[#This Row],[Category and Sub-Category]],1))))</f>
        <v>drama</v>
      </c>
      <c r="S188" s="7">
        <f>(Table1[[#This Row],[launched_at]]/86400)+DATE(1970,1,1)</f>
        <v>42767.812893518523</v>
      </c>
      <c r="T188" s="7">
        <f>(Table1[[#This Row],[deadline]]/86400)+DATE(1970,1,1)</f>
        <v>42797.833333333328</v>
      </c>
    </row>
    <row r="189" spans="1:20" ht="43.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12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9">
        <f>Table1[[#This Row],[pledged]]/Table1[[#This Row],[goal]]</f>
        <v>0.16</v>
      </c>
      <c r="P189" s="8">
        <f>IFERROR(Table1[[#This Row],[pledged]]/Table1[[#This Row],[backers_count]],0)</f>
        <v>160</v>
      </c>
      <c r="Q18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89" t="str">
        <f>RIGHT(Table1[[#This Row],[Category and Sub-Category]],(LEN(Table1[[#This Row],[Category and Sub-Category]])-(FIND("/",Table1[[#This Row],[Category and Sub-Category]],1))))</f>
        <v>drama</v>
      </c>
      <c r="S189" s="7">
        <f>(Table1[[#This Row],[launched_at]]/86400)+DATE(1970,1,1)</f>
        <v>42182.234456018516</v>
      </c>
      <c r="T189" s="7">
        <f>(Table1[[#This Row],[deadline]]/86400)+DATE(1970,1,1)</f>
        <v>42206.290972222225</v>
      </c>
    </row>
    <row r="190" spans="1:20" ht="58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12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9">
        <f>Table1[[#This Row],[pledged]]/Table1[[#This Row],[goal]]</f>
        <v>0</v>
      </c>
      <c r="P190" s="8">
        <f>IFERROR(Table1[[#This Row],[pledged]]/Table1[[#This Row],[backers_count]],0)</f>
        <v>0</v>
      </c>
      <c r="Q19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90" t="str">
        <f>RIGHT(Table1[[#This Row],[Category and Sub-Category]],(LEN(Table1[[#This Row],[Category and Sub-Category]])-(FIND("/",Table1[[#This Row],[Category and Sub-Category]],1))))</f>
        <v>drama</v>
      </c>
      <c r="S190" s="7">
        <f>(Table1[[#This Row],[launched_at]]/86400)+DATE(1970,1,1)</f>
        <v>41857.18304398148</v>
      </c>
      <c r="T190" s="7">
        <f>(Table1[[#This Row],[deadline]]/86400)+DATE(1970,1,1)</f>
        <v>41887.18304398148</v>
      </c>
    </row>
    <row r="191" spans="1:20" ht="43.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12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9">
        <f>Table1[[#This Row],[pledged]]/Table1[[#This Row],[goal]]</f>
        <v>6.8999999999999997E-4</v>
      </c>
      <c r="P191" s="8">
        <f>IFERROR(Table1[[#This Row],[pledged]]/Table1[[#This Row],[backers_count]],0)</f>
        <v>69</v>
      </c>
      <c r="Q19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91" t="str">
        <f>RIGHT(Table1[[#This Row],[Category and Sub-Category]],(LEN(Table1[[#This Row],[Category and Sub-Category]])-(FIND("/",Table1[[#This Row],[Category and Sub-Category]],1))))</f>
        <v>drama</v>
      </c>
      <c r="S191" s="7">
        <f>(Table1[[#This Row],[launched_at]]/86400)+DATE(1970,1,1)</f>
        <v>42556.690706018519</v>
      </c>
      <c r="T191" s="7">
        <f>(Table1[[#This Row],[deadline]]/86400)+DATE(1970,1,1)</f>
        <v>42616.690706018519</v>
      </c>
    </row>
    <row r="192" spans="1:20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1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9">
        <f>Table1[[#This Row],[pledged]]/Table1[[#This Row],[goal]]</f>
        <v>4.1666666666666666E-3</v>
      </c>
      <c r="P192" s="8">
        <f>IFERROR(Table1[[#This Row],[pledged]]/Table1[[#This Row],[backers_count]],0)</f>
        <v>50</v>
      </c>
      <c r="Q19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92" t="str">
        <f>RIGHT(Table1[[#This Row],[Category and Sub-Category]],(LEN(Table1[[#This Row],[Category and Sub-Category]])-(FIND("/",Table1[[#This Row],[Category and Sub-Category]],1))))</f>
        <v>drama</v>
      </c>
      <c r="S192" s="7">
        <f>(Table1[[#This Row],[launched_at]]/86400)+DATE(1970,1,1)</f>
        <v>42527.650995370372</v>
      </c>
      <c r="T192" s="7">
        <f>(Table1[[#This Row],[deadline]]/86400)+DATE(1970,1,1)</f>
        <v>42537.650995370372</v>
      </c>
    </row>
    <row r="193" spans="1:20" ht="43.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12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9">
        <f>Table1[[#This Row],[pledged]]/Table1[[#This Row],[goal]]</f>
        <v>0.05</v>
      </c>
      <c r="P193" s="8">
        <f>IFERROR(Table1[[#This Row],[pledged]]/Table1[[#This Row],[backers_count]],0)</f>
        <v>83.333333333333329</v>
      </c>
      <c r="Q19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93" t="str">
        <f>RIGHT(Table1[[#This Row],[Category and Sub-Category]],(LEN(Table1[[#This Row],[Category and Sub-Category]])-(FIND("/",Table1[[#This Row],[Category and Sub-Category]],1))))</f>
        <v>drama</v>
      </c>
      <c r="S193" s="7">
        <f>(Table1[[#This Row],[launched_at]]/86400)+DATE(1970,1,1)</f>
        <v>42239.441412037035</v>
      </c>
      <c r="T193" s="7">
        <f>(Table1[[#This Row],[deadline]]/86400)+DATE(1970,1,1)</f>
        <v>42279.441412037035</v>
      </c>
    </row>
    <row r="194" spans="1:20" ht="58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12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9">
        <f>Table1[[#This Row],[pledged]]/Table1[[#This Row],[goal]]</f>
        <v>1.7E-5</v>
      </c>
      <c r="P194" s="8">
        <f>IFERROR(Table1[[#This Row],[pledged]]/Table1[[#This Row],[backers_count]],0)</f>
        <v>5.666666666666667</v>
      </c>
      <c r="Q19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94" t="str">
        <f>RIGHT(Table1[[#This Row],[Category and Sub-Category]],(LEN(Table1[[#This Row],[Category and Sub-Category]])-(FIND("/",Table1[[#This Row],[Category and Sub-Category]],1))))</f>
        <v>drama</v>
      </c>
      <c r="S194" s="7">
        <f>(Table1[[#This Row],[launched_at]]/86400)+DATE(1970,1,1)</f>
        <v>41899.792037037041</v>
      </c>
      <c r="T194" s="7">
        <f>(Table1[[#This Row],[deadline]]/86400)+DATE(1970,1,1)</f>
        <v>41929.792037037041</v>
      </c>
    </row>
    <row r="195" spans="1:20" ht="58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12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9">
        <f>Table1[[#This Row],[pledged]]/Table1[[#This Row],[goal]]</f>
        <v>0</v>
      </c>
      <c r="P195" s="8">
        <f>IFERROR(Table1[[#This Row],[pledged]]/Table1[[#This Row],[backers_count]],0)</f>
        <v>0</v>
      </c>
      <c r="Q19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95" t="str">
        <f>RIGHT(Table1[[#This Row],[Category and Sub-Category]],(LEN(Table1[[#This Row],[Category and Sub-Category]])-(FIND("/",Table1[[#This Row],[Category and Sub-Category]],1))))</f>
        <v>drama</v>
      </c>
      <c r="S195" s="7">
        <f>(Table1[[#This Row],[launched_at]]/86400)+DATE(1970,1,1)</f>
        <v>41911.934791666667</v>
      </c>
      <c r="T195" s="7">
        <f>(Table1[[#This Row],[deadline]]/86400)+DATE(1970,1,1)</f>
        <v>41971.976458333331</v>
      </c>
    </row>
    <row r="196" spans="1:20" ht="43.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12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9">
        <f>Table1[[#This Row],[pledged]]/Table1[[#This Row],[goal]]</f>
        <v>1.1999999999999999E-3</v>
      </c>
      <c r="P196" s="8">
        <f>IFERROR(Table1[[#This Row],[pledged]]/Table1[[#This Row],[backers_count]],0)</f>
        <v>1</v>
      </c>
      <c r="Q19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96" t="str">
        <f>RIGHT(Table1[[#This Row],[Category and Sub-Category]],(LEN(Table1[[#This Row],[Category and Sub-Category]])-(FIND("/",Table1[[#This Row],[Category and Sub-Category]],1))))</f>
        <v>drama</v>
      </c>
      <c r="S196" s="7">
        <f>(Table1[[#This Row],[launched_at]]/86400)+DATE(1970,1,1)</f>
        <v>42375.996886574074</v>
      </c>
      <c r="T196" s="7">
        <f>(Table1[[#This Row],[deadline]]/86400)+DATE(1970,1,1)</f>
        <v>42435.996886574074</v>
      </c>
    </row>
    <row r="197" spans="1:20" ht="43.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12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9">
        <f>Table1[[#This Row],[pledged]]/Table1[[#This Row],[goal]]</f>
        <v>0</v>
      </c>
      <c r="P197" s="8">
        <f>IFERROR(Table1[[#This Row],[pledged]]/Table1[[#This Row],[backers_count]],0)</f>
        <v>0</v>
      </c>
      <c r="Q19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97" t="str">
        <f>RIGHT(Table1[[#This Row],[Category and Sub-Category]],(LEN(Table1[[#This Row],[Category and Sub-Category]])-(FIND("/",Table1[[#This Row],[Category and Sub-Category]],1))))</f>
        <v>drama</v>
      </c>
      <c r="S197" s="7">
        <f>(Table1[[#This Row],[launched_at]]/86400)+DATE(1970,1,1)</f>
        <v>42135.67050925926</v>
      </c>
      <c r="T197" s="7">
        <f>(Table1[[#This Row],[deadline]]/86400)+DATE(1970,1,1)</f>
        <v>42195.67050925926</v>
      </c>
    </row>
    <row r="198" spans="1:20" ht="43.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12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9">
        <f>Table1[[#This Row],[pledged]]/Table1[[#This Row],[goal]]</f>
        <v>0.41857142857142859</v>
      </c>
      <c r="P198" s="8">
        <f>IFERROR(Table1[[#This Row],[pledged]]/Table1[[#This Row],[backers_count]],0)</f>
        <v>77.10526315789474</v>
      </c>
      <c r="Q19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98" t="str">
        <f>RIGHT(Table1[[#This Row],[Category and Sub-Category]],(LEN(Table1[[#This Row],[Category and Sub-Category]])-(FIND("/",Table1[[#This Row],[Category and Sub-Category]],1))))</f>
        <v>drama</v>
      </c>
      <c r="S198" s="7">
        <f>(Table1[[#This Row],[launched_at]]/86400)+DATE(1970,1,1)</f>
        <v>42259.542800925927</v>
      </c>
      <c r="T198" s="7">
        <f>(Table1[[#This Row],[deadline]]/86400)+DATE(1970,1,1)</f>
        <v>42287.875</v>
      </c>
    </row>
    <row r="199" spans="1:20" ht="43.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12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9">
        <f>Table1[[#This Row],[pledged]]/Table1[[#This Row],[goal]]</f>
        <v>0.1048</v>
      </c>
      <c r="P199" s="8">
        <f>IFERROR(Table1[[#This Row],[pledged]]/Table1[[#This Row],[backers_count]],0)</f>
        <v>32.75</v>
      </c>
      <c r="Q19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199" t="str">
        <f>RIGHT(Table1[[#This Row],[Category and Sub-Category]],(LEN(Table1[[#This Row],[Category and Sub-Category]])-(FIND("/",Table1[[#This Row],[Category and Sub-Category]],1))))</f>
        <v>drama</v>
      </c>
      <c r="S199" s="7">
        <f>(Table1[[#This Row],[launched_at]]/86400)+DATE(1970,1,1)</f>
        <v>42741.848379629635</v>
      </c>
      <c r="T199" s="7">
        <f>(Table1[[#This Row],[deadline]]/86400)+DATE(1970,1,1)</f>
        <v>42783.875</v>
      </c>
    </row>
    <row r="200" spans="1:20" ht="43.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12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9">
        <f>Table1[[#This Row],[pledged]]/Table1[[#This Row],[goal]]</f>
        <v>1.116E-2</v>
      </c>
      <c r="P200" s="8">
        <f>IFERROR(Table1[[#This Row],[pledged]]/Table1[[#This Row],[backers_count]],0)</f>
        <v>46.5</v>
      </c>
      <c r="Q20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00" t="str">
        <f>RIGHT(Table1[[#This Row],[Category and Sub-Category]],(LEN(Table1[[#This Row],[Category and Sub-Category]])-(FIND("/",Table1[[#This Row],[Category and Sub-Category]],1))))</f>
        <v>drama</v>
      </c>
      <c r="S200" s="7">
        <f>(Table1[[#This Row],[launched_at]]/86400)+DATE(1970,1,1)</f>
        <v>41887.383356481485</v>
      </c>
      <c r="T200" s="7">
        <f>(Table1[[#This Row],[deadline]]/86400)+DATE(1970,1,1)</f>
        <v>41917.383356481485</v>
      </c>
    </row>
    <row r="201" spans="1:20" ht="43.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12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9">
        <f>Table1[[#This Row],[pledged]]/Table1[[#This Row],[goal]]</f>
        <v>0</v>
      </c>
      <c r="P201" s="8">
        <f>IFERROR(Table1[[#This Row],[pledged]]/Table1[[#This Row],[backers_count]],0)</f>
        <v>0</v>
      </c>
      <c r="Q20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01" t="str">
        <f>RIGHT(Table1[[#This Row],[Category and Sub-Category]],(LEN(Table1[[#This Row],[Category and Sub-Category]])-(FIND("/",Table1[[#This Row],[Category and Sub-Category]],1))))</f>
        <v>drama</v>
      </c>
      <c r="S201" s="7">
        <f>(Table1[[#This Row],[launched_at]]/86400)+DATE(1970,1,1)</f>
        <v>42584.123865740738</v>
      </c>
      <c r="T201" s="7">
        <f>(Table1[[#This Row],[deadline]]/86400)+DATE(1970,1,1)</f>
        <v>42614.123865740738</v>
      </c>
    </row>
    <row r="202" spans="1:20" ht="29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1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9">
        <f>Table1[[#This Row],[pledged]]/Table1[[#This Row],[goal]]</f>
        <v>0.26192500000000002</v>
      </c>
      <c r="P202" s="8">
        <f>IFERROR(Table1[[#This Row],[pledged]]/Table1[[#This Row],[backers_count]],0)</f>
        <v>87.308333333333337</v>
      </c>
      <c r="Q20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02" t="str">
        <f>RIGHT(Table1[[#This Row],[Category and Sub-Category]],(LEN(Table1[[#This Row],[Category and Sub-Category]])-(FIND("/",Table1[[#This Row],[Category and Sub-Category]],1))))</f>
        <v>drama</v>
      </c>
      <c r="S202" s="7">
        <f>(Table1[[#This Row],[launched_at]]/86400)+DATE(1970,1,1)</f>
        <v>41867.083368055552</v>
      </c>
      <c r="T202" s="7">
        <f>(Table1[[#This Row],[deadline]]/86400)+DATE(1970,1,1)</f>
        <v>41897.083368055552</v>
      </c>
    </row>
    <row r="203" spans="1:20" ht="43.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12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9">
        <f>Table1[[#This Row],[pledged]]/Table1[[#This Row],[goal]]</f>
        <v>0.58461538461538465</v>
      </c>
      <c r="P203" s="8">
        <f>IFERROR(Table1[[#This Row],[pledged]]/Table1[[#This Row],[backers_count]],0)</f>
        <v>54.285714285714285</v>
      </c>
      <c r="Q20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03" t="str">
        <f>RIGHT(Table1[[#This Row],[Category and Sub-Category]],(LEN(Table1[[#This Row],[Category and Sub-Category]])-(FIND("/",Table1[[#This Row],[Category and Sub-Category]],1))))</f>
        <v>drama</v>
      </c>
      <c r="S203" s="7">
        <f>(Table1[[#This Row],[launched_at]]/86400)+DATE(1970,1,1)</f>
        <v>42023.818622685183</v>
      </c>
      <c r="T203" s="7">
        <f>(Table1[[#This Row],[deadline]]/86400)+DATE(1970,1,1)</f>
        <v>42043.818622685183</v>
      </c>
    </row>
    <row r="204" spans="1:20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12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9">
        <f>Table1[[#This Row],[pledged]]/Table1[[#This Row],[goal]]</f>
        <v>0</v>
      </c>
      <c r="P204" s="8">
        <f>IFERROR(Table1[[#This Row],[pledged]]/Table1[[#This Row],[backers_count]],0)</f>
        <v>0</v>
      </c>
      <c r="Q20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04" t="str">
        <f>RIGHT(Table1[[#This Row],[Category and Sub-Category]],(LEN(Table1[[#This Row],[Category and Sub-Category]])-(FIND("/",Table1[[#This Row],[Category and Sub-Category]],1))))</f>
        <v>drama</v>
      </c>
      <c r="S204" s="7">
        <f>(Table1[[#This Row],[launched_at]]/86400)+DATE(1970,1,1)</f>
        <v>42255.927824074075</v>
      </c>
      <c r="T204" s="7">
        <f>(Table1[[#This Row],[deadline]]/86400)+DATE(1970,1,1)</f>
        <v>42285.874305555553</v>
      </c>
    </row>
    <row r="205" spans="1:20" ht="43.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12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9">
        <f>Table1[[#This Row],[pledged]]/Table1[[#This Row],[goal]]</f>
        <v>0.2984</v>
      </c>
      <c r="P205" s="8">
        <f>IFERROR(Table1[[#This Row],[pledged]]/Table1[[#This Row],[backers_count]],0)</f>
        <v>93.25</v>
      </c>
      <c r="Q20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05" t="str">
        <f>RIGHT(Table1[[#This Row],[Category and Sub-Category]],(LEN(Table1[[#This Row],[Category and Sub-Category]])-(FIND("/",Table1[[#This Row],[Category and Sub-Category]],1))))</f>
        <v>drama</v>
      </c>
      <c r="S205" s="7">
        <f>(Table1[[#This Row],[launched_at]]/86400)+DATE(1970,1,1)</f>
        <v>41973.847962962958</v>
      </c>
      <c r="T205" s="7">
        <f>(Table1[[#This Row],[deadline]]/86400)+DATE(1970,1,1)</f>
        <v>42033.847962962958</v>
      </c>
    </row>
    <row r="206" spans="1:20" ht="43.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12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9">
        <f>Table1[[#This Row],[pledged]]/Table1[[#This Row],[goal]]</f>
        <v>0.50721666666666665</v>
      </c>
      <c r="P206" s="8">
        <f>IFERROR(Table1[[#This Row],[pledged]]/Table1[[#This Row],[backers_count]],0)</f>
        <v>117.68368136117556</v>
      </c>
      <c r="Q20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06" t="str">
        <f>RIGHT(Table1[[#This Row],[Category and Sub-Category]],(LEN(Table1[[#This Row],[Category and Sub-Category]])-(FIND("/",Table1[[#This Row],[Category and Sub-Category]],1))))</f>
        <v>drama</v>
      </c>
      <c r="S206" s="7">
        <f>(Table1[[#This Row],[launched_at]]/86400)+DATE(1970,1,1)</f>
        <v>42556.583368055552</v>
      </c>
      <c r="T206" s="7">
        <f>(Table1[[#This Row],[deadline]]/86400)+DATE(1970,1,1)</f>
        <v>42586.583368055552</v>
      </c>
    </row>
    <row r="207" spans="1:20" ht="43.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12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9">
        <f>Table1[[#This Row],[pledged]]/Table1[[#This Row],[goal]]</f>
        <v>0.16250000000000001</v>
      </c>
      <c r="P207" s="8">
        <f>IFERROR(Table1[[#This Row],[pledged]]/Table1[[#This Row],[backers_count]],0)</f>
        <v>76.470588235294116</v>
      </c>
      <c r="Q20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07" t="str">
        <f>RIGHT(Table1[[#This Row],[Category and Sub-Category]],(LEN(Table1[[#This Row],[Category and Sub-Category]])-(FIND("/",Table1[[#This Row],[Category and Sub-Category]],1))))</f>
        <v>drama</v>
      </c>
      <c r="S207" s="7">
        <f>(Table1[[#This Row],[launched_at]]/86400)+DATE(1970,1,1)</f>
        <v>42248.632199074069</v>
      </c>
      <c r="T207" s="7">
        <f>(Table1[[#This Row],[deadline]]/86400)+DATE(1970,1,1)</f>
        <v>42283.632199074069</v>
      </c>
    </row>
    <row r="208" spans="1:20" ht="43.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12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9">
        <f>Table1[[#This Row],[pledged]]/Table1[[#This Row],[goal]]</f>
        <v>0</v>
      </c>
      <c r="P208" s="8">
        <f>IFERROR(Table1[[#This Row],[pledged]]/Table1[[#This Row],[backers_count]],0)</f>
        <v>0</v>
      </c>
      <c r="Q20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08" t="str">
        <f>RIGHT(Table1[[#This Row],[Category and Sub-Category]],(LEN(Table1[[#This Row],[Category and Sub-Category]])-(FIND("/",Table1[[#This Row],[Category and Sub-Category]],1))))</f>
        <v>drama</v>
      </c>
      <c r="S208" s="7">
        <f>(Table1[[#This Row],[launched_at]]/86400)+DATE(1970,1,1)</f>
        <v>42567.004432870366</v>
      </c>
      <c r="T208" s="7">
        <f>(Table1[[#This Row],[deadline]]/86400)+DATE(1970,1,1)</f>
        <v>42588.004432870366</v>
      </c>
    </row>
    <row r="209" spans="1:20" ht="43.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12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9">
        <f>Table1[[#This Row],[pledged]]/Table1[[#This Row],[goal]]</f>
        <v>0.15214285714285714</v>
      </c>
      <c r="P209" s="8">
        <f>IFERROR(Table1[[#This Row],[pledged]]/Table1[[#This Row],[backers_count]],0)</f>
        <v>163.84615384615384</v>
      </c>
      <c r="Q20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09" t="str">
        <f>RIGHT(Table1[[#This Row],[Category and Sub-Category]],(LEN(Table1[[#This Row],[Category and Sub-Category]])-(FIND("/",Table1[[#This Row],[Category and Sub-Category]],1))))</f>
        <v>drama</v>
      </c>
      <c r="S209" s="7">
        <f>(Table1[[#This Row],[launched_at]]/86400)+DATE(1970,1,1)</f>
        <v>41978.197199074071</v>
      </c>
      <c r="T209" s="7">
        <f>(Table1[[#This Row],[deadline]]/86400)+DATE(1970,1,1)</f>
        <v>42008.197199074071</v>
      </c>
    </row>
    <row r="210" spans="1:20" ht="58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12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9">
        <f>Table1[[#This Row],[pledged]]/Table1[[#This Row],[goal]]</f>
        <v>0</v>
      </c>
      <c r="P210" s="8">
        <f>IFERROR(Table1[[#This Row],[pledged]]/Table1[[#This Row],[backers_count]],0)</f>
        <v>0</v>
      </c>
      <c r="Q21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10" t="str">
        <f>RIGHT(Table1[[#This Row],[Category and Sub-Category]],(LEN(Table1[[#This Row],[Category and Sub-Category]])-(FIND("/",Table1[[#This Row],[Category and Sub-Category]],1))))</f>
        <v>drama</v>
      </c>
      <c r="S210" s="7">
        <f>(Table1[[#This Row],[launched_at]]/86400)+DATE(1970,1,1)</f>
        <v>41959.369988425926</v>
      </c>
      <c r="T210" s="7">
        <f>(Table1[[#This Row],[deadline]]/86400)+DATE(1970,1,1)</f>
        <v>41989.369988425926</v>
      </c>
    </row>
    <row r="211" spans="1:20" ht="58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12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9">
        <f>Table1[[#This Row],[pledged]]/Table1[[#This Row],[goal]]</f>
        <v>0</v>
      </c>
      <c r="P211" s="8">
        <f>IFERROR(Table1[[#This Row],[pledged]]/Table1[[#This Row],[backers_count]],0)</f>
        <v>0</v>
      </c>
      <c r="Q21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11" t="str">
        <f>RIGHT(Table1[[#This Row],[Category and Sub-Category]],(LEN(Table1[[#This Row],[Category and Sub-Category]])-(FIND("/",Table1[[#This Row],[Category and Sub-Category]],1))))</f>
        <v>drama</v>
      </c>
      <c r="S211" s="7">
        <f>(Table1[[#This Row],[launched_at]]/86400)+DATE(1970,1,1)</f>
        <v>42165.922858796301</v>
      </c>
      <c r="T211" s="7">
        <f>(Table1[[#This Row],[deadline]]/86400)+DATE(1970,1,1)</f>
        <v>42195.922858796301</v>
      </c>
    </row>
    <row r="212" spans="1:20" ht="43.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9">
        <f>Table1[[#This Row],[pledged]]/Table1[[#This Row],[goal]]</f>
        <v>0.2525</v>
      </c>
      <c r="P212" s="8">
        <f>IFERROR(Table1[[#This Row],[pledged]]/Table1[[#This Row],[backers_count]],0)</f>
        <v>91.818181818181813</v>
      </c>
      <c r="Q21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12" t="str">
        <f>RIGHT(Table1[[#This Row],[Category and Sub-Category]],(LEN(Table1[[#This Row],[Category and Sub-Category]])-(FIND("/",Table1[[#This Row],[Category and Sub-Category]],1))))</f>
        <v>drama</v>
      </c>
      <c r="S212" s="7">
        <f>(Table1[[#This Row],[launched_at]]/86400)+DATE(1970,1,1)</f>
        <v>42249.064722222218</v>
      </c>
      <c r="T212" s="7">
        <f>(Table1[[#This Row],[deadline]]/86400)+DATE(1970,1,1)</f>
        <v>42278.208333333328</v>
      </c>
    </row>
    <row r="213" spans="1:20" ht="43.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12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9">
        <f>Table1[[#This Row],[pledged]]/Table1[[#This Row],[goal]]</f>
        <v>0.44600000000000001</v>
      </c>
      <c r="P213" s="8">
        <f>IFERROR(Table1[[#This Row],[pledged]]/Table1[[#This Row],[backers_count]],0)</f>
        <v>185.83333333333334</v>
      </c>
      <c r="Q21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13" t="str">
        <f>RIGHT(Table1[[#This Row],[Category and Sub-Category]],(LEN(Table1[[#This Row],[Category and Sub-Category]])-(FIND("/",Table1[[#This Row],[Category and Sub-Category]],1))))</f>
        <v>drama</v>
      </c>
      <c r="S213" s="7">
        <f>(Table1[[#This Row],[launched_at]]/86400)+DATE(1970,1,1)</f>
        <v>42236.159918981481</v>
      </c>
      <c r="T213" s="7">
        <f>(Table1[[#This Row],[deadline]]/86400)+DATE(1970,1,1)</f>
        <v>42266.159918981481</v>
      </c>
    </row>
    <row r="214" spans="1:20" ht="29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12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9">
        <f>Table1[[#This Row],[pledged]]/Table1[[#This Row],[goal]]</f>
        <v>1.5873015873015873E-4</v>
      </c>
      <c r="P214" s="8">
        <f>IFERROR(Table1[[#This Row],[pledged]]/Table1[[#This Row],[backers_count]],0)</f>
        <v>1</v>
      </c>
      <c r="Q21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14" t="str">
        <f>RIGHT(Table1[[#This Row],[Category and Sub-Category]],(LEN(Table1[[#This Row],[Category and Sub-Category]])-(FIND("/",Table1[[#This Row],[Category and Sub-Category]],1))))</f>
        <v>drama</v>
      </c>
      <c r="S214" s="7">
        <f>(Table1[[#This Row],[launched_at]]/86400)+DATE(1970,1,1)</f>
        <v>42416.881018518514</v>
      </c>
      <c r="T214" s="7">
        <f>(Table1[[#This Row],[deadline]]/86400)+DATE(1970,1,1)</f>
        <v>42476.839351851857</v>
      </c>
    </row>
    <row r="215" spans="1:20" ht="43.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12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9">
        <f>Table1[[#This Row],[pledged]]/Table1[[#This Row],[goal]]</f>
        <v>4.0000000000000002E-4</v>
      </c>
      <c r="P215" s="8">
        <f>IFERROR(Table1[[#This Row],[pledged]]/Table1[[#This Row],[backers_count]],0)</f>
        <v>20</v>
      </c>
      <c r="Q21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15" t="str">
        <f>RIGHT(Table1[[#This Row],[Category and Sub-Category]],(LEN(Table1[[#This Row],[Category and Sub-Category]])-(FIND("/",Table1[[#This Row],[Category and Sub-Category]],1))))</f>
        <v>drama</v>
      </c>
      <c r="S215" s="7">
        <f>(Table1[[#This Row],[launched_at]]/86400)+DATE(1970,1,1)</f>
        <v>42202.594293981485</v>
      </c>
      <c r="T215" s="7">
        <f>(Table1[[#This Row],[deadline]]/86400)+DATE(1970,1,1)</f>
        <v>42232.587974537033</v>
      </c>
    </row>
    <row r="216" spans="1:20" ht="58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12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9">
        <f>Table1[[#This Row],[pledged]]/Table1[[#This Row],[goal]]</f>
        <v>8.0000000000000007E-5</v>
      </c>
      <c r="P216" s="8">
        <f>IFERROR(Table1[[#This Row],[pledged]]/Table1[[#This Row],[backers_count]],0)</f>
        <v>1</v>
      </c>
      <c r="Q21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16" t="str">
        <f>RIGHT(Table1[[#This Row],[Category and Sub-Category]],(LEN(Table1[[#This Row],[Category and Sub-Category]])-(FIND("/",Table1[[#This Row],[Category and Sub-Category]],1))))</f>
        <v>drama</v>
      </c>
      <c r="S216" s="7">
        <f>(Table1[[#This Row],[launched_at]]/86400)+DATE(1970,1,1)</f>
        <v>42009.64061342593</v>
      </c>
      <c r="T216" s="7">
        <f>(Table1[[#This Row],[deadline]]/86400)+DATE(1970,1,1)</f>
        <v>42069.64061342593</v>
      </c>
    </row>
    <row r="217" spans="1:20" ht="43.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12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9">
        <f>Table1[[#This Row],[pledged]]/Table1[[#This Row],[goal]]</f>
        <v>2.2727272727272726E-3</v>
      </c>
      <c r="P217" s="8">
        <f>IFERROR(Table1[[#This Row],[pledged]]/Table1[[#This Row],[backers_count]],0)</f>
        <v>10</v>
      </c>
      <c r="Q21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17" t="str">
        <f>RIGHT(Table1[[#This Row],[Category and Sub-Category]],(LEN(Table1[[#This Row],[Category and Sub-Category]])-(FIND("/",Table1[[#This Row],[Category and Sub-Category]],1))))</f>
        <v>drama</v>
      </c>
      <c r="S217" s="7">
        <f>(Table1[[#This Row],[launched_at]]/86400)+DATE(1970,1,1)</f>
        <v>42375.230115740742</v>
      </c>
      <c r="T217" s="7">
        <f>(Table1[[#This Row],[deadline]]/86400)+DATE(1970,1,1)</f>
        <v>42417.999305555553</v>
      </c>
    </row>
    <row r="218" spans="1:20" ht="43.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12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9">
        <f>Table1[[#This Row],[pledged]]/Table1[[#This Row],[goal]]</f>
        <v>0.55698440000000005</v>
      </c>
      <c r="P218" s="8">
        <f>IFERROR(Table1[[#This Row],[pledged]]/Table1[[#This Row],[backers_count]],0)</f>
        <v>331.53833333333336</v>
      </c>
      <c r="Q21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18" t="str">
        <f>RIGHT(Table1[[#This Row],[Category and Sub-Category]],(LEN(Table1[[#This Row],[Category and Sub-Category]])-(FIND("/",Table1[[#This Row],[Category and Sub-Category]],1))))</f>
        <v>drama</v>
      </c>
      <c r="S218" s="7">
        <f>(Table1[[#This Row],[launched_at]]/86400)+DATE(1970,1,1)</f>
        <v>42066.958761574075</v>
      </c>
      <c r="T218" s="7">
        <f>(Table1[[#This Row],[deadline]]/86400)+DATE(1970,1,1)</f>
        <v>42116.917094907403</v>
      </c>
    </row>
    <row r="219" spans="1:20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12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9">
        <f>Table1[[#This Row],[pledged]]/Table1[[#This Row],[goal]]</f>
        <v>0.11942999999999999</v>
      </c>
      <c r="P219" s="8">
        <f>IFERROR(Table1[[#This Row],[pledged]]/Table1[[#This Row],[backers_count]],0)</f>
        <v>314.28947368421052</v>
      </c>
      <c r="Q21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19" t="str">
        <f>RIGHT(Table1[[#This Row],[Category and Sub-Category]],(LEN(Table1[[#This Row],[Category and Sub-Category]])-(FIND("/",Table1[[#This Row],[Category and Sub-Category]],1))))</f>
        <v>drama</v>
      </c>
      <c r="S219" s="7">
        <f>(Table1[[#This Row],[launched_at]]/86400)+DATE(1970,1,1)</f>
        <v>41970.64061342593</v>
      </c>
      <c r="T219" s="7">
        <f>(Table1[[#This Row],[deadline]]/86400)+DATE(1970,1,1)</f>
        <v>42001.64061342593</v>
      </c>
    </row>
    <row r="220" spans="1:20" ht="43.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12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9">
        <f>Table1[[#This Row],[pledged]]/Table1[[#This Row],[goal]]</f>
        <v>0.02</v>
      </c>
      <c r="P220" s="8">
        <f>IFERROR(Table1[[#This Row],[pledged]]/Table1[[#This Row],[backers_count]],0)</f>
        <v>100</v>
      </c>
      <c r="Q22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20" t="str">
        <f>RIGHT(Table1[[#This Row],[Category and Sub-Category]],(LEN(Table1[[#This Row],[Category and Sub-Category]])-(FIND("/",Table1[[#This Row],[Category and Sub-Category]],1))))</f>
        <v>drama</v>
      </c>
      <c r="S220" s="7">
        <f>(Table1[[#This Row],[launched_at]]/86400)+DATE(1970,1,1)</f>
        <v>42079.628344907411</v>
      </c>
      <c r="T220" s="7">
        <f>(Table1[[#This Row],[deadline]]/86400)+DATE(1970,1,1)</f>
        <v>42139.628344907411</v>
      </c>
    </row>
    <row r="221" spans="1:20" ht="29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12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9">
        <f>Table1[[#This Row],[pledged]]/Table1[[#This Row],[goal]]</f>
        <v>0.17630000000000001</v>
      </c>
      <c r="P221" s="8">
        <f>IFERROR(Table1[[#This Row],[pledged]]/Table1[[#This Row],[backers_count]],0)</f>
        <v>115.98684210526316</v>
      </c>
      <c r="Q22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21" t="str">
        <f>RIGHT(Table1[[#This Row],[Category and Sub-Category]],(LEN(Table1[[#This Row],[Category and Sub-Category]])-(FIND("/",Table1[[#This Row],[Category and Sub-Category]],1))))</f>
        <v>drama</v>
      </c>
      <c r="S221" s="7">
        <f>(Table1[[#This Row],[launched_at]]/86400)+DATE(1970,1,1)</f>
        <v>42429.326678240745</v>
      </c>
      <c r="T221" s="7">
        <f>(Table1[[#This Row],[deadline]]/86400)+DATE(1970,1,1)</f>
        <v>42461.290972222225</v>
      </c>
    </row>
    <row r="222" spans="1:20" ht="43.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1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9">
        <f>Table1[[#This Row],[pledged]]/Table1[[#This Row],[goal]]</f>
        <v>7.1999999999999998E-3</v>
      </c>
      <c r="P222" s="8">
        <f>IFERROR(Table1[[#This Row],[pledged]]/Table1[[#This Row],[backers_count]],0)</f>
        <v>120</v>
      </c>
      <c r="Q22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22" t="str">
        <f>RIGHT(Table1[[#This Row],[Category and Sub-Category]],(LEN(Table1[[#This Row],[Category and Sub-Category]])-(FIND("/",Table1[[#This Row],[Category and Sub-Category]],1))))</f>
        <v>drama</v>
      </c>
      <c r="S222" s="7">
        <f>(Table1[[#This Row],[launched_at]]/86400)+DATE(1970,1,1)</f>
        <v>42195.643865740742</v>
      </c>
      <c r="T222" s="7">
        <f>(Table1[[#This Row],[deadline]]/86400)+DATE(1970,1,1)</f>
        <v>42236.837500000001</v>
      </c>
    </row>
    <row r="223" spans="1:20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12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9">
        <f>Table1[[#This Row],[pledged]]/Table1[[#This Row],[goal]]</f>
        <v>0</v>
      </c>
      <c r="P223" s="8">
        <f>IFERROR(Table1[[#This Row],[pledged]]/Table1[[#This Row],[backers_count]],0)</f>
        <v>0</v>
      </c>
      <c r="Q22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23" t="str">
        <f>RIGHT(Table1[[#This Row],[Category and Sub-Category]],(LEN(Table1[[#This Row],[Category and Sub-Category]])-(FIND("/",Table1[[#This Row],[Category and Sub-Category]],1))))</f>
        <v>drama</v>
      </c>
      <c r="S223" s="7">
        <f>(Table1[[#This Row],[launched_at]]/86400)+DATE(1970,1,1)</f>
        <v>42031.837546296301</v>
      </c>
      <c r="T223" s="7">
        <f>(Table1[[#This Row],[deadline]]/86400)+DATE(1970,1,1)</f>
        <v>42091.79587962963</v>
      </c>
    </row>
    <row r="224" spans="1:20" ht="43.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12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9">
        <f>Table1[[#This Row],[pledged]]/Table1[[#This Row],[goal]]</f>
        <v>0.13</v>
      </c>
      <c r="P224" s="8">
        <f>IFERROR(Table1[[#This Row],[pledged]]/Table1[[#This Row],[backers_count]],0)</f>
        <v>65</v>
      </c>
      <c r="Q22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24" t="str">
        <f>RIGHT(Table1[[#This Row],[Category and Sub-Category]],(LEN(Table1[[#This Row],[Category and Sub-Category]])-(FIND("/",Table1[[#This Row],[Category and Sub-Category]],1))))</f>
        <v>drama</v>
      </c>
      <c r="S224" s="7">
        <f>(Table1[[#This Row],[launched_at]]/86400)+DATE(1970,1,1)</f>
        <v>42031.769884259258</v>
      </c>
      <c r="T224" s="7">
        <f>(Table1[[#This Row],[deadline]]/86400)+DATE(1970,1,1)</f>
        <v>42090.110416666663</v>
      </c>
    </row>
    <row r="225" spans="1:20" ht="58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12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9">
        <f>Table1[[#This Row],[pledged]]/Table1[[#This Row],[goal]]</f>
        <v>0</v>
      </c>
      <c r="P225" s="8">
        <f>IFERROR(Table1[[#This Row],[pledged]]/Table1[[#This Row],[backers_count]],0)</f>
        <v>0</v>
      </c>
      <c r="Q22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25" t="str">
        <f>RIGHT(Table1[[#This Row],[Category and Sub-Category]],(LEN(Table1[[#This Row],[Category and Sub-Category]])-(FIND("/",Table1[[#This Row],[Category and Sub-Category]],1))))</f>
        <v>drama</v>
      </c>
      <c r="S225" s="7">
        <f>(Table1[[#This Row],[launched_at]]/86400)+DATE(1970,1,1)</f>
        <v>42482.048032407409</v>
      </c>
      <c r="T225" s="7">
        <f>(Table1[[#This Row],[deadline]]/86400)+DATE(1970,1,1)</f>
        <v>42512.045138888891</v>
      </c>
    </row>
    <row r="226" spans="1:20" ht="58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12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9">
        <f>Table1[[#This Row],[pledged]]/Table1[[#This Row],[goal]]</f>
        <v>0</v>
      </c>
      <c r="P226" s="8">
        <f>IFERROR(Table1[[#This Row],[pledged]]/Table1[[#This Row],[backers_count]],0)</f>
        <v>0</v>
      </c>
      <c r="Q22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26" t="str">
        <f>RIGHT(Table1[[#This Row],[Category and Sub-Category]],(LEN(Table1[[#This Row],[Category and Sub-Category]])-(FIND("/",Table1[[#This Row],[Category and Sub-Category]],1))))</f>
        <v>drama</v>
      </c>
      <c r="S226" s="7">
        <f>(Table1[[#This Row],[launched_at]]/86400)+DATE(1970,1,1)</f>
        <v>42135.235254629632</v>
      </c>
      <c r="T226" s="7">
        <f>(Table1[[#This Row],[deadline]]/86400)+DATE(1970,1,1)</f>
        <v>42195.235254629632</v>
      </c>
    </row>
    <row r="227" spans="1:20" ht="43.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12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9">
        <f>Table1[[#This Row],[pledged]]/Table1[[#This Row],[goal]]</f>
        <v>0</v>
      </c>
      <c r="P227" s="8">
        <f>IFERROR(Table1[[#This Row],[pledged]]/Table1[[#This Row],[backers_count]],0)</f>
        <v>0</v>
      </c>
      <c r="Q22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27" t="str">
        <f>RIGHT(Table1[[#This Row],[Category and Sub-Category]],(LEN(Table1[[#This Row],[Category and Sub-Category]])-(FIND("/",Table1[[#This Row],[Category and Sub-Category]],1))))</f>
        <v>drama</v>
      </c>
      <c r="S227" s="7">
        <f>(Table1[[#This Row],[launched_at]]/86400)+DATE(1970,1,1)</f>
        <v>42438.961273148147</v>
      </c>
      <c r="T227" s="7">
        <f>(Table1[[#This Row],[deadline]]/86400)+DATE(1970,1,1)</f>
        <v>42468.919606481482</v>
      </c>
    </row>
    <row r="228" spans="1:20" ht="43.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12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9">
        <f>Table1[[#This Row],[pledged]]/Table1[[#This Row],[goal]]</f>
        <v>8.6206896551724137E-3</v>
      </c>
      <c r="P228" s="8">
        <f>IFERROR(Table1[[#This Row],[pledged]]/Table1[[#This Row],[backers_count]],0)</f>
        <v>125</v>
      </c>
      <c r="Q22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28" t="str">
        <f>RIGHT(Table1[[#This Row],[Category and Sub-Category]],(LEN(Table1[[#This Row],[Category and Sub-Category]])-(FIND("/",Table1[[#This Row],[Category and Sub-Category]],1))))</f>
        <v>drama</v>
      </c>
      <c r="S228" s="7">
        <f>(Table1[[#This Row],[launched_at]]/86400)+DATE(1970,1,1)</f>
        <v>42106.666018518517</v>
      </c>
      <c r="T228" s="7">
        <f>(Table1[[#This Row],[deadline]]/86400)+DATE(1970,1,1)</f>
        <v>42155.395138888889</v>
      </c>
    </row>
    <row r="229" spans="1:20" ht="43.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12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9">
        <f>Table1[[#This Row],[pledged]]/Table1[[#This Row],[goal]]</f>
        <v>0</v>
      </c>
      <c r="P229" s="8">
        <f>IFERROR(Table1[[#This Row],[pledged]]/Table1[[#This Row],[backers_count]],0)</f>
        <v>0</v>
      </c>
      <c r="Q22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29" t="str">
        <f>RIGHT(Table1[[#This Row],[Category and Sub-Category]],(LEN(Table1[[#This Row],[Category and Sub-Category]])-(FIND("/",Table1[[#This Row],[Category and Sub-Category]],1))))</f>
        <v>drama</v>
      </c>
      <c r="S229" s="7">
        <f>(Table1[[#This Row],[launched_at]]/86400)+DATE(1970,1,1)</f>
        <v>42164.893993055557</v>
      </c>
      <c r="T229" s="7">
        <f>(Table1[[#This Row],[deadline]]/86400)+DATE(1970,1,1)</f>
        <v>42194.893993055557</v>
      </c>
    </row>
    <row r="230" spans="1:20" ht="29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12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9">
        <f>Table1[[#This Row],[pledged]]/Table1[[#This Row],[goal]]</f>
        <v>0</v>
      </c>
      <c r="P230" s="8">
        <f>IFERROR(Table1[[#This Row],[pledged]]/Table1[[#This Row],[backers_count]],0)</f>
        <v>0</v>
      </c>
      <c r="Q23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30" t="str">
        <f>RIGHT(Table1[[#This Row],[Category and Sub-Category]],(LEN(Table1[[#This Row],[Category and Sub-Category]])-(FIND("/",Table1[[#This Row],[Category and Sub-Category]],1))))</f>
        <v>drama</v>
      </c>
      <c r="S230" s="7">
        <f>(Table1[[#This Row],[launched_at]]/86400)+DATE(1970,1,1)</f>
        <v>42096.686400462961</v>
      </c>
      <c r="T230" s="7">
        <f>(Table1[[#This Row],[deadline]]/86400)+DATE(1970,1,1)</f>
        <v>42156.686400462961</v>
      </c>
    </row>
    <row r="231" spans="1:20" ht="43.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12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9">
        <f>Table1[[#This Row],[pledged]]/Table1[[#This Row],[goal]]</f>
        <v>0</v>
      </c>
      <c r="P231" s="8">
        <f>IFERROR(Table1[[#This Row],[pledged]]/Table1[[#This Row],[backers_count]],0)</f>
        <v>0</v>
      </c>
      <c r="Q23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31" t="str">
        <f>RIGHT(Table1[[#This Row],[Category and Sub-Category]],(LEN(Table1[[#This Row],[Category and Sub-Category]])-(FIND("/",Table1[[#This Row],[Category and Sub-Category]],1))))</f>
        <v>drama</v>
      </c>
      <c r="S231" s="7">
        <f>(Table1[[#This Row],[launched_at]]/86400)+DATE(1970,1,1)</f>
        <v>42383.933993055558</v>
      </c>
      <c r="T231" s="7">
        <f>(Table1[[#This Row],[deadline]]/86400)+DATE(1970,1,1)</f>
        <v>42413.933993055558</v>
      </c>
    </row>
    <row r="232" spans="1:20" ht="43.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1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9">
        <f>Table1[[#This Row],[pledged]]/Table1[[#This Row],[goal]]</f>
        <v>4.0000000000000001E-3</v>
      </c>
      <c r="P232" s="8">
        <f>IFERROR(Table1[[#This Row],[pledged]]/Table1[[#This Row],[backers_count]],0)</f>
        <v>30</v>
      </c>
      <c r="Q23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32" t="str">
        <f>RIGHT(Table1[[#This Row],[Category and Sub-Category]],(LEN(Table1[[#This Row],[Category and Sub-Category]])-(FIND("/",Table1[[#This Row],[Category and Sub-Category]],1))))</f>
        <v>drama</v>
      </c>
      <c r="S232" s="7">
        <f>(Table1[[#This Row],[launched_at]]/86400)+DATE(1970,1,1)</f>
        <v>42129.77721064815</v>
      </c>
      <c r="T232" s="7">
        <f>(Table1[[#This Row],[deadline]]/86400)+DATE(1970,1,1)</f>
        <v>42159.77721064815</v>
      </c>
    </row>
    <row r="233" spans="1:20" ht="43.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12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9">
        <f>Table1[[#This Row],[pledged]]/Table1[[#This Row],[goal]]</f>
        <v>0</v>
      </c>
      <c r="P233" s="8">
        <f>IFERROR(Table1[[#This Row],[pledged]]/Table1[[#This Row],[backers_count]],0)</f>
        <v>0</v>
      </c>
      <c r="Q23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33" t="str">
        <f>RIGHT(Table1[[#This Row],[Category and Sub-Category]],(LEN(Table1[[#This Row],[Category and Sub-Category]])-(FIND("/",Table1[[#This Row],[Category and Sub-Category]],1))))</f>
        <v>drama</v>
      </c>
      <c r="S233" s="7">
        <f>(Table1[[#This Row],[launched_at]]/86400)+DATE(1970,1,1)</f>
        <v>42341.958923611106</v>
      </c>
      <c r="T233" s="7">
        <f>(Table1[[#This Row],[deadline]]/86400)+DATE(1970,1,1)</f>
        <v>42371.958923611106</v>
      </c>
    </row>
    <row r="234" spans="1:20" ht="43.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12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9">
        <f>Table1[[#This Row],[pledged]]/Table1[[#This Row],[goal]]</f>
        <v>2.75E-2</v>
      </c>
      <c r="P234" s="8">
        <f>IFERROR(Table1[[#This Row],[pledged]]/Table1[[#This Row],[backers_count]],0)</f>
        <v>15.714285714285714</v>
      </c>
      <c r="Q23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34" t="str">
        <f>RIGHT(Table1[[#This Row],[Category and Sub-Category]],(LEN(Table1[[#This Row],[Category and Sub-Category]])-(FIND("/",Table1[[#This Row],[Category and Sub-Category]],1))))</f>
        <v>drama</v>
      </c>
      <c r="S234" s="7">
        <f>(Table1[[#This Row],[launched_at]]/86400)+DATE(1970,1,1)</f>
        <v>42032.82576388889</v>
      </c>
      <c r="T234" s="7">
        <f>(Table1[[#This Row],[deadline]]/86400)+DATE(1970,1,1)</f>
        <v>42062.82576388889</v>
      </c>
    </row>
    <row r="235" spans="1:20" ht="43.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12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9">
        <f>Table1[[#This Row],[pledged]]/Table1[[#This Row],[goal]]</f>
        <v>0</v>
      </c>
      <c r="P235" s="8">
        <f>IFERROR(Table1[[#This Row],[pledged]]/Table1[[#This Row],[backers_count]],0)</f>
        <v>0</v>
      </c>
      <c r="Q23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35" t="str">
        <f>RIGHT(Table1[[#This Row],[Category and Sub-Category]],(LEN(Table1[[#This Row],[Category and Sub-Category]])-(FIND("/",Table1[[#This Row],[Category and Sub-Category]],1))))</f>
        <v>drama</v>
      </c>
      <c r="S235" s="7">
        <f>(Table1[[#This Row],[launched_at]]/86400)+DATE(1970,1,1)</f>
        <v>42612.911712962959</v>
      </c>
      <c r="T235" s="7">
        <f>(Table1[[#This Row],[deadline]]/86400)+DATE(1970,1,1)</f>
        <v>42642.911712962959</v>
      </c>
    </row>
    <row r="236" spans="1:20" ht="58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12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9">
        <f>Table1[[#This Row],[pledged]]/Table1[[#This Row],[goal]]</f>
        <v>0.40100000000000002</v>
      </c>
      <c r="P236" s="8">
        <f>IFERROR(Table1[[#This Row],[pledged]]/Table1[[#This Row],[backers_count]],0)</f>
        <v>80.2</v>
      </c>
      <c r="Q23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36" t="str">
        <f>RIGHT(Table1[[#This Row],[Category and Sub-Category]],(LEN(Table1[[#This Row],[Category and Sub-Category]])-(FIND("/",Table1[[#This Row],[Category and Sub-Category]],1))))</f>
        <v>drama</v>
      </c>
      <c r="S236" s="7">
        <f>(Table1[[#This Row],[launched_at]]/86400)+DATE(1970,1,1)</f>
        <v>42136.035405092596</v>
      </c>
      <c r="T236" s="7">
        <f>(Table1[[#This Row],[deadline]]/86400)+DATE(1970,1,1)</f>
        <v>42176.035405092596</v>
      </c>
    </row>
    <row r="237" spans="1:20" ht="43.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12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9">
        <f>Table1[[#This Row],[pledged]]/Table1[[#This Row],[goal]]</f>
        <v>0</v>
      </c>
      <c r="P237" s="8">
        <f>IFERROR(Table1[[#This Row],[pledged]]/Table1[[#This Row],[backers_count]],0)</f>
        <v>0</v>
      </c>
      <c r="Q23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37" t="str">
        <f>RIGHT(Table1[[#This Row],[Category and Sub-Category]],(LEN(Table1[[#This Row],[Category and Sub-Category]])-(FIND("/",Table1[[#This Row],[Category and Sub-Category]],1))))</f>
        <v>drama</v>
      </c>
      <c r="S237" s="7">
        <f>(Table1[[#This Row],[launched_at]]/86400)+DATE(1970,1,1)</f>
        <v>42164.908530092594</v>
      </c>
      <c r="T237" s="7">
        <f>(Table1[[#This Row],[deadline]]/86400)+DATE(1970,1,1)</f>
        <v>42194.908530092594</v>
      </c>
    </row>
    <row r="238" spans="1:20" ht="43.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12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9">
        <f>Table1[[#This Row],[pledged]]/Table1[[#This Row],[goal]]</f>
        <v>0</v>
      </c>
      <c r="P238" s="8">
        <f>IFERROR(Table1[[#This Row],[pledged]]/Table1[[#This Row],[backers_count]],0)</f>
        <v>0</v>
      </c>
      <c r="Q23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38" t="str">
        <f>RIGHT(Table1[[#This Row],[Category and Sub-Category]],(LEN(Table1[[#This Row],[Category and Sub-Category]])-(FIND("/",Table1[[#This Row],[Category and Sub-Category]],1))))</f>
        <v>drama</v>
      </c>
      <c r="S238" s="7">
        <f>(Table1[[#This Row],[launched_at]]/86400)+DATE(1970,1,1)</f>
        <v>42321.084479166668</v>
      </c>
      <c r="T238" s="7">
        <f>(Table1[[#This Row],[deadline]]/86400)+DATE(1970,1,1)</f>
        <v>42374</v>
      </c>
    </row>
    <row r="239" spans="1:20" ht="29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12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9">
        <f>Table1[[#This Row],[pledged]]/Table1[[#This Row],[goal]]</f>
        <v>3.3333333333333335E-3</v>
      </c>
      <c r="P239" s="8">
        <f>IFERROR(Table1[[#This Row],[pledged]]/Table1[[#This Row],[backers_count]],0)</f>
        <v>50</v>
      </c>
      <c r="Q23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39" t="str">
        <f>RIGHT(Table1[[#This Row],[Category and Sub-Category]],(LEN(Table1[[#This Row],[Category and Sub-Category]])-(FIND("/",Table1[[#This Row],[Category and Sub-Category]],1))))</f>
        <v>drama</v>
      </c>
      <c r="S239" s="7">
        <f>(Table1[[#This Row],[launched_at]]/86400)+DATE(1970,1,1)</f>
        <v>42377.577187499999</v>
      </c>
      <c r="T239" s="7">
        <f>(Table1[[#This Row],[deadline]]/86400)+DATE(1970,1,1)</f>
        <v>42437.577187499999</v>
      </c>
    </row>
    <row r="240" spans="1:20" ht="43.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12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9">
        <f>Table1[[#This Row],[pledged]]/Table1[[#This Row],[goal]]</f>
        <v>0</v>
      </c>
      <c r="P240" s="8">
        <f>IFERROR(Table1[[#This Row],[pledged]]/Table1[[#This Row],[backers_count]],0)</f>
        <v>0</v>
      </c>
      <c r="Q24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40" t="str">
        <f>RIGHT(Table1[[#This Row],[Category and Sub-Category]],(LEN(Table1[[#This Row],[Category and Sub-Category]])-(FIND("/",Table1[[#This Row],[Category and Sub-Category]],1))))</f>
        <v>drama</v>
      </c>
      <c r="S240" s="7">
        <f>(Table1[[#This Row],[launched_at]]/86400)+DATE(1970,1,1)</f>
        <v>42713.962500000001</v>
      </c>
      <c r="T240" s="7">
        <f>(Table1[[#This Row],[deadline]]/86400)+DATE(1970,1,1)</f>
        <v>42734.375</v>
      </c>
    </row>
    <row r="241" spans="1:20" ht="43.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12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9">
        <f>Table1[[#This Row],[pledged]]/Table1[[#This Row],[goal]]</f>
        <v>0.25</v>
      </c>
      <c r="P241" s="8">
        <f>IFERROR(Table1[[#This Row],[pledged]]/Table1[[#This Row],[backers_count]],0)</f>
        <v>50</v>
      </c>
      <c r="Q24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41" t="str">
        <f>RIGHT(Table1[[#This Row],[Category and Sub-Category]],(LEN(Table1[[#This Row],[Category and Sub-Category]])-(FIND("/",Table1[[#This Row],[Category and Sub-Category]],1))))</f>
        <v>drama</v>
      </c>
      <c r="S241" s="7">
        <f>(Table1[[#This Row],[launched_at]]/86400)+DATE(1970,1,1)</f>
        <v>42297.110300925924</v>
      </c>
      <c r="T241" s="7">
        <f>(Table1[[#This Row],[deadline]]/86400)+DATE(1970,1,1)</f>
        <v>42316.5</v>
      </c>
    </row>
    <row r="242" spans="1:20" ht="58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1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9">
        <f>Table1[[#This Row],[pledged]]/Table1[[#This Row],[goal]]</f>
        <v>1.0763413333333334</v>
      </c>
      <c r="P242" s="8">
        <f>IFERROR(Table1[[#This Row],[pledged]]/Table1[[#This Row],[backers_count]],0)</f>
        <v>117.84759124087591</v>
      </c>
      <c r="Q24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42" t="str">
        <f>RIGHT(Table1[[#This Row],[Category and Sub-Category]],(LEN(Table1[[#This Row],[Category and Sub-Category]])-(FIND("/",Table1[[#This Row],[Category and Sub-Category]],1))))</f>
        <v>documentary</v>
      </c>
      <c r="S242" s="7">
        <f>(Table1[[#This Row],[launched_at]]/86400)+DATE(1970,1,1)</f>
        <v>41354.708460648151</v>
      </c>
      <c r="T242" s="7">
        <f>(Table1[[#This Row],[deadline]]/86400)+DATE(1970,1,1)</f>
        <v>41399.708460648151</v>
      </c>
    </row>
    <row r="243" spans="1:20" ht="43.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12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9">
        <f>Table1[[#This Row],[pledged]]/Table1[[#This Row],[goal]]</f>
        <v>1.1263736263736264</v>
      </c>
      <c r="P243" s="8">
        <f>IFERROR(Table1[[#This Row],[pledged]]/Table1[[#This Row],[backers_count]],0)</f>
        <v>109.04255319148936</v>
      </c>
      <c r="Q24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43" t="str">
        <f>RIGHT(Table1[[#This Row],[Category and Sub-Category]],(LEN(Table1[[#This Row],[Category and Sub-Category]])-(FIND("/",Table1[[#This Row],[Category and Sub-Category]],1))))</f>
        <v>documentary</v>
      </c>
      <c r="S243" s="7">
        <f>(Table1[[#This Row],[launched_at]]/86400)+DATE(1970,1,1)</f>
        <v>41949.697962962964</v>
      </c>
      <c r="T243" s="7">
        <f>(Table1[[#This Row],[deadline]]/86400)+DATE(1970,1,1)</f>
        <v>41994.697962962964</v>
      </c>
    </row>
    <row r="244" spans="1:20" ht="43.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12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9">
        <f>Table1[[#This Row],[pledged]]/Table1[[#This Row],[goal]]</f>
        <v>1.1346153846153846</v>
      </c>
      <c r="P244" s="8">
        <f>IFERROR(Table1[[#This Row],[pledged]]/Table1[[#This Row],[backers_count]],0)</f>
        <v>73.019801980198025</v>
      </c>
      <c r="Q24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44" t="str">
        <f>RIGHT(Table1[[#This Row],[Category and Sub-Category]],(LEN(Table1[[#This Row],[Category and Sub-Category]])-(FIND("/",Table1[[#This Row],[Category and Sub-Category]],1))))</f>
        <v>documentary</v>
      </c>
      <c r="S244" s="7">
        <f>(Table1[[#This Row],[launched_at]]/86400)+DATE(1970,1,1)</f>
        <v>40862.492939814816</v>
      </c>
      <c r="T244" s="7">
        <f>(Table1[[#This Row],[deadline]]/86400)+DATE(1970,1,1)</f>
        <v>40897.492939814816</v>
      </c>
    </row>
    <row r="245" spans="1:20" ht="43.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12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9">
        <f>Table1[[#This Row],[pledged]]/Table1[[#This Row],[goal]]</f>
        <v>1.0259199999999999</v>
      </c>
      <c r="P245" s="8">
        <f>IFERROR(Table1[[#This Row],[pledged]]/Table1[[#This Row],[backers_count]],0)</f>
        <v>78.195121951219505</v>
      </c>
      <c r="Q24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45" t="str">
        <f>RIGHT(Table1[[#This Row],[Category and Sub-Category]],(LEN(Table1[[#This Row],[Category and Sub-Category]])-(FIND("/",Table1[[#This Row],[Category and Sub-Category]],1))))</f>
        <v>documentary</v>
      </c>
      <c r="S245" s="7">
        <f>(Table1[[#This Row],[launched_at]]/86400)+DATE(1970,1,1)</f>
        <v>41662.047500000001</v>
      </c>
      <c r="T245" s="7">
        <f>(Table1[[#This Row],[deadline]]/86400)+DATE(1970,1,1)</f>
        <v>41692.047500000001</v>
      </c>
    </row>
    <row r="246" spans="1:20" ht="58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12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9">
        <f>Table1[[#This Row],[pledged]]/Table1[[#This Row],[goal]]</f>
        <v>1.1375714285714287</v>
      </c>
      <c r="P246" s="8">
        <f>IFERROR(Table1[[#This Row],[pledged]]/Table1[[#This Row],[backers_count]],0)</f>
        <v>47.398809523809526</v>
      </c>
      <c r="Q24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46" t="str">
        <f>RIGHT(Table1[[#This Row],[Category and Sub-Category]],(LEN(Table1[[#This Row],[Category and Sub-Category]])-(FIND("/",Table1[[#This Row],[Category and Sub-Category]],1))))</f>
        <v>documentary</v>
      </c>
      <c r="S246" s="7">
        <f>(Table1[[#This Row],[launched_at]]/86400)+DATE(1970,1,1)</f>
        <v>40213.323599537034</v>
      </c>
      <c r="T246" s="7">
        <f>(Table1[[#This Row],[deadline]]/86400)+DATE(1970,1,1)</f>
        <v>40253.295833333337</v>
      </c>
    </row>
    <row r="247" spans="1:20" ht="43.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12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9">
        <f>Table1[[#This Row],[pledged]]/Table1[[#This Row],[goal]]</f>
        <v>1.0371999999999999</v>
      </c>
      <c r="P247" s="8">
        <f>IFERROR(Table1[[#This Row],[pledged]]/Table1[[#This Row],[backers_count]],0)</f>
        <v>54.020833333333336</v>
      </c>
      <c r="Q24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47" t="str">
        <f>RIGHT(Table1[[#This Row],[Category and Sub-Category]],(LEN(Table1[[#This Row],[Category and Sub-Category]])-(FIND("/",Table1[[#This Row],[Category and Sub-Category]],1))))</f>
        <v>documentary</v>
      </c>
      <c r="S247" s="7">
        <f>(Table1[[#This Row],[launched_at]]/86400)+DATE(1970,1,1)</f>
        <v>41107.053067129629</v>
      </c>
      <c r="T247" s="7">
        <f>(Table1[[#This Row],[deadline]]/86400)+DATE(1970,1,1)</f>
        <v>41137.053067129629</v>
      </c>
    </row>
    <row r="248" spans="1:20" ht="43.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12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9">
        <f>Table1[[#This Row],[pledged]]/Table1[[#This Row],[goal]]</f>
        <v>3.0546000000000002</v>
      </c>
      <c r="P248" s="8">
        <f>IFERROR(Table1[[#This Row],[pledged]]/Table1[[#This Row],[backers_count]],0)</f>
        <v>68.488789237668158</v>
      </c>
      <c r="Q24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48" t="str">
        <f>RIGHT(Table1[[#This Row],[Category and Sub-Category]],(LEN(Table1[[#This Row],[Category and Sub-Category]])-(FIND("/",Table1[[#This Row],[Category and Sub-Category]],1))))</f>
        <v>documentary</v>
      </c>
      <c r="S248" s="7">
        <f>(Table1[[#This Row],[launched_at]]/86400)+DATE(1970,1,1)</f>
        <v>40480.363483796296</v>
      </c>
      <c r="T248" s="7">
        <f>(Table1[[#This Row],[deadline]]/86400)+DATE(1970,1,1)</f>
        <v>40530.405150462961</v>
      </c>
    </row>
    <row r="249" spans="1:20" ht="58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12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9">
        <f>Table1[[#This Row],[pledged]]/Table1[[#This Row],[goal]]</f>
        <v>1.341</v>
      </c>
      <c r="P249" s="8">
        <f>IFERROR(Table1[[#This Row],[pledged]]/Table1[[#This Row],[backers_count]],0)</f>
        <v>108.14516129032258</v>
      </c>
      <c r="Q24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49" t="str">
        <f>RIGHT(Table1[[#This Row],[Category and Sub-Category]],(LEN(Table1[[#This Row],[Category and Sub-Category]])-(FIND("/",Table1[[#This Row],[Category and Sub-Category]],1))))</f>
        <v>documentary</v>
      </c>
      <c r="S249" s="7">
        <f>(Table1[[#This Row],[launched_at]]/86400)+DATE(1970,1,1)</f>
        <v>40430.604328703703</v>
      </c>
      <c r="T249" s="7">
        <f>(Table1[[#This Row],[deadline]]/86400)+DATE(1970,1,1)</f>
        <v>40467.152083333334</v>
      </c>
    </row>
    <row r="250" spans="1:20" ht="58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12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9">
        <f>Table1[[#This Row],[pledged]]/Table1[[#This Row],[goal]]</f>
        <v>1.0133294117647058</v>
      </c>
      <c r="P250" s="8">
        <f>IFERROR(Table1[[#This Row],[pledged]]/Table1[[#This Row],[backers_count]],0)</f>
        <v>589.95205479452056</v>
      </c>
      <c r="Q25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50" t="str">
        <f>RIGHT(Table1[[#This Row],[Category and Sub-Category]],(LEN(Table1[[#This Row],[Category and Sub-Category]])-(FIND("/",Table1[[#This Row],[Category and Sub-Category]],1))))</f>
        <v>documentary</v>
      </c>
      <c r="S250" s="7">
        <f>(Table1[[#This Row],[launched_at]]/86400)+DATE(1970,1,1)</f>
        <v>40870.774409722224</v>
      </c>
      <c r="T250" s="7">
        <f>(Table1[[#This Row],[deadline]]/86400)+DATE(1970,1,1)</f>
        <v>40915.774409722224</v>
      </c>
    </row>
    <row r="251" spans="1:20" ht="58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12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9">
        <f>Table1[[#This Row],[pledged]]/Table1[[#This Row],[goal]]</f>
        <v>1.1292</v>
      </c>
      <c r="P251" s="8">
        <f>IFERROR(Table1[[#This Row],[pledged]]/Table1[[#This Row],[backers_count]],0)</f>
        <v>48.051063829787232</v>
      </c>
      <c r="Q25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51" t="str">
        <f>RIGHT(Table1[[#This Row],[Category and Sub-Category]],(LEN(Table1[[#This Row],[Category and Sub-Category]])-(FIND("/",Table1[[#This Row],[Category and Sub-Category]],1))))</f>
        <v>documentary</v>
      </c>
      <c r="S251" s="7">
        <f>(Table1[[#This Row],[launched_at]]/86400)+DATE(1970,1,1)</f>
        <v>40332.923842592594</v>
      </c>
      <c r="T251" s="7">
        <f>(Table1[[#This Row],[deadline]]/86400)+DATE(1970,1,1)</f>
        <v>40412.736111111109</v>
      </c>
    </row>
    <row r="252" spans="1:20" ht="43.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1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9">
        <f>Table1[[#This Row],[pledged]]/Table1[[#This Row],[goal]]</f>
        <v>1.0558333333333334</v>
      </c>
      <c r="P252" s="8">
        <f>IFERROR(Table1[[#This Row],[pledged]]/Table1[[#This Row],[backers_count]],0)</f>
        <v>72.482837528604122</v>
      </c>
      <c r="Q25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52" t="str">
        <f>RIGHT(Table1[[#This Row],[Category and Sub-Category]],(LEN(Table1[[#This Row],[Category and Sub-Category]])-(FIND("/",Table1[[#This Row],[Category and Sub-Category]],1))))</f>
        <v>documentary</v>
      </c>
      <c r="S252" s="7">
        <f>(Table1[[#This Row],[launched_at]]/86400)+DATE(1970,1,1)</f>
        <v>41401.565868055557</v>
      </c>
      <c r="T252" s="7">
        <f>(Table1[[#This Row],[deadline]]/86400)+DATE(1970,1,1)</f>
        <v>41431.565868055557</v>
      </c>
    </row>
    <row r="253" spans="1:20" ht="43.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12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9">
        <f>Table1[[#This Row],[pledged]]/Table1[[#This Row],[goal]]</f>
        <v>1.2557142857142858</v>
      </c>
      <c r="P253" s="8">
        <f>IFERROR(Table1[[#This Row],[pledged]]/Table1[[#This Row],[backers_count]],0)</f>
        <v>57.077922077922075</v>
      </c>
      <c r="Q25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53" t="str">
        <f>RIGHT(Table1[[#This Row],[Category and Sub-Category]],(LEN(Table1[[#This Row],[Category and Sub-Category]])-(FIND("/",Table1[[#This Row],[Category and Sub-Category]],1))))</f>
        <v>documentary</v>
      </c>
      <c r="S253" s="7">
        <f>(Table1[[#This Row],[launched_at]]/86400)+DATE(1970,1,1)</f>
        <v>41013.787569444445</v>
      </c>
      <c r="T253" s="7">
        <f>(Table1[[#This Row],[deadline]]/86400)+DATE(1970,1,1)</f>
        <v>41045.791666666664</v>
      </c>
    </row>
    <row r="254" spans="1:20" ht="43.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12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9">
        <f>Table1[[#This Row],[pledged]]/Table1[[#This Row],[goal]]</f>
        <v>1.8455999999999999</v>
      </c>
      <c r="P254" s="8">
        <f>IFERROR(Table1[[#This Row],[pledged]]/Table1[[#This Row],[backers_count]],0)</f>
        <v>85.444444444444443</v>
      </c>
      <c r="Q25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54" t="str">
        <f>RIGHT(Table1[[#This Row],[Category and Sub-Category]],(LEN(Table1[[#This Row],[Category and Sub-Category]])-(FIND("/",Table1[[#This Row],[Category and Sub-Category]],1))))</f>
        <v>documentary</v>
      </c>
      <c r="S254" s="7">
        <f>(Table1[[#This Row],[launched_at]]/86400)+DATE(1970,1,1)</f>
        <v>40266.66270833333</v>
      </c>
      <c r="T254" s="7">
        <f>(Table1[[#This Row],[deadline]]/86400)+DATE(1970,1,1)</f>
        <v>40330.165972222225</v>
      </c>
    </row>
    <row r="255" spans="1:20" ht="58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12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9">
        <f>Table1[[#This Row],[pledged]]/Table1[[#This Row],[goal]]</f>
        <v>1.0073333333333334</v>
      </c>
      <c r="P255" s="8">
        <f>IFERROR(Table1[[#This Row],[pledged]]/Table1[[#This Row],[backers_count]],0)</f>
        <v>215.85714285714286</v>
      </c>
      <c r="Q25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55" t="str">
        <f>RIGHT(Table1[[#This Row],[Category and Sub-Category]],(LEN(Table1[[#This Row],[Category and Sub-Category]])-(FIND("/",Table1[[#This Row],[Category and Sub-Category]],1))))</f>
        <v>documentary</v>
      </c>
      <c r="S255" s="7">
        <f>(Table1[[#This Row],[launched_at]]/86400)+DATE(1970,1,1)</f>
        <v>40924.650868055556</v>
      </c>
      <c r="T255" s="7">
        <f>(Table1[[#This Row],[deadline]]/86400)+DATE(1970,1,1)</f>
        <v>40954.650868055556</v>
      </c>
    </row>
    <row r="256" spans="1:20" ht="43.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12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9">
        <f>Table1[[#This Row],[pledged]]/Table1[[#This Row],[goal]]</f>
        <v>1.1694724999999999</v>
      </c>
      <c r="P256" s="8">
        <f>IFERROR(Table1[[#This Row],[pledged]]/Table1[[#This Row],[backers_count]],0)</f>
        <v>89.38643312101911</v>
      </c>
      <c r="Q25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56" t="str">
        <f>RIGHT(Table1[[#This Row],[Category and Sub-Category]],(LEN(Table1[[#This Row],[Category and Sub-Category]])-(FIND("/",Table1[[#This Row],[Category and Sub-Category]],1))))</f>
        <v>documentary</v>
      </c>
      <c r="S256" s="7">
        <f>(Table1[[#This Row],[launched_at]]/86400)+DATE(1970,1,1)</f>
        <v>42263.952662037038</v>
      </c>
      <c r="T256" s="7">
        <f>(Table1[[#This Row],[deadline]]/86400)+DATE(1970,1,1)</f>
        <v>42294.083333333328</v>
      </c>
    </row>
    <row r="257" spans="1:20" ht="29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12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9">
        <f>Table1[[#This Row],[pledged]]/Table1[[#This Row],[goal]]</f>
        <v>1.0673325</v>
      </c>
      <c r="P257" s="8">
        <f>IFERROR(Table1[[#This Row],[pledged]]/Table1[[#This Row],[backers_count]],0)</f>
        <v>45.418404255319146</v>
      </c>
      <c r="Q25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57" t="str">
        <f>RIGHT(Table1[[#This Row],[Category and Sub-Category]],(LEN(Table1[[#This Row],[Category and Sub-Category]])-(FIND("/",Table1[[#This Row],[Category and Sub-Category]],1))))</f>
        <v>documentary</v>
      </c>
      <c r="S257" s="7">
        <f>(Table1[[#This Row],[launched_at]]/86400)+DATE(1970,1,1)</f>
        <v>40588.526412037041</v>
      </c>
      <c r="T257" s="7">
        <f>(Table1[[#This Row],[deadline]]/86400)+DATE(1970,1,1)</f>
        <v>40618.48474537037</v>
      </c>
    </row>
    <row r="258" spans="1:20" ht="58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12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9">
        <f>Table1[[#This Row],[pledged]]/Table1[[#This Row],[goal]]</f>
        <v>1.391</v>
      </c>
      <c r="P258" s="8">
        <f>IFERROR(Table1[[#This Row],[pledged]]/Table1[[#This Row],[backers_count]],0)</f>
        <v>65.756363636363631</v>
      </c>
      <c r="Q25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58" t="str">
        <f>RIGHT(Table1[[#This Row],[Category and Sub-Category]],(LEN(Table1[[#This Row],[Category and Sub-Category]])-(FIND("/",Table1[[#This Row],[Category and Sub-Category]],1))))</f>
        <v>documentary</v>
      </c>
      <c r="S258" s="7">
        <f>(Table1[[#This Row],[launched_at]]/86400)+DATE(1970,1,1)</f>
        <v>41319.769293981481</v>
      </c>
      <c r="T258" s="7">
        <f>(Table1[[#This Row],[deadline]]/86400)+DATE(1970,1,1)</f>
        <v>41349.769293981481</v>
      </c>
    </row>
    <row r="259" spans="1:20" ht="43.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12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9">
        <f>Table1[[#This Row],[pledged]]/Table1[[#This Row],[goal]]</f>
        <v>1.0672648571428571</v>
      </c>
      <c r="P259" s="8">
        <f>IFERROR(Table1[[#This Row],[pledged]]/Table1[[#This Row],[backers_count]],0)</f>
        <v>66.70405357142856</v>
      </c>
      <c r="Q25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59" t="str">
        <f>RIGHT(Table1[[#This Row],[Category and Sub-Category]],(LEN(Table1[[#This Row],[Category and Sub-Category]])-(FIND("/",Table1[[#This Row],[Category and Sub-Category]],1))))</f>
        <v>documentary</v>
      </c>
      <c r="S259" s="7">
        <f>(Table1[[#This Row],[launched_at]]/86400)+DATE(1970,1,1)</f>
        <v>42479.626875000002</v>
      </c>
      <c r="T259" s="7">
        <f>(Table1[[#This Row],[deadline]]/86400)+DATE(1970,1,1)</f>
        <v>42509.626875000002</v>
      </c>
    </row>
    <row r="260" spans="1:20" ht="58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12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9">
        <f>Table1[[#This Row],[pledged]]/Table1[[#This Row],[goal]]</f>
        <v>1.9114</v>
      </c>
      <c r="P260" s="8">
        <f>IFERROR(Table1[[#This Row],[pledged]]/Table1[[#This Row],[backers_count]],0)</f>
        <v>83.345930232558146</v>
      </c>
      <c r="Q26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60" t="str">
        <f>RIGHT(Table1[[#This Row],[Category and Sub-Category]],(LEN(Table1[[#This Row],[Category and Sub-Category]])-(FIND("/",Table1[[#This Row],[Category and Sub-Category]],1))))</f>
        <v>documentary</v>
      </c>
      <c r="S260" s="7">
        <f>(Table1[[#This Row],[launched_at]]/86400)+DATE(1970,1,1)</f>
        <v>40682.051689814813</v>
      </c>
      <c r="T260" s="7">
        <f>(Table1[[#This Row],[deadline]]/86400)+DATE(1970,1,1)</f>
        <v>40712.051689814813</v>
      </c>
    </row>
    <row r="261" spans="1:20" ht="58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12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9">
        <f>Table1[[#This Row],[pledged]]/Table1[[#This Row],[goal]]</f>
        <v>1.3193789333333332</v>
      </c>
      <c r="P261" s="8">
        <f>IFERROR(Table1[[#This Row],[pledged]]/Table1[[#This Row],[backers_count]],0)</f>
        <v>105.04609341825902</v>
      </c>
      <c r="Q26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61" t="str">
        <f>RIGHT(Table1[[#This Row],[Category and Sub-Category]],(LEN(Table1[[#This Row],[Category and Sub-Category]])-(FIND("/",Table1[[#This Row],[Category and Sub-Category]],1))))</f>
        <v>documentary</v>
      </c>
      <c r="S261" s="7">
        <f>(Table1[[#This Row],[launched_at]]/86400)+DATE(1970,1,1)</f>
        <v>42072.738067129627</v>
      </c>
      <c r="T261" s="7">
        <f>(Table1[[#This Row],[deadline]]/86400)+DATE(1970,1,1)</f>
        <v>42102.738067129627</v>
      </c>
    </row>
    <row r="262" spans="1:20" ht="43.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1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9">
        <f>Table1[[#This Row],[pledged]]/Table1[[#This Row],[goal]]</f>
        <v>1.0640000000000001</v>
      </c>
      <c r="P262" s="8">
        <f>IFERROR(Table1[[#This Row],[pledged]]/Table1[[#This Row],[backers_count]],0)</f>
        <v>120.90909090909091</v>
      </c>
      <c r="Q26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62" t="str">
        <f>RIGHT(Table1[[#This Row],[Category and Sub-Category]],(LEN(Table1[[#This Row],[Category and Sub-Category]])-(FIND("/",Table1[[#This Row],[Category and Sub-Category]],1))))</f>
        <v>documentary</v>
      </c>
      <c r="S262" s="7">
        <f>(Table1[[#This Row],[launched_at]]/86400)+DATE(1970,1,1)</f>
        <v>40330.755543981482</v>
      </c>
      <c r="T262" s="7">
        <f>(Table1[[#This Row],[deadline]]/86400)+DATE(1970,1,1)</f>
        <v>40376.415972222225</v>
      </c>
    </row>
    <row r="263" spans="1:20" ht="29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12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9">
        <f>Table1[[#This Row],[pledged]]/Table1[[#This Row],[goal]]</f>
        <v>1.0740000000000001</v>
      </c>
      <c r="P263" s="8">
        <f>IFERROR(Table1[[#This Row],[pledged]]/Table1[[#This Row],[backers_count]],0)</f>
        <v>97.63636363636364</v>
      </c>
      <c r="Q26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63" t="str">
        <f>RIGHT(Table1[[#This Row],[Category and Sub-Category]],(LEN(Table1[[#This Row],[Category and Sub-Category]])-(FIND("/",Table1[[#This Row],[Category and Sub-Category]],1))))</f>
        <v>documentary</v>
      </c>
      <c r="S263" s="7">
        <f>(Table1[[#This Row],[launched_at]]/86400)+DATE(1970,1,1)</f>
        <v>41017.885462962964</v>
      </c>
      <c r="T263" s="7">
        <f>(Table1[[#This Row],[deadline]]/86400)+DATE(1970,1,1)</f>
        <v>41067.621527777781</v>
      </c>
    </row>
    <row r="264" spans="1:20" ht="29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12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9">
        <f>Table1[[#This Row],[pledged]]/Table1[[#This Row],[goal]]</f>
        <v>2.4</v>
      </c>
      <c r="P264" s="8">
        <f>IFERROR(Table1[[#This Row],[pledged]]/Table1[[#This Row],[backers_count]],0)</f>
        <v>41.379310344827587</v>
      </c>
      <c r="Q26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64" t="str">
        <f>RIGHT(Table1[[#This Row],[Category and Sub-Category]],(LEN(Table1[[#This Row],[Category and Sub-Category]])-(FIND("/",Table1[[#This Row],[Category and Sub-Category]],1))))</f>
        <v>documentary</v>
      </c>
      <c r="S264" s="7">
        <f>(Table1[[#This Row],[launched_at]]/86400)+DATE(1970,1,1)</f>
        <v>40555.24800925926</v>
      </c>
      <c r="T264" s="7">
        <f>(Table1[[#This Row],[deadline]]/86400)+DATE(1970,1,1)</f>
        <v>40600.24800925926</v>
      </c>
    </row>
    <row r="265" spans="1:20" ht="58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12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9">
        <f>Table1[[#This Row],[pledged]]/Table1[[#This Row],[goal]]</f>
        <v>1.1808107999999999</v>
      </c>
      <c r="P265" s="8">
        <f>IFERROR(Table1[[#This Row],[pledged]]/Table1[[#This Row],[backers_count]],0)</f>
        <v>30.654485981308412</v>
      </c>
      <c r="Q26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65" t="str">
        <f>RIGHT(Table1[[#This Row],[Category and Sub-Category]],(LEN(Table1[[#This Row],[Category and Sub-Category]])-(FIND("/",Table1[[#This Row],[Category and Sub-Category]],1))))</f>
        <v>documentary</v>
      </c>
      <c r="S265" s="7">
        <f>(Table1[[#This Row],[launched_at]]/86400)+DATE(1970,1,1)</f>
        <v>41149.954791666663</v>
      </c>
      <c r="T265" s="7">
        <f>(Table1[[#This Row],[deadline]]/86400)+DATE(1970,1,1)</f>
        <v>41179.954791666663</v>
      </c>
    </row>
    <row r="266" spans="1:20" ht="58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12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9">
        <f>Table1[[#This Row],[pledged]]/Table1[[#This Row],[goal]]</f>
        <v>1.1819999999999999</v>
      </c>
      <c r="P266" s="8">
        <f>IFERROR(Table1[[#This Row],[pledged]]/Table1[[#This Row],[backers_count]],0)</f>
        <v>64.945054945054949</v>
      </c>
      <c r="Q26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66" t="str">
        <f>RIGHT(Table1[[#This Row],[Category and Sub-Category]],(LEN(Table1[[#This Row],[Category and Sub-Category]])-(FIND("/",Table1[[#This Row],[Category and Sub-Category]],1))))</f>
        <v>documentary</v>
      </c>
      <c r="S266" s="7">
        <f>(Table1[[#This Row],[launched_at]]/86400)+DATE(1970,1,1)</f>
        <v>41010.620312500003</v>
      </c>
      <c r="T266" s="7">
        <f>(Table1[[#This Row],[deadline]]/86400)+DATE(1970,1,1)</f>
        <v>41040.620312500003</v>
      </c>
    </row>
    <row r="267" spans="1:20" ht="58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12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9">
        <f>Table1[[#This Row],[pledged]]/Table1[[#This Row],[goal]]</f>
        <v>1.111</v>
      </c>
      <c r="P267" s="8">
        <f>IFERROR(Table1[[#This Row],[pledged]]/Table1[[#This Row],[backers_count]],0)</f>
        <v>95.775862068965523</v>
      </c>
      <c r="Q26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67" t="str">
        <f>RIGHT(Table1[[#This Row],[Category and Sub-Category]],(LEN(Table1[[#This Row],[Category and Sub-Category]])-(FIND("/",Table1[[#This Row],[Category and Sub-Category]],1))))</f>
        <v>documentary</v>
      </c>
      <c r="S267" s="7">
        <f>(Table1[[#This Row],[launched_at]]/86400)+DATE(1970,1,1)</f>
        <v>40267.245717592596</v>
      </c>
      <c r="T267" s="7">
        <f>(Table1[[#This Row],[deadline]]/86400)+DATE(1970,1,1)</f>
        <v>40308.844444444447</v>
      </c>
    </row>
    <row r="268" spans="1:20" ht="58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12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9">
        <f>Table1[[#This Row],[pledged]]/Table1[[#This Row],[goal]]</f>
        <v>1.4550000000000001</v>
      </c>
      <c r="P268" s="8">
        <f>IFERROR(Table1[[#This Row],[pledged]]/Table1[[#This Row],[backers_count]],0)</f>
        <v>40.416666666666664</v>
      </c>
      <c r="Q26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68" t="str">
        <f>RIGHT(Table1[[#This Row],[Category and Sub-Category]],(LEN(Table1[[#This Row],[Category and Sub-Category]])-(FIND("/",Table1[[#This Row],[Category and Sub-Category]],1))))</f>
        <v>documentary</v>
      </c>
      <c r="S268" s="7">
        <f>(Table1[[#This Row],[launched_at]]/86400)+DATE(1970,1,1)</f>
        <v>40205.174849537041</v>
      </c>
      <c r="T268" s="7">
        <f>(Table1[[#This Row],[deadline]]/86400)+DATE(1970,1,1)</f>
        <v>40291.160416666666</v>
      </c>
    </row>
    <row r="269" spans="1:20" ht="43.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12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9">
        <f>Table1[[#This Row],[pledged]]/Table1[[#This Row],[goal]]</f>
        <v>1.3162883248730965</v>
      </c>
      <c r="P269" s="8">
        <f>IFERROR(Table1[[#This Row],[pledged]]/Table1[[#This Row],[backers_count]],0)</f>
        <v>78.578424242424248</v>
      </c>
      <c r="Q26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69" t="str">
        <f>RIGHT(Table1[[#This Row],[Category and Sub-Category]],(LEN(Table1[[#This Row],[Category and Sub-Category]])-(FIND("/",Table1[[#This Row],[Category and Sub-Category]],1))))</f>
        <v>documentary</v>
      </c>
      <c r="S269" s="7">
        <f>(Table1[[#This Row],[launched_at]]/86400)+DATE(1970,1,1)</f>
        <v>41785.452534722222</v>
      </c>
      <c r="T269" s="7">
        <f>(Table1[[#This Row],[deadline]]/86400)+DATE(1970,1,1)</f>
        <v>41815.452534722222</v>
      </c>
    </row>
    <row r="270" spans="1:20" ht="43.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12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9">
        <f>Table1[[#This Row],[pledged]]/Table1[[#This Row],[goal]]</f>
        <v>1.1140000000000001</v>
      </c>
      <c r="P270" s="8">
        <f>IFERROR(Table1[[#This Row],[pledged]]/Table1[[#This Row],[backers_count]],0)</f>
        <v>50.18018018018018</v>
      </c>
      <c r="Q27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70" t="str">
        <f>RIGHT(Table1[[#This Row],[Category and Sub-Category]],(LEN(Table1[[#This Row],[Category and Sub-Category]])-(FIND("/",Table1[[#This Row],[Category and Sub-Category]],1))))</f>
        <v>documentary</v>
      </c>
      <c r="S270" s="7">
        <f>(Table1[[#This Row],[launched_at]]/86400)+DATE(1970,1,1)</f>
        <v>40809.15252314815</v>
      </c>
      <c r="T270" s="7">
        <f>(Table1[[#This Row],[deadline]]/86400)+DATE(1970,1,1)</f>
        <v>40854.194189814814</v>
      </c>
    </row>
    <row r="271" spans="1:20" ht="43.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12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9">
        <f>Table1[[#This Row],[pledged]]/Table1[[#This Row],[goal]]</f>
        <v>1.4723377</v>
      </c>
      <c r="P271" s="8">
        <f>IFERROR(Table1[[#This Row],[pledged]]/Table1[[#This Row],[backers_count]],0)</f>
        <v>92.251735588972423</v>
      </c>
      <c r="Q27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71" t="str">
        <f>RIGHT(Table1[[#This Row],[Category and Sub-Category]],(LEN(Table1[[#This Row],[Category and Sub-Category]])-(FIND("/",Table1[[#This Row],[Category and Sub-Category]],1))))</f>
        <v>documentary</v>
      </c>
      <c r="S271" s="7">
        <f>(Table1[[#This Row],[launched_at]]/86400)+DATE(1970,1,1)</f>
        <v>42758.197013888886</v>
      </c>
      <c r="T271" s="7">
        <f>(Table1[[#This Row],[deadline]]/86400)+DATE(1970,1,1)</f>
        <v>42788.197013888886</v>
      </c>
    </row>
    <row r="272" spans="1:20" ht="43.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1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9">
        <f>Table1[[#This Row],[pledged]]/Table1[[#This Row],[goal]]</f>
        <v>1.5260869565217392</v>
      </c>
      <c r="P272" s="8">
        <f>IFERROR(Table1[[#This Row],[pledged]]/Table1[[#This Row],[backers_count]],0)</f>
        <v>57.540983606557376</v>
      </c>
      <c r="Q27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72" t="str">
        <f>RIGHT(Table1[[#This Row],[Category and Sub-Category]],(LEN(Table1[[#This Row],[Category and Sub-Category]])-(FIND("/",Table1[[#This Row],[Category and Sub-Category]],1))))</f>
        <v>documentary</v>
      </c>
      <c r="S272" s="7">
        <f>(Table1[[#This Row],[launched_at]]/86400)+DATE(1970,1,1)</f>
        <v>40637.86655092593</v>
      </c>
      <c r="T272" s="7">
        <f>(Table1[[#This Row],[deadline]]/86400)+DATE(1970,1,1)</f>
        <v>40688.166666666664</v>
      </c>
    </row>
    <row r="273" spans="1:20" ht="43.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12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9">
        <f>Table1[[#This Row],[pledged]]/Table1[[#This Row],[goal]]</f>
        <v>1.0468</v>
      </c>
      <c r="P273" s="8">
        <f>IFERROR(Table1[[#This Row],[pledged]]/Table1[[#This Row],[backers_count]],0)</f>
        <v>109.42160278745645</v>
      </c>
      <c r="Q27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73" t="str">
        <f>RIGHT(Table1[[#This Row],[Category and Sub-Category]],(LEN(Table1[[#This Row],[Category and Sub-Category]])-(FIND("/",Table1[[#This Row],[Category and Sub-Category]],1))))</f>
        <v>documentary</v>
      </c>
      <c r="S273" s="7">
        <f>(Table1[[#This Row],[launched_at]]/86400)+DATE(1970,1,1)</f>
        <v>41612.100243055553</v>
      </c>
      <c r="T273" s="7">
        <f>(Table1[[#This Row],[deadline]]/86400)+DATE(1970,1,1)</f>
        <v>41641.333333333336</v>
      </c>
    </row>
    <row r="274" spans="1:20" ht="43.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12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9">
        <f>Table1[[#This Row],[pledged]]/Table1[[#This Row],[goal]]</f>
        <v>1.7743366666666667</v>
      </c>
      <c r="P274" s="8">
        <f>IFERROR(Table1[[#This Row],[pledged]]/Table1[[#This Row],[backers_count]],0)</f>
        <v>81.892461538461546</v>
      </c>
      <c r="Q27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74" t="str">
        <f>RIGHT(Table1[[#This Row],[Category and Sub-Category]],(LEN(Table1[[#This Row],[Category and Sub-Category]])-(FIND("/",Table1[[#This Row],[Category and Sub-Category]],1))))</f>
        <v>documentary</v>
      </c>
      <c r="S274" s="7">
        <f>(Table1[[#This Row],[launched_at]]/86400)+DATE(1970,1,1)</f>
        <v>40235.900358796294</v>
      </c>
      <c r="T274" s="7">
        <f>(Table1[[#This Row],[deadline]]/86400)+DATE(1970,1,1)</f>
        <v>40296.78402777778</v>
      </c>
    </row>
    <row r="275" spans="1:20" ht="58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12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9">
        <f>Table1[[#This Row],[pledged]]/Table1[[#This Row],[goal]]</f>
        <v>1.077758</v>
      </c>
      <c r="P275" s="8">
        <f>IFERROR(Table1[[#This Row],[pledged]]/Table1[[#This Row],[backers_count]],0)</f>
        <v>45.667711864406776</v>
      </c>
      <c r="Q27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75" t="str">
        <f>RIGHT(Table1[[#This Row],[Category and Sub-Category]],(LEN(Table1[[#This Row],[Category and Sub-Category]])-(FIND("/",Table1[[#This Row],[Category and Sub-Category]],1))))</f>
        <v>documentary</v>
      </c>
      <c r="S275" s="7">
        <f>(Table1[[#This Row],[launched_at]]/86400)+DATE(1970,1,1)</f>
        <v>40697.498449074075</v>
      </c>
      <c r="T275" s="7">
        <f>(Table1[[#This Row],[deadline]]/86400)+DATE(1970,1,1)</f>
        <v>40727.498449074075</v>
      </c>
    </row>
    <row r="276" spans="1:20" ht="43.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12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9">
        <f>Table1[[#This Row],[pledged]]/Table1[[#This Row],[goal]]</f>
        <v>1.56</v>
      </c>
      <c r="P276" s="8">
        <f>IFERROR(Table1[[#This Row],[pledged]]/Table1[[#This Row],[backers_count]],0)</f>
        <v>55.221238938053098</v>
      </c>
      <c r="Q27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76" t="str">
        <f>RIGHT(Table1[[#This Row],[Category and Sub-Category]],(LEN(Table1[[#This Row],[Category and Sub-Category]])-(FIND("/",Table1[[#This Row],[Category and Sub-Category]],1))))</f>
        <v>documentary</v>
      </c>
      <c r="S276" s="7">
        <f>(Table1[[#This Row],[launched_at]]/86400)+DATE(1970,1,1)</f>
        <v>40969.912372685183</v>
      </c>
      <c r="T276" s="7">
        <f>(Table1[[#This Row],[deadline]]/86400)+DATE(1970,1,1)</f>
        <v>41004.290972222225</v>
      </c>
    </row>
    <row r="277" spans="1:20" ht="43.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12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9">
        <f>Table1[[#This Row],[pledged]]/Table1[[#This Row],[goal]]</f>
        <v>1.08395</v>
      </c>
      <c r="P277" s="8">
        <f>IFERROR(Table1[[#This Row],[pledged]]/Table1[[#This Row],[backers_count]],0)</f>
        <v>65.298192771084331</v>
      </c>
      <c r="Q27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77" t="str">
        <f>RIGHT(Table1[[#This Row],[Category and Sub-Category]],(LEN(Table1[[#This Row],[Category and Sub-Category]])-(FIND("/",Table1[[#This Row],[Category and Sub-Category]],1))))</f>
        <v>documentary</v>
      </c>
      <c r="S277" s="7">
        <f>(Table1[[#This Row],[launched_at]]/86400)+DATE(1970,1,1)</f>
        <v>41193.032013888893</v>
      </c>
      <c r="T277" s="7">
        <f>(Table1[[#This Row],[deadline]]/86400)+DATE(1970,1,1)</f>
        <v>41223.073680555557</v>
      </c>
    </row>
    <row r="278" spans="1:20" ht="43.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12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9">
        <f>Table1[[#This Row],[pledged]]/Table1[[#This Row],[goal]]</f>
        <v>1.476</v>
      </c>
      <c r="P278" s="8">
        <f>IFERROR(Table1[[#This Row],[pledged]]/Table1[[#This Row],[backers_count]],0)</f>
        <v>95.225806451612897</v>
      </c>
      <c r="Q27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78" t="str">
        <f>RIGHT(Table1[[#This Row],[Category and Sub-Category]],(LEN(Table1[[#This Row],[Category and Sub-Category]])-(FIND("/",Table1[[#This Row],[Category and Sub-Category]],1))))</f>
        <v>documentary</v>
      </c>
      <c r="S278" s="7">
        <f>(Table1[[#This Row],[launched_at]]/86400)+DATE(1970,1,1)</f>
        <v>40967.081875000003</v>
      </c>
      <c r="T278" s="7">
        <f>(Table1[[#This Row],[deadline]]/86400)+DATE(1970,1,1)</f>
        <v>41027.040208333332</v>
      </c>
    </row>
    <row r="279" spans="1:20" ht="58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12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9">
        <f>Table1[[#This Row],[pledged]]/Table1[[#This Row],[goal]]</f>
        <v>1.1038153846153846</v>
      </c>
      <c r="P279" s="8">
        <f>IFERROR(Table1[[#This Row],[pledged]]/Table1[[#This Row],[backers_count]],0)</f>
        <v>75.444794952681391</v>
      </c>
      <c r="Q27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79" t="str">
        <f>RIGHT(Table1[[#This Row],[Category and Sub-Category]],(LEN(Table1[[#This Row],[Category and Sub-Category]])-(FIND("/",Table1[[#This Row],[Category and Sub-Category]],1))))</f>
        <v>documentary</v>
      </c>
      <c r="S279" s="7">
        <f>(Table1[[#This Row],[launched_at]]/86400)+DATE(1970,1,1)</f>
        <v>42117.891423611116</v>
      </c>
      <c r="T279" s="7">
        <f>(Table1[[#This Row],[deadline]]/86400)+DATE(1970,1,1)</f>
        <v>42147.891423611116</v>
      </c>
    </row>
    <row r="280" spans="1:20" ht="29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12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9">
        <f>Table1[[#This Row],[pledged]]/Table1[[#This Row],[goal]]</f>
        <v>1.5034814814814814</v>
      </c>
      <c r="P280" s="8">
        <f>IFERROR(Table1[[#This Row],[pledged]]/Table1[[#This Row],[backers_count]],0)</f>
        <v>97.816867469879512</v>
      </c>
      <c r="Q28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80" t="str">
        <f>RIGHT(Table1[[#This Row],[Category and Sub-Category]],(LEN(Table1[[#This Row],[Category and Sub-Category]])-(FIND("/",Table1[[#This Row],[Category and Sub-Category]],1))))</f>
        <v>documentary</v>
      </c>
      <c r="S280" s="7">
        <f>(Table1[[#This Row],[launched_at]]/86400)+DATE(1970,1,1)</f>
        <v>41164.040960648148</v>
      </c>
      <c r="T280" s="7">
        <f>(Table1[[#This Row],[deadline]]/86400)+DATE(1970,1,1)</f>
        <v>41194.040960648148</v>
      </c>
    </row>
    <row r="281" spans="1:20" ht="43.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12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9">
        <f>Table1[[#This Row],[pledged]]/Table1[[#This Row],[goal]]</f>
        <v>1.5731829411764706</v>
      </c>
      <c r="P281" s="8">
        <f>IFERROR(Table1[[#This Row],[pledged]]/Table1[[#This Row],[backers_count]],0)</f>
        <v>87.685606557377056</v>
      </c>
      <c r="Q28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81" t="str">
        <f>RIGHT(Table1[[#This Row],[Category and Sub-Category]],(LEN(Table1[[#This Row],[Category and Sub-Category]])-(FIND("/",Table1[[#This Row],[Category and Sub-Category]],1))))</f>
        <v>documentary</v>
      </c>
      <c r="S281" s="7">
        <f>(Table1[[#This Row],[launched_at]]/86400)+DATE(1970,1,1)</f>
        <v>42759.244166666671</v>
      </c>
      <c r="T281" s="7">
        <f>(Table1[[#This Row],[deadline]]/86400)+DATE(1970,1,1)</f>
        <v>42793.084027777775</v>
      </c>
    </row>
    <row r="282" spans="1:20" ht="43.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1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9">
        <f>Table1[[#This Row],[pledged]]/Table1[[#This Row],[goal]]</f>
        <v>1.5614399999999999</v>
      </c>
      <c r="P282" s="8">
        <f>IFERROR(Table1[[#This Row],[pledged]]/Table1[[#This Row],[backers_count]],0)</f>
        <v>54.748948106591868</v>
      </c>
      <c r="Q28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82" t="str">
        <f>RIGHT(Table1[[#This Row],[Category and Sub-Category]],(LEN(Table1[[#This Row],[Category and Sub-Category]])-(FIND("/",Table1[[#This Row],[Category and Sub-Category]],1))))</f>
        <v>documentary</v>
      </c>
      <c r="S282" s="7">
        <f>(Table1[[#This Row],[launched_at]]/86400)+DATE(1970,1,1)</f>
        <v>41744.590682870374</v>
      </c>
      <c r="T282" s="7">
        <f>(Table1[[#This Row],[deadline]]/86400)+DATE(1970,1,1)</f>
        <v>41789.590682870374</v>
      </c>
    </row>
    <row r="283" spans="1:20" ht="43.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12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9">
        <f>Table1[[#This Row],[pledged]]/Table1[[#This Row],[goal]]</f>
        <v>1.2058763636363636</v>
      </c>
      <c r="P283" s="8">
        <f>IFERROR(Table1[[#This Row],[pledged]]/Table1[[#This Row],[backers_count]],0)</f>
        <v>83.953417721518989</v>
      </c>
      <c r="Q28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83" t="str">
        <f>RIGHT(Table1[[#This Row],[Category and Sub-Category]],(LEN(Table1[[#This Row],[Category and Sub-Category]])-(FIND("/",Table1[[#This Row],[Category and Sub-Category]],1))))</f>
        <v>documentary</v>
      </c>
      <c r="S283" s="7">
        <f>(Table1[[#This Row],[launched_at]]/86400)+DATE(1970,1,1)</f>
        <v>39950.163344907407</v>
      </c>
      <c r="T283" s="7">
        <f>(Table1[[#This Row],[deadline]]/86400)+DATE(1970,1,1)</f>
        <v>40035.80972222222</v>
      </c>
    </row>
    <row r="284" spans="1:20" ht="43.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12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9">
        <f>Table1[[#This Row],[pledged]]/Table1[[#This Row],[goal]]</f>
        <v>1.0118888888888888</v>
      </c>
      <c r="P284" s="8">
        <f>IFERROR(Table1[[#This Row],[pledged]]/Table1[[#This Row],[backers_count]],0)</f>
        <v>254.38547486033519</v>
      </c>
      <c r="Q28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84" t="str">
        <f>RIGHT(Table1[[#This Row],[Category and Sub-Category]],(LEN(Table1[[#This Row],[Category and Sub-Category]])-(FIND("/",Table1[[#This Row],[Category and Sub-Category]],1))))</f>
        <v>documentary</v>
      </c>
      <c r="S284" s="7">
        <f>(Table1[[#This Row],[launched_at]]/86400)+DATE(1970,1,1)</f>
        <v>40194.920046296298</v>
      </c>
      <c r="T284" s="7">
        <f>(Table1[[#This Row],[deadline]]/86400)+DATE(1970,1,1)</f>
        <v>40231.916666666664</v>
      </c>
    </row>
    <row r="285" spans="1:20" ht="29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12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9">
        <f>Table1[[#This Row],[pledged]]/Table1[[#This Row],[goal]]</f>
        <v>1.142725</v>
      </c>
      <c r="P285" s="8">
        <f>IFERROR(Table1[[#This Row],[pledged]]/Table1[[#This Row],[backers_count]],0)</f>
        <v>101.8269801980198</v>
      </c>
      <c r="Q28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85" t="str">
        <f>RIGHT(Table1[[#This Row],[Category and Sub-Category]],(LEN(Table1[[#This Row],[Category and Sub-Category]])-(FIND("/",Table1[[#This Row],[Category and Sub-Category]],1))))</f>
        <v>documentary</v>
      </c>
      <c r="S285" s="7">
        <f>(Table1[[#This Row],[launched_at]]/86400)+DATE(1970,1,1)</f>
        <v>40675.71</v>
      </c>
      <c r="T285" s="7">
        <f>(Table1[[#This Row],[deadline]]/86400)+DATE(1970,1,1)</f>
        <v>40695.207638888889</v>
      </c>
    </row>
    <row r="286" spans="1:20" ht="43.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12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9">
        <f>Table1[[#This Row],[pledged]]/Table1[[#This Row],[goal]]</f>
        <v>1.0462615</v>
      </c>
      <c r="P286" s="8">
        <f>IFERROR(Table1[[#This Row],[pledged]]/Table1[[#This Row],[backers_count]],0)</f>
        <v>55.066394736842106</v>
      </c>
      <c r="Q28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86" t="str">
        <f>RIGHT(Table1[[#This Row],[Category and Sub-Category]],(LEN(Table1[[#This Row],[Category and Sub-Category]])-(FIND("/",Table1[[#This Row],[Category and Sub-Category]],1))))</f>
        <v>documentary</v>
      </c>
      <c r="S286" s="7">
        <f>(Table1[[#This Row],[launched_at]]/86400)+DATE(1970,1,1)</f>
        <v>40904.738194444442</v>
      </c>
      <c r="T286" s="7">
        <f>(Table1[[#This Row],[deadline]]/86400)+DATE(1970,1,1)</f>
        <v>40929.738194444442</v>
      </c>
    </row>
    <row r="287" spans="1:20" ht="43.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12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9">
        <f>Table1[[#This Row],[pledged]]/Table1[[#This Row],[goal]]</f>
        <v>2.2882507142857142</v>
      </c>
      <c r="P287" s="8">
        <f>IFERROR(Table1[[#This Row],[pledged]]/Table1[[#This Row],[backers_count]],0)</f>
        <v>56.901438721136763</v>
      </c>
      <c r="Q28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87" t="str">
        <f>RIGHT(Table1[[#This Row],[Category and Sub-Category]],(LEN(Table1[[#This Row],[Category and Sub-Category]])-(FIND("/",Table1[[#This Row],[Category and Sub-Category]],1))))</f>
        <v>documentary</v>
      </c>
      <c r="S287" s="7">
        <f>(Table1[[#This Row],[launched_at]]/86400)+DATE(1970,1,1)</f>
        <v>41506.756111111114</v>
      </c>
      <c r="T287" s="7">
        <f>(Table1[[#This Row],[deadline]]/86400)+DATE(1970,1,1)</f>
        <v>41536.756111111114</v>
      </c>
    </row>
    <row r="288" spans="1:20" ht="43.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12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9">
        <f>Table1[[#This Row],[pledged]]/Table1[[#This Row],[goal]]</f>
        <v>1.0915333333333332</v>
      </c>
      <c r="P288" s="8">
        <f>IFERROR(Table1[[#This Row],[pledged]]/Table1[[#This Row],[backers_count]],0)</f>
        <v>121.28148148148148</v>
      </c>
      <c r="Q28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88" t="str">
        <f>RIGHT(Table1[[#This Row],[Category and Sub-Category]],(LEN(Table1[[#This Row],[Category and Sub-Category]])-(FIND("/",Table1[[#This Row],[Category and Sub-Category]],1))))</f>
        <v>documentary</v>
      </c>
      <c r="S288" s="7">
        <f>(Table1[[#This Row],[launched_at]]/86400)+DATE(1970,1,1)</f>
        <v>41313.816250000003</v>
      </c>
      <c r="T288" s="7">
        <f>(Table1[[#This Row],[deadline]]/86400)+DATE(1970,1,1)</f>
        <v>41358.774583333332</v>
      </c>
    </row>
    <row r="289" spans="1:20" ht="29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12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9">
        <f>Table1[[#This Row],[pledged]]/Table1[[#This Row],[goal]]</f>
        <v>1.7629999999999999</v>
      </c>
      <c r="P289" s="8">
        <f>IFERROR(Table1[[#This Row],[pledged]]/Table1[[#This Row],[backers_count]],0)</f>
        <v>91.189655172413794</v>
      </c>
      <c r="Q28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89" t="str">
        <f>RIGHT(Table1[[#This Row],[Category and Sub-Category]],(LEN(Table1[[#This Row],[Category and Sub-Category]])-(FIND("/",Table1[[#This Row],[Category and Sub-Category]],1))))</f>
        <v>documentary</v>
      </c>
      <c r="S289" s="7">
        <f>(Table1[[#This Row],[launched_at]]/86400)+DATE(1970,1,1)</f>
        <v>41184.277986111112</v>
      </c>
      <c r="T289" s="7">
        <f>(Table1[[#This Row],[deadline]]/86400)+DATE(1970,1,1)</f>
        <v>41215.166666666664</v>
      </c>
    </row>
    <row r="290" spans="1:20" ht="58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12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9">
        <f>Table1[[#This Row],[pledged]]/Table1[[#This Row],[goal]]</f>
        <v>1.0321061999999999</v>
      </c>
      <c r="P290" s="8">
        <f>IFERROR(Table1[[#This Row],[pledged]]/Table1[[#This Row],[backers_count]],0)</f>
        <v>115.44812080536913</v>
      </c>
      <c r="Q29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90" t="str">
        <f>RIGHT(Table1[[#This Row],[Category and Sub-Category]],(LEN(Table1[[#This Row],[Category and Sub-Category]])-(FIND("/",Table1[[#This Row],[Category and Sub-Category]],1))))</f>
        <v>documentary</v>
      </c>
      <c r="S290" s="7">
        <f>(Table1[[#This Row],[launched_at]]/86400)+DATE(1970,1,1)</f>
        <v>41051.168900462959</v>
      </c>
      <c r="T290" s="7">
        <f>(Table1[[#This Row],[deadline]]/86400)+DATE(1970,1,1)</f>
        <v>41086.168900462959</v>
      </c>
    </row>
    <row r="291" spans="1:20" ht="43.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12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9">
        <f>Table1[[#This Row],[pledged]]/Table1[[#This Row],[goal]]</f>
        <v>1.0482</v>
      </c>
      <c r="P291" s="8">
        <f>IFERROR(Table1[[#This Row],[pledged]]/Table1[[#This Row],[backers_count]],0)</f>
        <v>67.771551724137936</v>
      </c>
      <c r="Q29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91" t="str">
        <f>RIGHT(Table1[[#This Row],[Category and Sub-Category]],(LEN(Table1[[#This Row],[Category and Sub-Category]])-(FIND("/",Table1[[#This Row],[Category and Sub-Category]],1))))</f>
        <v>documentary</v>
      </c>
      <c r="S291" s="7">
        <f>(Table1[[#This Row],[launched_at]]/86400)+DATE(1970,1,1)</f>
        <v>41550.456412037034</v>
      </c>
      <c r="T291" s="7">
        <f>(Table1[[#This Row],[deadline]]/86400)+DATE(1970,1,1)</f>
        <v>41580.456412037034</v>
      </c>
    </row>
    <row r="292" spans="1:20" ht="29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1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9">
        <f>Table1[[#This Row],[pledged]]/Table1[[#This Row],[goal]]</f>
        <v>1.0668444444444445</v>
      </c>
      <c r="P292" s="8">
        <f>IFERROR(Table1[[#This Row],[pledged]]/Table1[[#This Row],[backers_count]],0)</f>
        <v>28.576190476190476</v>
      </c>
      <c r="Q29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92" t="str">
        <f>RIGHT(Table1[[#This Row],[Category and Sub-Category]],(LEN(Table1[[#This Row],[Category and Sub-Category]])-(FIND("/",Table1[[#This Row],[Category and Sub-Category]],1))))</f>
        <v>documentary</v>
      </c>
      <c r="S292" s="7">
        <f>(Table1[[#This Row],[launched_at]]/86400)+DATE(1970,1,1)</f>
        <v>40526.36917824074</v>
      </c>
      <c r="T292" s="7">
        <f>(Table1[[#This Row],[deadline]]/86400)+DATE(1970,1,1)</f>
        <v>40576.332638888889</v>
      </c>
    </row>
    <row r="293" spans="1:20" ht="43.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12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9">
        <f>Table1[[#This Row],[pledged]]/Table1[[#This Row],[goal]]</f>
        <v>1.2001999999999999</v>
      </c>
      <c r="P293" s="8">
        <f>IFERROR(Table1[[#This Row],[pledged]]/Table1[[#This Row],[backers_count]],0)</f>
        <v>46.8828125</v>
      </c>
      <c r="Q29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93" t="str">
        <f>RIGHT(Table1[[#This Row],[Category and Sub-Category]],(LEN(Table1[[#This Row],[Category and Sub-Category]])-(FIND("/",Table1[[#This Row],[Category and Sub-Category]],1))))</f>
        <v>documentary</v>
      </c>
      <c r="S293" s="7">
        <f>(Table1[[#This Row],[launched_at]]/86400)+DATE(1970,1,1)</f>
        <v>41376.769050925926</v>
      </c>
      <c r="T293" s="7">
        <f>(Table1[[#This Row],[deadline]]/86400)+DATE(1970,1,1)</f>
        <v>41395.000694444447</v>
      </c>
    </row>
    <row r="294" spans="1:20" ht="58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12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9">
        <f>Table1[[#This Row],[pledged]]/Table1[[#This Row],[goal]]</f>
        <v>1.0150693333333334</v>
      </c>
      <c r="P294" s="8">
        <f>IFERROR(Table1[[#This Row],[pledged]]/Table1[[#This Row],[backers_count]],0)</f>
        <v>154.42231237322514</v>
      </c>
      <c r="Q29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94" t="str">
        <f>RIGHT(Table1[[#This Row],[Category and Sub-Category]],(LEN(Table1[[#This Row],[Category and Sub-Category]])-(FIND("/",Table1[[#This Row],[Category and Sub-Category]],1))))</f>
        <v>documentary</v>
      </c>
      <c r="S294" s="7">
        <f>(Table1[[#This Row],[launched_at]]/86400)+DATE(1970,1,1)</f>
        <v>40812.803229166668</v>
      </c>
      <c r="T294" s="7">
        <f>(Table1[[#This Row],[deadline]]/86400)+DATE(1970,1,1)</f>
        <v>40845.165972222225</v>
      </c>
    </row>
    <row r="295" spans="1:20" ht="43.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12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9">
        <f>Table1[[#This Row],[pledged]]/Table1[[#This Row],[goal]]</f>
        <v>1.0138461538461538</v>
      </c>
      <c r="P295" s="8">
        <f>IFERROR(Table1[[#This Row],[pledged]]/Table1[[#This Row],[backers_count]],0)</f>
        <v>201.22137404580153</v>
      </c>
      <c r="Q29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95" t="str">
        <f>RIGHT(Table1[[#This Row],[Category and Sub-Category]],(LEN(Table1[[#This Row],[Category and Sub-Category]])-(FIND("/",Table1[[#This Row],[Category and Sub-Category]],1))))</f>
        <v>documentary</v>
      </c>
      <c r="S295" s="7">
        <f>(Table1[[#This Row],[launched_at]]/86400)+DATE(1970,1,1)</f>
        <v>41719.667986111112</v>
      </c>
      <c r="T295" s="7">
        <f>(Table1[[#This Row],[deadline]]/86400)+DATE(1970,1,1)</f>
        <v>41749.667986111112</v>
      </c>
    </row>
    <row r="296" spans="1:20" ht="72.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12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9">
        <f>Table1[[#This Row],[pledged]]/Table1[[#This Row],[goal]]</f>
        <v>1</v>
      </c>
      <c r="P296" s="8">
        <f>IFERROR(Table1[[#This Row],[pledged]]/Table1[[#This Row],[backers_count]],0)</f>
        <v>100</v>
      </c>
      <c r="Q29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96" t="str">
        <f>RIGHT(Table1[[#This Row],[Category and Sub-Category]],(LEN(Table1[[#This Row],[Category and Sub-Category]])-(FIND("/",Table1[[#This Row],[Category and Sub-Category]],1))))</f>
        <v>documentary</v>
      </c>
      <c r="S296" s="7">
        <f>(Table1[[#This Row],[launched_at]]/86400)+DATE(1970,1,1)</f>
        <v>40343.084421296298</v>
      </c>
      <c r="T296" s="7">
        <f>(Table1[[#This Row],[deadline]]/86400)+DATE(1970,1,1)</f>
        <v>40378.666666666664</v>
      </c>
    </row>
    <row r="297" spans="1:20" ht="43.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12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9">
        <f>Table1[[#This Row],[pledged]]/Table1[[#This Row],[goal]]</f>
        <v>1.3310911999999999</v>
      </c>
      <c r="P297" s="8">
        <f>IFERROR(Table1[[#This Row],[pledged]]/Table1[[#This Row],[backers_count]],0)</f>
        <v>100.08204511278196</v>
      </c>
      <c r="Q29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97" t="str">
        <f>RIGHT(Table1[[#This Row],[Category and Sub-Category]],(LEN(Table1[[#This Row],[Category and Sub-Category]])-(FIND("/",Table1[[#This Row],[Category and Sub-Category]],1))))</f>
        <v>documentary</v>
      </c>
      <c r="S297" s="7">
        <f>(Table1[[#This Row],[launched_at]]/86400)+DATE(1970,1,1)</f>
        <v>41519.004733796297</v>
      </c>
      <c r="T297" s="7">
        <f>(Table1[[#This Row],[deadline]]/86400)+DATE(1970,1,1)</f>
        <v>41579</v>
      </c>
    </row>
    <row r="298" spans="1:20" ht="43.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12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9">
        <f>Table1[[#This Row],[pledged]]/Table1[[#This Row],[goal]]</f>
        <v>1.187262</v>
      </c>
      <c r="P298" s="8">
        <f>IFERROR(Table1[[#This Row],[pledged]]/Table1[[#This Row],[backers_count]],0)</f>
        <v>230.08953488372092</v>
      </c>
      <c r="Q29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98" t="str">
        <f>RIGHT(Table1[[#This Row],[Category and Sub-Category]],(LEN(Table1[[#This Row],[Category and Sub-Category]])-(FIND("/",Table1[[#This Row],[Category and Sub-Category]],1))))</f>
        <v>documentary</v>
      </c>
      <c r="S298" s="7">
        <f>(Table1[[#This Row],[launched_at]]/86400)+DATE(1970,1,1)</f>
        <v>41134.475497685184</v>
      </c>
      <c r="T298" s="7">
        <f>(Table1[[#This Row],[deadline]]/86400)+DATE(1970,1,1)</f>
        <v>41159.475497685184</v>
      </c>
    </row>
    <row r="299" spans="1:20" ht="43.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12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9">
        <f>Table1[[#This Row],[pledged]]/Table1[[#This Row],[goal]]</f>
        <v>1.0064</v>
      </c>
      <c r="P299" s="8">
        <f>IFERROR(Table1[[#This Row],[pledged]]/Table1[[#This Row],[backers_count]],0)</f>
        <v>141.74647887323943</v>
      </c>
      <c r="Q29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299" t="str">
        <f>RIGHT(Table1[[#This Row],[Category and Sub-Category]],(LEN(Table1[[#This Row],[Category and Sub-Category]])-(FIND("/",Table1[[#This Row],[Category and Sub-Category]],1))))</f>
        <v>documentary</v>
      </c>
      <c r="S299" s="7">
        <f>(Table1[[#This Row],[launched_at]]/86400)+DATE(1970,1,1)</f>
        <v>42089.728020833332</v>
      </c>
      <c r="T299" s="7">
        <f>(Table1[[#This Row],[deadline]]/86400)+DATE(1970,1,1)</f>
        <v>42125.165972222225</v>
      </c>
    </row>
    <row r="300" spans="1:20" ht="29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12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9">
        <f>Table1[[#This Row],[pledged]]/Table1[[#This Row],[goal]]</f>
        <v>1.089324126984127</v>
      </c>
      <c r="P300" s="8">
        <f>IFERROR(Table1[[#This Row],[pledged]]/Table1[[#This Row],[backers_count]],0)</f>
        <v>56.344351395730705</v>
      </c>
      <c r="Q30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00" t="str">
        <f>RIGHT(Table1[[#This Row],[Category and Sub-Category]],(LEN(Table1[[#This Row],[Category and Sub-Category]])-(FIND("/",Table1[[#This Row],[Category and Sub-Category]],1))))</f>
        <v>documentary</v>
      </c>
      <c r="S300" s="7">
        <f>(Table1[[#This Row],[launched_at]]/86400)+DATE(1970,1,1)</f>
        <v>41709.463518518518</v>
      </c>
      <c r="T300" s="7">
        <f>(Table1[[#This Row],[deadline]]/86400)+DATE(1970,1,1)</f>
        <v>41768.875</v>
      </c>
    </row>
    <row r="301" spans="1:20" ht="58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12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9">
        <f>Table1[[#This Row],[pledged]]/Table1[[#This Row],[goal]]</f>
        <v>1.789525</v>
      </c>
      <c r="P301" s="8">
        <f>IFERROR(Table1[[#This Row],[pledged]]/Table1[[#This Row],[backers_count]],0)</f>
        <v>73.341188524590166</v>
      </c>
      <c r="Q30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01" t="str">
        <f>RIGHT(Table1[[#This Row],[Category and Sub-Category]],(LEN(Table1[[#This Row],[Category and Sub-Category]])-(FIND("/",Table1[[#This Row],[Category and Sub-Category]],1))))</f>
        <v>documentary</v>
      </c>
      <c r="S301" s="7">
        <f>(Table1[[#This Row],[launched_at]]/86400)+DATE(1970,1,1)</f>
        <v>40469.225231481483</v>
      </c>
      <c r="T301" s="7">
        <f>(Table1[[#This Row],[deadline]]/86400)+DATE(1970,1,1)</f>
        <v>40499.266898148147</v>
      </c>
    </row>
    <row r="302" spans="1:20" ht="43.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1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9">
        <f>Table1[[#This Row],[pledged]]/Table1[[#This Row],[goal]]</f>
        <v>1.0172264</v>
      </c>
      <c r="P302" s="8">
        <f>IFERROR(Table1[[#This Row],[pledged]]/Table1[[#This Row],[backers_count]],0)</f>
        <v>85.337785234899329</v>
      </c>
      <c r="Q30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02" t="str">
        <f>RIGHT(Table1[[#This Row],[Category and Sub-Category]],(LEN(Table1[[#This Row],[Category and Sub-Category]])-(FIND("/",Table1[[#This Row],[Category and Sub-Category]],1))))</f>
        <v>documentary</v>
      </c>
      <c r="S302" s="7">
        <f>(Table1[[#This Row],[launched_at]]/86400)+DATE(1970,1,1)</f>
        <v>40626.959930555553</v>
      </c>
      <c r="T302" s="7">
        <f>(Table1[[#This Row],[deadline]]/86400)+DATE(1970,1,1)</f>
        <v>40657.959930555553</v>
      </c>
    </row>
    <row r="303" spans="1:20" ht="43.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12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9">
        <f>Table1[[#This Row],[pledged]]/Table1[[#This Row],[goal]]</f>
        <v>1.1873499999999999</v>
      </c>
      <c r="P303" s="8">
        <f>IFERROR(Table1[[#This Row],[pledged]]/Table1[[#This Row],[backers_count]],0)</f>
        <v>61.496215139442228</v>
      </c>
      <c r="Q30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03" t="str">
        <f>RIGHT(Table1[[#This Row],[Category and Sub-Category]],(LEN(Table1[[#This Row],[Category and Sub-Category]])-(FIND("/",Table1[[#This Row],[Category and Sub-Category]],1))))</f>
        <v>documentary</v>
      </c>
      <c r="S303" s="7">
        <f>(Table1[[#This Row],[launched_at]]/86400)+DATE(1970,1,1)</f>
        <v>41312.737673611111</v>
      </c>
      <c r="T303" s="7">
        <f>(Table1[[#This Row],[deadline]]/86400)+DATE(1970,1,1)</f>
        <v>41352.696006944447</v>
      </c>
    </row>
    <row r="304" spans="1:20" ht="58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12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9">
        <f>Table1[[#This Row],[pledged]]/Table1[[#This Row],[goal]]</f>
        <v>1.0045999999999999</v>
      </c>
      <c r="P304" s="8">
        <f>IFERROR(Table1[[#This Row],[pledged]]/Table1[[#This Row],[backers_count]],0)</f>
        <v>93.018518518518519</v>
      </c>
      <c r="Q30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04" t="str">
        <f>RIGHT(Table1[[#This Row],[Category and Sub-Category]],(LEN(Table1[[#This Row],[Category and Sub-Category]])-(FIND("/",Table1[[#This Row],[Category and Sub-Category]],1))))</f>
        <v>documentary</v>
      </c>
      <c r="S304" s="7">
        <f>(Table1[[#This Row],[launched_at]]/86400)+DATE(1970,1,1)</f>
        <v>40933.856921296298</v>
      </c>
      <c r="T304" s="7">
        <f>(Table1[[#This Row],[deadline]]/86400)+DATE(1970,1,1)</f>
        <v>40963.856921296298</v>
      </c>
    </row>
    <row r="305" spans="1:20" ht="43.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12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9">
        <f>Table1[[#This Row],[pledged]]/Table1[[#This Row],[goal]]</f>
        <v>1.3746666666666667</v>
      </c>
      <c r="P305" s="8">
        <f>IFERROR(Table1[[#This Row],[pledged]]/Table1[[#This Row],[backers_count]],0)</f>
        <v>50.292682926829265</v>
      </c>
      <c r="Q30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05" t="str">
        <f>RIGHT(Table1[[#This Row],[Category and Sub-Category]],(LEN(Table1[[#This Row],[Category and Sub-Category]])-(FIND("/",Table1[[#This Row],[Category and Sub-Category]],1))))</f>
        <v>documentary</v>
      </c>
      <c r="S305" s="7">
        <f>(Table1[[#This Row],[launched_at]]/86400)+DATE(1970,1,1)</f>
        <v>41032.071134259255</v>
      </c>
      <c r="T305" s="7">
        <f>(Table1[[#This Row],[deadline]]/86400)+DATE(1970,1,1)</f>
        <v>41062.071134259255</v>
      </c>
    </row>
    <row r="306" spans="1:20" ht="29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12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9">
        <f>Table1[[#This Row],[pledged]]/Table1[[#This Row],[goal]]</f>
        <v>2.3164705882352941</v>
      </c>
      <c r="P306" s="8">
        <f>IFERROR(Table1[[#This Row],[pledged]]/Table1[[#This Row],[backers_count]],0)</f>
        <v>106.43243243243244</v>
      </c>
      <c r="Q30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06" t="str">
        <f>RIGHT(Table1[[#This Row],[Category and Sub-Category]],(LEN(Table1[[#This Row],[Category and Sub-Category]])-(FIND("/",Table1[[#This Row],[Category and Sub-Category]],1))))</f>
        <v>documentary</v>
      </c>
      <c r="S306" s="7">
        <f>(Table1[[#This Row],[launched_at]]/86400)+DATE(1970,1,1)</f>
        <v>41114.094872685186</v>
      </c>
      <c r="T306" s="7">
        <f>(Table1[[#This Row],[deadline]]/86400)+DATE(1970,1,1)</f>
        <v>41153.083333333336</v>
      </c>
    </row>
    <row r="307" spans="1:20" ht="43.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12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9">
        <f>Table1[[#This Row],[pledged]]/Table1[[#This Row],[goal]]</f>
        <v>1.3033333333333332</v>
      </c>
      <c r="P307" s="8">
        <f>IFERROR(Table1[[#This Row],[pledged]]/Table1[[#This Row],[backers_count]],0)</f>
        <v>51.719576719576722</v>
      </c>
      <c r="Q30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07" t="str">
        <f>RIGHT(Table1[[#This Row],[Category and Sub-Category]],(LEN(Table1[[#This Row],[Category and Sub-Category]])-(FIND("/",Table1[[#This Row],[Category and Sub-Category]],1))))</f>
        <v>documentary</v>
      </c>
      <c r="S307" s="7">
        <f>(Table1[[#This Row],[launched_at]]/86400)+DATE(1970,1,1)</f>
        <v>40948.630196759259</v>
      </c>
      <c r="T307" s="7">
        <f>(Table1[[#This Row],[deadline]]/86400)+DATE(1970,1,1)</f>
        <v>40978.630196759259</v>
      </c>
    </row>
    <row r="308" spans="1:20" ht="29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12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9">
        <f>Table1[[#This Row],[pledged]]/Table1[[#This Row],[goal]]</f>
        <v>2.9289999999999998</v>
      </c>
      <c r="P308" s="8">
        <f>IFERROR(Table1[[#This Row],[pledged]]/Table1[[#This Row],[backers_count]],0)</f>
        <v>36.612499999999997</v>
      </c>
      <c r="Q30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08" t="str">
        <f>RIGHT(Table1[[#This Row],[Category and Sub-Category]],(LEN(Table1[[#This Row],[Category and Sub-Category]])-(FIND("/",Table1[[#This Row],[Category and Sub-Category]],1))))</f>
        <v>documentary</v>
      </c>
      <c r="S308" s="7">
        <f>(Table1[[#This Row],[launched_at]]/86400)+DATE(1970,1,1)</f>
        <v>41333.837187500001</v>
      </c>
      <c r="T308" s="7">
        <f>(Table1[[#This Row],[deadline]]/86400)+DATE(1970,1,1)</f>
        <v>41353.79552083333</v>
      </c>
    </row>
    <row r="309" spans="1:20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12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9">
        <f>Table1[[#This Row],[pledged]]/Table1[[#This Row],[goal]]</f>
        <v>1.1131818181818183</v>
      </c>
      <c r="P309" s="8">
        <f>IFERROR(Table1[[#This Row],[pledged]]/Table1[[#This Row],[backers_count]],0)</f>
        <v>42.517361111111114</v>
      </c>
      <c r="Q30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09" t="str">
        <f>RIGHT(Table1[[#This Row],[Category and Sub-Category]],(LEN(Table1[[#This Row],[Category and Sub-Category]])-(FIND("/",Table1[[#This Row],[Category and Sub-Category]],1))))</f>
        <v>documentary</v>
      </c>
      <c r="S309" s="7">
        <f>(Table1[[#This Row],[launched_at]]/86400)+DATE(1970,1,1)</f>
        <v>41282.944456018522</v>
      </c>
      <c r="T309" s="7">
        <f>(Table1[[#This Row],[deadline]]/86400)+DATE(1970,1,1)</f>
        <v>41312.944456018522</v>
      </c>
    </row>
    <row r="310" spans="1:20" ht="43.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12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9">
        <f>Table1[[#This Row],[pledged]]/Table1[[#This Row],[goal]]</f>
        <v>1.0556666666666668</v>
      </c>
      <c r="P310" s="8">
        <f>IFERROR(Table1[[#This Row],[pledged]]/Table1[[#This Row],[backers_count]],0)</f>
        <v>62.712871287128714</v>
      </c>
      <c r="Q31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10" t="str">
        <f>RIGHT(Table1[[#This Row],[Category and Sub-Category]],(LEN(Table1[[#This Row],[Category and Sub-Category]])-(FIND("/",Table1[[#This Row],[Category and Sub-Category]],1))))</f>
        <v>documentary</v>
      </c>
      <c r="S310" s="7">
        <f>(Table1[[#This Row],[launched_at]]/86400)+DATE(1970,1,1)</f>
        <v>40567.694560185184</v>
      </c>
      <c r="T310" s="7">
        <f>(Table1[[#This Row],[deadline]]/86400)+DATE(1970,1,1)</f>
        <v>40612.694560185184</v>
      </c>
    </row>
    <row r="311" spans="1:20" ht="43.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12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9">
        <f>Table1[[#This Row],[pledged]]/Table1[[#This Row],[goal]]</f>
        <v>1.1894444444444445</v>
      </c>
      <c r="P311" s="8">
        <f>IFERROR(Table1[[#This Row],[pledged]]/Table1[[#This Row],[backers_count]],0)</f>
        <v>89.957983193277315</v>
      </c>
      <c r="Q31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11" t="str">
        <f>RIGHT(Table1[[#This Row],[Category and Sub-Category]],(LEN(Table1[[#This Row],[Category and Sub-Category]])-(FIND("/",Table1[[#This Row],[Category and Sub-Category]],1))))</f>
        <v>documentary</v>
      </c>
      <c r="S311" s="7">
        <f>(Table1[[#This Row],[launched_at]]/86400)+DATE(1970,1,1)</f>
        <v>41134.751550925925</v>
      </c>
      <c r="T311" s="7">
        <f>(Table1[[#This Row],[deadline]]/86400)+DATE(1970,1,1)</f>
        <v>41155.751550925925</v>
      </c>
    </row>
    <row r="312" spans="1:20" ht="43.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9">
        <f>Table1[[#This Row],[pledged]]/Table1[[#This Row],[goal]]</f>
        <v>1.04129</v>
      </c>
      <c r="P312" s="8">
        <f>IFERROR(Table1[[#This Row],[pledged]]/Table1[[#This Row],[backers_count]],0)</f>
        <v>28.924722222222222</v>
      </c>
      <c r="Q31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12" t="str">
        <f>RIGHT(Table1[[#This Row],[Category and Sub-Category]],(LEN(Table1[[#This Row],[Category and Sub-Category]])-(FIND("/",Table1[[#This Row],[Category and Sub-Category]],1))))</f>
        <v>documentary</v>
      </c>
      <c r="S312" s="7">
        <f>(Table1[[#This Row],[launched_at]]/86400)+DATE(1970,1,1)</f>
        <v>40821.183136574073</v>
      </c>
      <c r="T312" s="7">
        <f>(Table1[[#This Row],[deadline]]/86400)+DATE(1970,1,1)</f>
        <v>40836.083333333336</v>
      </c>
    </row>
    <row r="313" spans="1:20" ht="43.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12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9">
        <f>Table1[[#This Row],[pledged]]/Table1[[#This Row],[goal]]</f>
        <v>1.0410165</v>
      </c>
      <c r="P313" s="8">
        <f>IFERROR(Table1[[#This Row],[pledged]]/Table1[[#This Row],[backers_count]],0)</f>
        <v>138.8022</v>
      </c>
      <c r="Q31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13" t="str">
        <f>RIGHT(Table1[[#This Row],[Category and Sub-Category]],(LEN(Table1[[#This Row],[Category and Sub-Category]])-(FIND("/",Table1[[#This Row],[Category and Sub-Category]],1))))</f>
        <v>documentary</v>
      </c>
      <c r="S313" s="7">
        <f>(Table1[[#This Row],[launched_at]]/86400)+DATE(1970,1,1)</f>
        <v>40868.219814814816</v>
      </c>
      <c r="T313" s="7">
        <f>(Table1[[#This Row],[deadline]]/86400)+DATE(1970,1,1)</f>
        <v>40909.332638888889</v>
      </c>
    </row>
    <row r="314" spans="1:20" ht="58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12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9">
        <f>Table1[[#This Row],[pledged]]/Table1[[#This Row],[goal]]</f>
        <v>1.1187499999999999</v>
      </c>
      <c r="P314" s="8">
        <f>IFERROR(Table1[[#This Row],[pledged]]/Table1[[#This Row],[backers_count]],0)</f>
        <v>61.301369863013697</v>
      </c>
      <c r="Q31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14" t="str">
        <f>RIGHT(Table1[[#This Row],[Category and Sub-Category]],(LEN(Table1[[#This Row],[Category and Sub-Category]])-(FIND("/",Table1[[#This Row],[Category and Sub-Category]],1))))</f>
        <v>documentary</v>
      </c>
      <c r="S314" s="7">
        <f>(Table1[[#This Row],[launched_at]]/86400)+DATE(1970,1,1)</f>
        <v>41348.877685185187</v>
      </c>
      <c r="T314" s="7">
        <f>(Table1[[#This Row],[deadline]]/86400)+DATE(1970,1,1)</f>
        <v>41378.877685185187</v>
      </c>
    </row>
    <row r="315" spans="1:20" ht="58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12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9">
        <f>Table1[[#This Row],[pledged]]/Table1[[#This Row],[goal]]</f>
        <v>1.0473529411764706</v>
      </c>
      <c r="P315" s="8">
        <f>IFERROR(Table1[[#This Row],[pledged]]/Table1[[#This Row],[backers_count]],0)</f>
        <v>80.202702702702709</v>
      </c>
      <c r="Q31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15" t="str">
        <f>RIGHT(Table1[[#This Row],[Category and Sub-Category]],(LEN(Table1[[#This Row],[Category and Sub-Category]])-(FIND("/",Table1[[#This Row],[Category and Sub-Category]],1))))</f>
        <v>documentary</v>
      </c>
      <c r="S315" s="7">
        <f>(Table1[[#This Row],[launched_at]]/86400)+DATE(1970,1,1)</f>
        <v>40357.227939814817</v>
      </c>
      <c r="T315" s="7">
        <f>(Table1[[#This Row],[deadline]]/86400)+DATE(1970,1,1)</f>
        <v>40401.665972222225</v>
      </c>
    </row>
    <row r="316" spans="1:20" ht="43.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12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9">
        <f>Table1[[#This Row],[pledged]]/Table1[[#This Row],[goal]]</f>
        <v>3.8515000000000001</v>
      </c>
      <c r="P316" s="8">
        <f>IFERROR(Table1[[#This Row],[pledged]]/Table1[[#This Row],[backers_count]],0)</f>
        <v>32.095833333333331</v>
      </c>
      <c r="Q31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16" t="str">
        <f>RIGHT(Table1[[#This Row],[Category and Sub-Category]],(LEN(Table1[[#This Row],[Category and Sub-Category]])-(FIND("/",Table1[[#This Row],[Category and Sub-Category]],1))))</f>
        <v>documentary</v>
      </c>
      <c r="S316" s="7">
        <f>(Table1[[#This Row],[launched_at]]/86400)+DATE(1970,1,1)</f>
        <v>41304.833194444444</v>
      </c>
      <c r="T316" s="7">
        <f>(Table1[[#This Row],[deadline]]/86400)+DATE(1970,1,1)</f>
        <v>41334.833194444444</v>
      </c>
    </row>
    <row r="317" spans="1:20" ht="43.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12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9">
        <f>Table1[[#This Row],[pledged]]/Table1[[#This Row],[goal]]</f>
        <v>1.01248</v>
      </c>
      <c r="P317" s="8">
        <f>IFERROR(Table1[[#This Row],[pledged]]/Table1[[#This Row],[backers_count]],0)</f>
        <v>200.88888888888889</v>
      </c>
      <c r="Q31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17" t="str">
        <f>RIGHT(Table1[[#This Row],[Category and Sub-Category]],(LEN(Table1[[#This Row],[Category and Sub-Category]])-(FIND("/",Table1[[#This Row],[Category and Sub-Category]],1))))</f>
        <v>documentary</v>
      </c>
      <c r="S317" s="7">
        <f>(Table1[[#This Row],[launched_at]]/86400)+DATE(1970,1,1)</f>
        <v>41113.77238425926</v>
      </c>
      <c r="T317" s="7">
        <f>(Table1[[#This Row],[deadline]]/86400)+DATE(1970,1,1)</f>
        <v>41143.77238425926</v>
      </c>
    </row>
    <row r="318" spans="1:20" ht="29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12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9">
        <f>Table1[[#This Row],[pledged]]/Table1[[#This Row],[goal]]</f>
        <v>1.1377333333333333</v>
      </c>
      <c r="P318" s="8">
        <f>IFERROR(Table1[[#This Row],[pledged]]/Table1[[#This Row],[backers_count]],0)</f>
        <v>108.01265822784811</v>
      </c>
      <c r="Q31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18" t="str">
        <f>RIGHT(Table1[[#This Row],[Category and Sub-Category]],(LEN(Table1[[#This Row],[Category and Sub-Category]])-(FIND("/",Table1[[#This Row],[Category and Sub-Category]],1))))</f>
        <v>documentary</v>
      </c>
      <c r="S318" s="7">
        <f>(Table1[[#This Row],[launched_at]]/86400)+DATE(1970,1,1)</f>
        <v>41950.923576388886</v>
      </c>
      <c r="T318" s="7">
        <f>(Table1[[#This Row],[deadline]]/86400)+DATE(1970,1,1)</f>
        <v>41984.207638888889</v>
      </c>
    </row>
    <row r="319" spans="1:20" ht="43.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12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9">
        <f>Table1[[#This Row],[pledged]]/Table1[[#This Row],[goal]]</f>
        <v>1.0080333333333333</v>
      </c>
      <c r="P319" s="8">
        <f>IFERROR(Table1[[#This Row],[pledged]]/Table1[[#This Row],[backers_count]],0)</f>
        <v>95.699367088607602</v>
      </c>
      <c r="Q31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19" t="str">
        <f>RIGHT(Table1[[#This Row],[Category and Sub-Category]],(LEN(Table1[[#This Row],[Category and Sub-Category]])-(FIND("/",Table1[[#This Row],[Category and Sub-Category]],1))))</f>
        <v>documentary</v>
      </c>
      <c r="S319" s="7">
        <f>(Table1[[#This Row],[launched_at]]/86400)+DATE(1970,1,1)</f>
        <v>41589.676886574074</v>
      </c>
      <c r="T319" s="7">
        <f>(Table1[[#This Row],[deadline]]/86400)+DATE(1970,1,1)</f>
        <v>41619.676886574074</v>
      </c>
    </row>
    <row r="320" spans="1:20" ht="43.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12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9">
        <f>Table1[[#This Row],[pledged]]/Table1[[#This Row],[goal]]</f>
        <v>2.8332000000000002</v>
      </c>
      <c r="P320" s="8">
        <f>IFERROR(Table1[[#This Row],[pledged]]/Table1[[#This Row],[backers_count]],0)</f>
        <v>49.880281690140848</v>
      </c>
      <c r="Q32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20" t="str">
        <f>RIGHT(Table1[[#This Row],[Category and Sub-Category]],(LEN(Table1[[#This Row],[Category and Sub-Category]])-(FIND("/",Table1[[#This Row],[Category and Sub-Category]],1))))</f>
        <v>documentary</v>
      </c>
      <c r="S320" s="7">
        <f>(Table1[[#This Row],[launched_at]]/86400)+DATE(1970,1,1)</f>
        <v>41330.038784722223</v>
      </c>
      <c r="T320" s="7">
        <f>(Table1[[#This Row],[deadline]]/86400)+DATE(1970,1,1)</f>
        <v>41359.997118055559</v>
      </c>
    </row>
    <row r="321" spans="1:20" ht="58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12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9">
        <f>Table1[[#This Row],[pledged]]/Table1[[#This Row],[goal]]</f>
        <v>1.1268</v>
      </c>
      <c r="P321" s="8">
        <f>IFERROR(Table1[[#This Row],[pledged]]/Table1[[#This Row],[backers_count]],0)</f>
        <v>110.47058823529412</v>
      </c>
      <c r="Q32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21" t="str">
        <f>RIGHT(Table1[[#This Row],[Category and Sub-Category]],(LEN(Table1[[#This Row],[Category and Sub-Category]])-(FIND("/",Table1[[#This Row],[Category and Sub-Category]],1))))</f>
        <v>documentary</v>
      </c>
      <c r="S321" s="7">
        <f>(Table1[[#This Row],[launched_at]]/86400)+DATE(1970,1,1)</f>
        <v>40123.83829861111</v>
      </c>
      <c r="T321" s="7">
        <f>(Table1[[#This Row],[deadline]]/86400)+DATE(1970,1,1)</f>
        <v>40211.332638888889</v>
      </c>
    </row>
    <row r="322" spans="1:20" ht="43.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1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9">
        <f>Table1[[#This Row],[pledged]]/Table1[[#This Row],[goal]]</f>
        <v>1.0658000000000001</v>
      </c>
      <c r="P322" s="8">
        <f>IFERROR(Table1[[#This Row],[pledged]]/Table1[[#This Row],[backers_count]],0)</f>
        <v>134.91139240506328</v>
      </c>
      <c r="Q32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22" t="str">
        <f>RIGHT(Table1[[#This Row],[Category and Sub-Category]],(LEN(Table1[[#This Row],[Category and Sub-Category]])-(FIND("/",Table1[[#This Row],[Category and Sub-Category]],1))))</f>
        <v>documentary</v>
      </c>
      <c r="S322" s="7">
        <f>(Table1[[#This Row],[launched_at]]/86400)+DATE(1970,1,1)</f>
        <v>42331.551307870366</v>
      </c>
      <c r="T322" s="7">
        <f>(Table1[[#This Row],[deadline]]/86400)+DATE(1970,1,1)</f>
        <v>42360.958333333328</v>
      </c>
    </row>
    <row r="323" spans="1:20" ht="43.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12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9">
        <f>Table1[[#This Row],[pledged]]/Table1[[#This Row],[goal]]</f>
        <v>1.0266285714285714</v>
      </c>
      <c r="P323" s="8">
        <f>IFERROR(Table1[[#This Row],[pledged]]/Table1[[#This Row],[backers_count]],0)</f>
        <v>106.62314540059347</v>
      </c>
      <c r="Q32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23" t="str">
        <f>RIGHT(Table1[[#This Row],[Category and Sub-Category]],(LEN(Table1[[#This Row],[Category and Sub-Category]])-(FIND("/",Table1[[#This Row],[Category and Sub-Category]],1))))</f>
        <v>documentary</v>
      </c>
      <c r="S323" s="7">
        <f>(Table1[[#This Row],[launched_at]]/86400)+DATE(1970,1,1)</f>
        <v>42647.446597222224</v>
      </c>
      <c r="T323" s="7">
        <f>(Table1[[#This Row],[deadline]]/86400)+DATE(1970,1,1)</f>
        <v>42682.488263888888</v>
      </c>
    </row>
    <row r="324" spans="1:20" ht="43.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12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9">
        <f>Table1[[#This Row],[pledged]]/Table1[[#This Row],[goal]]</f>
        <v>1.0791200000000001</v>
      </c>
      <c r="P324" s="8">
        <f>IFERROR(Table1[[#This Row],[pledged]]/Table1[[#This Row],[backers_count]],0)</f>
        <v>145.04301075268816</v>
      </c>
      <c r="Q32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24" t="str">
        <f>RIGHT(Table1[[#This Row],[Category and Sub-Category]],(LEN(Table1[[#This Row],[Category and Sub-Category]])-(FIND("/",Table1[[#This Row],[Category and Sub-Category]],1))))</f>
        <v>documentary</v>
      </c>
      <c r="S324" s="7">
        <f>(Table1[[#This Row],[launched_at]]/86400)+DATE(1970,1,1)</f>
        <v>42473.57</v>
      </c>
      <c r="T324" s="7">
        <f>(Table1[[#This Row],[deadline]]/86400)+DATE(1970,1,1)</f>
        <v>42503.57</v>
      </c>
    </row>
    <row r="325" spans="1:20" ht="43.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12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9">
        <f>Table1[[#This Row],[pledged]]/Table1[[#This Row],[goal]]</f>
        <v>1.2307407407407407</v>
      </c>
      <c r="P325" s="8">
        <f>IFERROR(Table1[[#This Row],[pledged]]/Table1[[#This Row],[backers_count]],0)</f>
        <v>114.58620689655173</v>
      </c>
      <c r="Q32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25" t="str">
        <f>RIGHT(Table1[[#This Row],[Category and Sub-Category]],(LEN(Table1[[#This Row],[Category and Sub-Category]])-(FIND("/",Table1[[#This Row],[Category and Sub-Category]],1))))</f>
        <v>documentary</v>
      </c>
      <c r="S325" s="7">
        <f>(Table1[[#This Row],[launched_at]]/86400)+DATE(1970,1,1)</f>
        <v>42697.32136574074</v>
      </c>
      <c r="T325" s="7">
        <f>(Table1[[#This Row],[deadline]]/86400)+DATE(1970,1,1)</f>
        <v>42725.332638888889</v>
      </c>
    </row>
    <row r="326" spans="1:20" ht="43.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12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9">
        <f>Table1[[#This Row],[pledged]]/Table1[[#This Row],[goal]]</f>
        <v>1.016</v>
      </c>
      <c r="P326" s="8">
        <f>IFERROR(Table1[[#This Row],[pledged]]/Table1[[#This Row],[backers_count]],0)</f>
        <v>105.3170731707317</v>
      </c>
      <c r="Q32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26" t="str">
        <f>RIGHT(Table1[[#This Row],[Category and Sub-Category]],(LEN(Table1[[#This Row],[Category and Sub-Category]])-(FIND("/",Table1[[#This Row],[Category and Sub-Category]],1))))</f>
        <v>documentary</v>
      </c>
      <c r="S326" s="7">
        <f>(Table1[[#This Row],[launched_at]]/86400)+DATE(1970,1,1)</f>
        <v>42184.626250000001</v>
      </c>
      <c r="T326" s="7">
        <f>(Table1[[#This Row],[deadline]]/86400)+DATE(1970,1,1)</f>
        <v>42217.626250000001</v>
      </c>
    </row>
    <row r="327" spans="1:20" ht="43.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12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9">
        <f>Table1[[#This Row],[pledged]]/Table1[[#This Row],[goal]]</f>
        <v>1.04396</v>
      </c>
      <c r="P327" s="8">
        <f>IFERROR(Table1[[#This Row],[pledged]]/Table1[[#This Row],[backers_count]],0)</f>
        <v>70.921195652173907</v>
      </c>
      <c r="Q32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27" t="str">
        <f>RIGHT(Table1[[#This Row],[Category and Sub-Category]],(LEN(Table1[[#This Row],[Category and Sub-Category]])-(FIND("/",Table1[[#This Row],[Category and Sub-Category]],1))))</f>
        <v>documentary</v>
      </c>
      <c r="S327" s="7">
        <f>(Table1[[#This Row],[launched_at]]/86400)+DATE(1970,1,1)</f>
        <v>42689.187881944439</v>
      </c>
      <c r="T327" s="7">
        <f>(Table1[[#This Row],[deadline]]/86400)+DATE(1970,1,1)</f>
        <v>42724.187881944439</v>
      </c>
    </row>
    <row r="328" spans="1:20" ht="43.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12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9">
        <f>Table1[[#This Row],[pledged]]/Table1[[#This Row],[goal]]</f>
        <v>1.1292973333333334</v>
      </c>
      <c r="P328" s="8">
        <f>IFERROR(Table1[[#This Row],[pledged]]/Table1[[#This Row],[backers_count]],0)</f>
        <v>147.17167680278018</v>
      </c>
      <c r="Q32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28" t="str">
        <f>RIGHT(Table1[[#This Row],[Category and Sub-Category]],(LEN(Table1[[#This Row],[Category and Sub-Category]])-(FIND("/",Table1[[#This Row],[Category and Sub-Category]],1))))</f>
        <v>documentary</v>
      </c>
      <c r="S328" s="7">
        <f>(Table1[[#This Row],[launched_at]]/86400)+DATE(1970,1,1)</f>
        <v>42775.314884259264</v>
      </c>
      <c r="T328" s="7">
        <f>(Table1[[#This Row],[deadline]]/86400)+DATE(1970,1,1)</f>
        <v>42808.956250000003</v>
      </c>
    </row>
    <row r="329" spans="1:20" ht="43.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12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9">
        <f>Table1[[#This Row],[pledged]]/Table1[[#This Row],[goal]]</f>
        <v>1.3640000000000001</v>
      </c>
      <c r="P329" s="8">
        <f>IFERROR(Table1[[#This Row],[pledged]]/Table1[[#This Row],[backers_count]],0)</f>
        <v>160.47058823529412</v>
      </c>
      <c r="Q32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29" t="str">
        <f>RIGHT(Table1[[#This Row],[Category and Sub-Category]],(LEN(Table1[[#This Row],[Category and Sub-Category]])-(FIND("/",Table1[[#This Row],[Category and Sub-Category]],1))))</f>
        <v>documentary</v>
      </c>
      <c r="S329" s="7">
        <f>(Table1[[#This Row],[launched_at]]/86400)+DATE(1970,1,1)</f>
        <v>42058.235289351855</v>
      </c>
      <c r="T329" s="7">
        <f>(Table1[[#This Row],[deadline]]/86400)+DATE(1970,1,1)</f>
        <v>42085.333333333328</v>
      </c>
    </row>
    <row r="330" spans="1:20" ht="43.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12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9">
        <f>Table1[[#This Row],[pledged]]/Table1[[#This Row],[goal]]</f>
        <v>1.036144</v>
      </c>
      <c r="P330" s="8">
        <f>IFERROR(Table1[[#This Row],[pledged]]/Table1[[#This Row],[backers_count]],0)</f>
        <v>156.04578313253012</v>
      </c>
      <c r="Q33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30" t="str">
        <f>RIGHT(Table1[[#This Row],[Category and Sub-Category]],(LEN(Table1[[#This Row],[Category and Sub-Category]])-(FIND("/",Table1[[#This Row],[Category and Sub-Category]],1))))</f>
        <v>documentary</v>
      </c>
      <c r="S330" s="7">
        <f>(Table1[[#This Row],[launched_at]]/86400)+DATE(1970,1,1)</f>
        <v>42278.946620370371</v>
      </c>
      <c r="T330" s="7">
        <f>(Table1[[#This Row],[deadline]]/86400)+DATE(1970,1,1)</f>
        <v>42309.166666666672</v>
      </c>
    </row>
    <row r="331" spans="1:20" ht="43.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12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9">
        <f>Table1[[#This Row],[pledged]]/Table1[[#This Row],[goal]]</f>
        <v>1.0549999999999999</v>
      </c>
      <c r="P331" s="8">
        <f>IFERROR(Table1[[#This Row],[pledged]]/Table1[[#This Row],[backers_count]],0)</f>
        <v>63.17365269461078</v>
      </c>
      <c r="Q33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31" t="str">
        <f>RIGHT(Table1[[#This Row],[Category and Sub-Category]],(LEN(Table1[[#This Row],[Category and Sub-Category]])-(FIND("/",Table1[[#This Row],[Category and Sub-Category]],1))))</f>
        <v>documentary</v>
      </c>
      <c r="S331" s="7">
        <f>(Table1[[#This Row],[launched_at]]/86400)+DATE(1970,1,1)</f>
        <v>42291.46674768519</v>
      </c>
      <c r="T331" s="7">
        <f>(Table1[[#This Row],[deadline]]/86400)+DATE(1970,1,1)</f>
        <v>42315.166666666672</v>
      </c>
    </row>
    <row r="332" spans="1:20" ht="43.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1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9">
        <f>Table1[[#This Row],[pledged]]/Table1[[#This Row],[goal]]</f>
        <v>1.0182857142857142</v>
      </c>
      <c r="P332" s="8">
        <f>IFERROR(Table1[[#This Row],[pledged]]/Table1[[#This Row],[backers_count]],0)</f>
        <v>104.82352941176471</v>
      </c>
      <c r="Q33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32" t="str">
        <f>RIGHT(Table1[[#This Row],[Category and Sub-Category]],(LEN(Table1[[#This Row],[Category and Sub-Category]])-(FIND("/",Table1[[#This Row],[Category and Sub-Category]],1))))</f>
        <v>documentary</v>
      </c>
      <c r="S332" s="7">
        <f>(Table1[[#This Row],[launched_at]]/86400)+DATE(1970,1,1)</f>
        <v>41379.515775462962</v>
      </c>
      <c r="T332" s="7">
        <f>(Table1[[#This Row],[deadline]]/86400)+DATE(1970,1,1)</f>
        <v>41411.165972222225</v>
      </c>
    </row>
    <row r="333" spans="1:20" ht="43.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12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9">
        <f>Table1[[#This Row],[pledged]]/Table1[[#This Row],[goal]]</f>
        <v>1.0660499999999999</v>
      </c>
      <c r="P333" s="8">
        <f>IFERROR(Table1[[#This Row],[pledged]]/Table1[[#This Row],[backers_count]],0)</f>
        <v>97.356164383561648</v>
      </c>
      <c r="Q33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33" t="str">
        <f>RIGHT(Table1[[#This Row],[Category and Sub-Category]],(LEN(Table1[[#This Row],[Category and Sub-Category]])-(FIND("/",Table1[[#This Row],[Category and Sub-Category]],1))))</f>
        <v>documentary</v>
      </c>
      <c r="S333" s="7">
        <f>(Table1[[#This Row],[launched_at]]/86400)+DATE(1970,1,1)</f>
        <v>42507.581412037034</v>
      </c>
      <c r="T333" s="7">
        <f>(Table1[[#This Row],[deadline]]/86400)+DATE(1970,1,1)</f>
        <v>42538.581412037034</v>
      </c>
    </row>
    <row r="334" spans="1:20" ht="43.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12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9">
        <f>Table1[[#This Row],[pledged]]/Table1[[#This Row],[goal]]</f>
        <v>1.13015</v>
      </c>
      <c r="P334" s="8">
        <f>IFERROR(Table1[[#This Row],[pledged]]/Table1[[#This Row],[backers_count]],0)</f>
        <v>203.63063063063063</v>
      </c>
      <c r="Q33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34" t="str">
        <f>RIGHT(Table1[[#This Row],[Category and Sub-Category]],(LEN(Table1[[#This Row],[Category and Sub-Category]])-(FIND("/",Table1[[#This Row],[Category and Sub-Category]],1))))</f>
        <v>documentary</v>
      </c>
      <c r="S334" s="7">
        <f>(Table1[[#This Row],[launched_at]]/86400)+DATE(1970,1,1)</f>
        <v>42263.680289351847</v>
      </c>
      <c r="T334" s="7">
        <f>(Table1[[#This Row],[deadline]]/86400)+DATE(1970,1,1)</f>
        <v>42305.333333333328</v>
      </c>
    </row>
    <row r="335" spans="1:20" ht="43.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12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9">
        <f>Table1[[#This Row],[pledged]]/Table1[[#This Row],[goal]]</f>
        <v>1.252275</v>
      </c>
      <c r="P335" s="8">
        <f>IFERROR(Table1[[#This Row],[pledged]]/Table1[[#This Row],[backers_count]],0)</f>
        <v>188.31203007518798</v>
      </c>
      <c r="Q33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35" t="str">
        <f>RIGHT(Table1[[#This Row],[Category and Sub-Category]],(LEN(Table1[[#This Row],[Category and Sub-Category]])-(FIND("/",Table1[[#This Row],[Category and Sub-Category]],1))))</f>
        <v>documentary</v>
      </c>
      <c r="S335" s="7">
        <f>(Table1[[#This Row],[launched_at]]/86400)+DATE(1970,1,1)</f>
        <v>42437.636469907404</v>
      </c>
      <c r="T335" s="7">
        <f>(Table1[[#This Row],[deadline]]/86400)+DATE(1970,1,1)</f>
        <v>42467.59480324074</v>
      </c>
    </row>
    <row r="336" spans="1:20" ht="58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12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9">
        <f>Table1[[#This Row],[pledged]]/Table1[[#This Row],[goal]]</f>
        <v>1.0119</v>
      </c>
      <c r="P336" s="8">
        <f>IFERROR(Table1[[#This Row],[pledged]]/Table1[[#This Row],[backers_count]],0)</f>
        <v>146.65217391304347</v>
      </c>
      <c r="Q33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36" t="str">
        <f>RIGHT(Table1[[#This Row],[Category and Sub-Category]],(LEN(Table1[[#This Row],[Category and Sub-Category]])-(FIND("/",Table1[[#This Row],[Category and Sub-Category]],1))))</f>
        <v>documentary</v>
      </c>
      <c r="S336" s="7">
        <f>(Table1[[#This Row],[launched_at]]/86400)+DATE(1970,1,1)</f>
        <v>42101.682372685187</v>
      </c>
      <c r="T336" s="7">
        <f>(Table1[[#This Row],[deadline]]/86400)+DATE(1970,1,1)</f>
        <v>42139.791666666672</v>
      </c>
    </row>
    <row r="337" spans="1:20" ht="43.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12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9">
        <f>Table1[[#This Row],[pledged]]/Table1[[#This Row],[goal]]</f>
        <v>1.0276470588235294</v>
      </c>
      <c r="P337" s="8">
        <f>IFERROR(Table1[[#This Row],[pledged]]/Table1[[#This Row],[backers_count]],0)</f>
        <v>109.1875</v>
      </c>
      <c r="Q33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37" t="str">
        <f>RIGHT(Table1[[#This Row],[Category and Sub-Category]],(LEN(Table1[[#This Row],[Category and Sub-Category]])-(FIND("/",Table1[[#This Row],[Category and Sub-Category]],1))))</f>
        <v>documentary</v>
      </c>
      <c r="S337" s="7">
        <f>(Table1[[#This Row],[launched_at]]/86400)+DATE(1970,1,1)</f>
        <v>42101.737442129626</v>
      </c>
      <c r="T337" s="7">
        <f>(Table1[[#This Row],[deadline]]/86400)+DATE(1970,1,1)</f>
        <v>42132.916666666672</v>
      </c>
    </row>
    <row r="338" spans="1:20" ht="43.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12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9">
        <f>Table1[[#This Row],[pledged]]/Table1[[#This Row],[goal]]</f>
        <v>1.1683911999999999</v>
      </c>
      <c r="P338" s="8">
        <f>IFERROR(Table1[[#This Row],[pledged]]/Table1[[#This Row],[backers_count]],0)</f>
        <v>59.249046653144013</v>
      </c>
      <c r="Q33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38" t="str">
        <f>RIGHT(Table1[[#This Row],[Category and Sub-Category]],(LEN(Table1[[#This Row],[Category and Sub-Category]])-(FIND("/",Table1[[#This Row],[Category and Sub-Category]],1))))</f>
        <v>documentary</v>
      </c>
      <c r="S338" s="7">
        <f>(Table1[[#This Row],[launched_at]]/86400)+DATE(1970,1,1)</f>
        <v>42291.596273148149</v>
      </c>
      <c r="T338" s="7">
        <f>(Table1[[#This Row],[deadline]]/86400)+DATE(1970,1,1)</f>
        <v>42321.637939814813</v>
      </c>
    </row>
    <row r="339" spans="1:20" ht="43.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12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9">
        <f>Table1[[#This Row],[pledged]]/Table1[[#This Row],[goal]]</f>
        <v>1.0116833333333335</v>
      </c>
      <c r="P339" s="8">
        <f>IFERROR(Table1[[#This Row],[pledged]]/Table1[[#This Row],[backers_count]],0)</f>
        <v>97.904838709677421</v>
      </c>
      <c r="Q33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39" t="str">
        <f>RIGHT(Table1[[#This Row],[Category and Sub-Category]],(LEN(Table1[[#This Row],[Category and Sub-Category]])-(FIND("/",Table1[[#This Row],[Category and Sub-Category]],1))))</f>
        <v>documentary</v>
      </c>
      <c r="S339" s="7">
        <f>(Table1[[#This Row],[launched_at]]/86400)+DATE(1970,1,1)</f>
        <v>42047.128564814819</v>
      </c>
      <c r="T339" s="7">
        <f>(Table1[[#This Row],[deadline]]/86400)+DATE(1970,1,1)</f>
        <v>42077.086898148147</v>
      </c>
    </row>
    <row r="340" spans="1:20" ht="43.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12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9">
        <f>Table1[[#This Row],[pledged]]/Table1[[#This Row],[goal]]</f>
        <v>1.1013360000000001</v>
      </c>
      <c r="P340" s="8">
        <f>IFERROR(Table1[[#This Row],[pledged]]/Table1[[#This Row],[backers_count]],0)</f>
        <v>70.000169491525426</v>
      </c>
      <c r="Q34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40" t="str">
        <f>RIGHT(Table1[[#This Row],[Category and Sub-Category]],(LEN(Table1[[#This Row],[Category and Sub-Category]])-(FIND("/",Table1[[#This Row],[Category and Sub-Category]],1))))</f>
        <v>documentary</v>
      </c>
      <c r="S340" s="7">
        <f>(Table1[[#This Row],[launched_at]]/86400)+DATE(1970,1,1)</f>
        <v>42559.755671296298</v>
      </c>
      <c r="T340" s="7">
        <f>(Table1[[#This Row],[deadline]]/86400)+DATE(1970,1,1)</f>
        <v>42616.041666666672</v>
      </c>
    </row>
    <row r="341" spans="1:20" ht="43.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12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9">
        <f>Table1[[#This Row],[pledged]]/Table1[[#This Row],[goal]]</f>
        <v>1.0808333333333333</v>
      </c>
      <c r="P341" s="8">
        <f>IFERROR(Table1[[#This Row],[pledged]]/Table1[[#This Row],[backers_count]],0)</f>
        <v>72.865168539325836</v>
      </c>
      <c r="Q34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41" t="str">
        <f>RIGHT(Table1[[#This Row],[Category and Sub-Category]],(LEN(Table1[[#This Row],[Category and Sub-Category]])-(FIND("/",Table1[[#This Row],[Category and Sub-Category]],1))))</f>
        <v>documentary</v>
      </c>
      <c r="S341" s="7">
        <f>(Table1[[#This Row],[launched_at]]/86400)+DATE(1970,1,1)</f>
        <v>42093.760046296295</v>
      </c>
      <c r="T341" s="7">
        <f>(Table1[[#This Row],[deadline]]/86400)+DATE(1970,1,1)</f>
        <v>42123.760046296295</v>
      </c>
    </row>
    <row r="342" spans="1:20" ht="43.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1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9">
        <f>Table1[[#This Row],[pledged]]/Table1[[#This Row],[goal]]</f>
        <v>1.2502285714285715</v>
      </c>
      <c r="P342" s="8">
        <f>IFERROR(Table1[[#This Row],[pledged]]/Table1[[#This Row],[backers_count]],0)</f>
        <v>146.34782608695653</v>
      </c>
      <c r="Q34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42" t="str">
        <f>RIGHT(Table1[[#This Row],[Category and Sub-Category]],(LEN(Table1[[#This Row],[Category and Sub-Category]])-(FIND("/",Table1[[#This Row],[Category and Sub-Category]],1))))</f>
        <v>documentary</v>
      </c>
      <c r="S342" s="7">
        <f>(Table1[[#This Row],[launched_at]]/86400)+DATE(1970,1,1)</f>
        <v>42772.669062500005</v>
      </c>
      <c r="T342" s="7">
        <f>(Table1[[#This Row],[deadline]]/86400)+DATE(1970,1,1)</f>
        <v>42802.875</v>
      </c>
    </row>
    <row r="343" spans="1:20" ht="43.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12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9">
        <f>Table1[[#This Row],[pledged]]/Table1[[#This Row],[goal]]</f>
        <v>1.0671428571428572</v>
      </c>
      <c r="P343" s="8">
        <f>IFERROR(Table1[[#This Row],[pledged]]/Table1[[#This Row],[backers_count]],0)</f>
        <v>67.909090909090907</v>
      </c>
      <c r="Q34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43" t="str">
        <f>RIGHT(Table1[[#This Row],[Category and Sub-Category]],(LEN(Table1[[#This Row],[Category and Sub-Category]])-(FIND("/",Table1[[#This Row],[Category and Sub-Category]],1))))</f>
        <v>documentary</v>
      </c>
      <c r="S343" s="7">
        <f>(Table1[[#This Row],[launched_at]]/86400)+DATE(1970,1,1)</f>
        <v>41894.879606481481</v>
      </c>
      <c r="T343" s="7">
        <f>(Table1[[#This Row],[deadline]]/86400)+DATE(1970,1,1)</f>
        <v>41913.165972222225</v>
      </c>
    </row>
    <row r="344" spans="1:20" ht="29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12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9">
        <f>Table1[[#This Row],[pledged]]/Table1[[#This Row],[goal]]</f>
        <v>1.0036639999999999</v>
      </c>
      <c r="P344" s="8">
        <f>IFERROR(Table1[[#This Row],[pledged]]/Table1[[#This Row],[backers_count]],0)</f>
        <v>169.85083076923075</v>
      </c>
      <c r="Q34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44" t="str">
        <f>RIGHT(Table1[[#This Row],[Category and Sub-Category]],(LEN(Table1[[#This Row],[Category and Sub-Category]])-(FIND("/",Table1[[#This Row],[Category and Sub-Category]],1))))</f>
        <v>documentary</v>
      </c>
      <c r="S344" s="7">
        <f>(Table1[[#This Row],[launched_at]]/86400)+DATE(1970,1,1)</f>
        <v>42459.780844907407</v>
      </c>
      <c r="T344" s="7">
        <f>(Table1[[#This Row],[deadline]]/86400)+DATE(1970,1,1)</f>
        <v>42489.780844907407</v>
      </c>
    </row>
    <row r="345" spans="1:20" ht="58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12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9">
        <f>Table1[[#This Row],[pledged]]/Table1[[#This Row],[goal]]</f>
        <v>1.0202863333333334</v>
      </c>
      <c r="P345" s="8">
        <f>IFERROR(Table1[[#This Row],[pledged]]/Table1[[#This Row],[backers_count]],0)</f>
        <v>58.413339694656486</v>
      </c>
      <c r="Q34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45" t="str">
        <f>RIGHT(Table1[[#This Row],[Category and Sub-Category]],(LEN(Table1[[#This Row],[Category and Sub-Category]])-(FIND("/",Table1[[#This Row],[Category and Sub-Category]],1))))</f>
        <v>documentary</v>
      </c>
      <c r="S345" s="7">
        <f>(Table1[[#This Row],[launched_at]]/86400)+DATE(1970,1,1)</f>
        <v>41926.73778935185</v>
      </c>
      <c r="T345" s="7">
        <f>(Table1[[#This Row],[deadline]]/86400)+DATE(1970,1,1)</f>
        <v>41957.125</v>
      </c>
    </row>
    <row r="346" spans="1:20" ht="58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12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9">
        <f>Table1[[#This Row],[pledged]]/Table1[[#This Row],[goal]]</f>
        <v>1.0208358208955224</v>
      </c>
      <c r="P346" s="8">
        <f>IFERROR(Table1[[#This Row],[pledged]]/Table1[[#This Row],[backers_count]],0)</f>
        <v>119.99298245614035</v>
      </c>
      <c r="Q34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46" t="str">
        <f>RIGHT(Table1[[#This Row],[Category and Sub-Category]],(LEN(Table1[[#This Row],[Category and Sub-Category]])-(FIND("/",Table1[[#This Row],[Category and Sub-Category]],1))))</f>
        <v>documentary</v>
      </c>
      <c r="S346" s="7">
        <f>(Table1[[#This Row],[launched_at]]/86400)+DATE(1970,1,1)</f>
        <v>42111.970995370371</v>
      </c>
      <c r="T346" s="7">
        <f>(Table1[[#This Row],[deadline]]/86400)+DATE(1970,1,1)</f>
        <v>42156.097222222219</v>
      </c>
    </row>
    <row r="347" spans="1:20" ht="43.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12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9">
        <f>Table1[[#This Row],[pledged]]/Table1[[#This Row],[goal]]</f>
        <v>1.2327586206896552</v>
      </c>
      <c r="P347" s="8">
        <f>IFERROR(Table1[[#This Row],[pledged]]/Table1[[#This Row],[backers_count]],0)</f>
        <v>99.860335195530723</v>
      </c>
      <c r="Q34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47" t="str">
        <f>RIGHT(Table1[[#This Row],[Category and Sub-Category]],(LEN(Table1[[#This Row],[Category and Sub-Category]])-(FIND("/",Table1[[#This Row],[Category and Sub-Category]],1))))</f>
        <v>documentary</v>
      </c>
      <c r="S347" s="7">
        <f>(Table1[[#This Row],[launched_at]]/86400)+DATE(1970,1,1)</f>
        <v>42114.944328703699</v>
      </c>
      <c r="T347" s="7">
        <f>(Table1[[#This Row],[deadline]]/86400)+DATE(1970,1,1)</f>
        <v>42144.944328703699</v>
      </c>
    </row>
    <row r="348" spans="1:20" ht="43.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12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9">
        <f>Table1[[#This Row],[pledged]]/Table1[[#This Row],[goal]]</f>
        <v>1.7028880000000002</v>
      </c>
      <c r="P348" s="8">
        <f>IFERROR(Table1[[#This Row],[pledged]]/Table1[[#This Row],[backers_count]],0)</f>
        <v>90.579148936170213</v>
      </c>
      <c r="Q34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48" t="str">
        <f>RIGHT(Table1[[#This Row],[Category and Sub-Category]],(LEN(Table1[[#This Row],[Category and Sub-Category]])-(FIND("/",Table1[[#This Row],[Category and Sub-Category]],1))))</f>
        <v>documentary</v>
      </c>
      <c r="S348" s="7">
        <f>(Table1[[#This Row],[launched_at]]/86400)+DATE(1970,1,1)</f>
        <v>42261.500243055554</v>
      </c>
      <c r="T348" s="7">
        <f>(Table1[[#This Row],[deadline]]/86400)+DATE(1970,1,1)</f>
        <v>42291.500243055554</v>
      </c>
    </row>
    <row r="349" spans="1:20" ht="43.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12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9">
        <f>Table1[[#This Row],[pledged]]/Table1[[#This Row],[goal]]</f>
        <v>1.1159049999999999</v>
      </c>
      <c r="P349" s="8">
        <f>IFERROR(Table1[[#This Row],[pledged]]/Table1[[#This Row],[backers_count]],0)</f>
        <v>117.77361477572559</v>
      </c>
      <c r="Q34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49" t="str">
        <f>RIGHT(Table1[[#This Row],[Category and Sub-Category]],(LEN(Table1[[#This Row],[Category and Sub-Category]])-(FIND("/",Table1[[#This Row],[Category and Sub-Category]],1))))</f>
        <v>documentary</v>
      </c>
      <c r="S349" s="7">
        <f>(Table1[[#This Row],[launched_at]]/86400)+DATE(1970,1,1)</f>
        <v>42292.495474537034</v>
      </c>
      <c r="T349" s="7">
        <f>(Table1[[#This Row],[deadline]]/86400)+DATE(1970,1,1)</f>
        <v>42322.537141203706</v>
      </c>
    </row>
    <row r="350" spans="1:20" ht="43.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12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9">
        <f>Table1[[#This Row],[pledged]]/Table1[[#This Row],[goal]]</f>
        <v>1.03</v>
      </c>
      <c r="P350" s="8">
        <f>IFERROR(Table1[[#This Row],[pledged]]/Table1[[#This Row],[backers_count]],0)</f>
        <v>86.554621848739501</v>
      </c>
      <c r="Q35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50" t="str">
        <f>RIGHT(Table1[[#This Row],[Category and Sub-Category]],(LEN(Table1[[#This Row],[Category and Sub-Category]])-(FIND("/",Table1[[#This Row],[Category and Sub-Category]],1))))</f>
        <v>documentary</v>
      </c>
      <c r="S350" s="7">
        <f>(Table1[[#This Row],[launched_at]]/86400)+DATE(1970,1,1)</f>
        <v>42207.58699074074</v>
      </c>
      <c r="T350" s="7">
        <f>(Table1[[#This Row],[deadline]]/86400)+DATE(1970,1,1)</f>
        <v>42237.58699074074</v>
      </c>
    </row>
    <row r="351" spans="1:20" ht="43.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12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9">
        <f>Table1[[#This Row],[pledged]]/Table1[[#This Row],[goal]]</f>
        <v>1.0663570159857905</v>
      </c>
      <c r="P351" s="8">
        <f>IFERROR(Table1[[#This Row],[pledged]]/Table1[[#This Row],[backers_count]],0)</f>
        <v>71.899281437125751</v>
      </c>
      <c r="Q35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51" t="str">
        <f>RIGHT(Table1[[#This Row],[Category and Sub-Category]],(LEN(Table1[[#This Row],[Category and Sub-Category]])-(FIND("/",Table1[[#This Row],[Category and Sub-Category]],1))))</f>
        <v>documentary</v>
      </c>
      <c r="S351" s="7">
        <f>(Table1[[#This Row],[launched_at]]/86400)+DATE(1970,1,1)</f>
        <v>42760.498935185184</v>
      </c>
      <c r="T351" s="7">
        <f>(Table1[[#This Row],[deadline]]/86400)+DATE(1970,1,1)</f>
        <v>42790.498935185184</v>
      </c>
    </row>
    <row r="352" spans="1:20" ht="43.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1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9">
        <f>Table1[[#This Row],[pledged]]/Table1[[#This Row],[goal]]</f>
        <v>1.1476</v>
      </c>
      <c r="P352" s="8">
        <f>IFERROR(Table1[[#This Row],[pledged]]/Table1[[#This Row],[backers_count]],0)</f>
        <v>129.81900452488688</v>
      </c>
      <c r="Q35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52" t="str">
        <f>RIGHT(Table1[[#This Row],[Category and Sub-Category]],(LEN(Table1[[#This Row],[Category and Sub-Category]])-(FIND("/",Table1[[#This Row],[Category and Sub-Category]],1))))</f>
        <v>documentary</v>
      </c>
      <c r="S352" s="7">
        <f>(Table1[[#This Row],[launched_at]]/86400)+DATE(1970,1,1)</f>
        <v>42586.066076388888</v>
      </c>
      <c r="T352" s="7">
        <f>(Table1[[#This Row],[deadline]]/86400)+DATE(1970,1,1)</f>
        <v>42624.165972222225</v>
      </c>
    </row>
    <row r="353" spans="1:20" ht="58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12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9">
        <f>Table1[[#This Row],[pledged]]/Table1[[#This Row],[goal]]</f>
        <v>1.2734117647058822</v>
      </c>
      <c r="P353" s="8">
        <f>IFERROR(Table1[[#This Row],[pledged]]/Table1[[#This Row],[backers_count]],0)</f>
        <v>44.912863070539416</v>
      </c>
      <c r="Q35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53" t="str">
        <f>RIGHT(Table1[[#This Row],[Category and Sub-Category]],(LEN(Table1[[#This Row],[Category and Sub-Category]])-(FIND("/",Table1[[#This Row],[Category and Sub-Category]],1))))</f>
        <v>documentary</v>
      </c>
      <c r="S353" s="7">
        <f>(Table1[[#This Row],[launched_at]]/86400)+DATE(1970,1,1)</f>
        <v>42427.964745370366</v>
      </c>
      <c r="T353" s="7">
        <f>(Table1[[#This Row],[deadline]]/86400)+DATE(1970,1,1)</f>
        <v>42467.923078703709</v>
      </c>
    </row>
    <row r="354" spans="1:20" ht="43.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12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9">
        <f>Table1[[#This Row],[pledged]]/Table1[[#This Row],[goal]]</f>
        <v>1.1656</v>
      </c>
      <c r="P354" s="8">
        <f>IFERROR(Table1[[#This Row],[pledged]]/Table1[[#This Row],[backers_count]],0)</f>
        <v>40.755244755244753</v>
      </c>
      <c r="Q35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54" t="str">
        <f>RIGHT(Table1[[#This Row],[Category and Sub-Category]],(LEN(Table1[[#This Row],[Category and Sub-Category]])-(FIND("/",Table1[[#This Row],[Category and Sub-Category]],1))))</f>
        <v>documentary</v>
      </c>
      <c r="S354" s="7">
        <f>(Table1[[#This Row],[launched_at]]/86400)+DATE(1970,1,1)</f>
        <v>41890.167453703703</v>
      </c>
      <c r="T354" s="7">
        <f>(Table1[[#This Row],[deadline]]/86400)+DATE(1970,1,1)</f>
        <v>41920.167453703703</v>
      </c>
    </row>
    <row r="355" spans="1:20" ht="58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12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9">
        <f>Table1[[#This Row],[pledged]]/Table1[[#This Row],[goal]]</f>
        <v>1.0861819426615318</v>
      </c>
      <c r="P355" s="8">
        <f>IFERROR(Table1[[#This Row],[pledged]]/Table1[[#This Row],[backers_count]],0)</f>
        <v>103.52394779771615</v>
      </c>
      <c r="Q35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55" t="str">
        <f>RIGHT(Table1[[#This Row],[Category and Sub-Category]],(LEN(Table1[[#This Row],[Category and Sub-Category]])-(FIND("/",Table1[[#This Row],[Category and Sub-Category]],1))))</f>
        <v>documentary</v>
      </c>
      <c r="S355" s="7">
        <f>(Table1[[#This Row],[launched_at]]/86400)+DATE(1970,1,1)</f>
        <v>42297.791886574079</v>
      </c>
      <c r="T355" s="7">
        <f>(Table1[[#This Row],[deadline]]/86400)+DATE(1970,1,1)</f>
        <v>42327.833553240736</v>
      </c>
    </row>
    <row r="356" spans="1:20" ht="43.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12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9">
        <f>Table1[[#This Row],[pledged]]/Table1[[#This Row],[goal]]</f>
        <v>1.0394285714285714</v>
      </c>
      <c r="P356" s="8">
        <f>IFERROR(Table1[[#This Row],[pledged]]/Table1[[#This Row],[backers_count]],0)</f>
        <v>125.44827586206897</v>
      </c>
      <c r="Q35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56" t="str">
        <f>RIGHT(Table1[[#This Row],[Category and Sub-Category]],(LEN(Table1[[#This Row],[Category and Sub-Category]])-(FIND("/",Table1[[#This Row],[Category and Sub-Category]],1))))</f>
        <v>documentary</v>
      </c>
      <c r="S356" s="7">
        <f>(Table1[[#This Row],[launched_at]]/86400)+DATE(1970,1,1)</f>
        <v>42438.827789351853</v>
      </c>
      <c r="T356" s="7">
        <f>(Table1[[#This Row],[deadline]]/86400)+DATE(1970,1,1)</f>
        <v>42468.786122685182</v>
      </c>
    </row>
    <row r="357" spans="1:20" ht="43.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12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9">
        <f>Table1[[#This Row],[pledged]]/Table1[[#This Row],[goal]]</f>
        <v>1.1625714285714286</v>
      </c>
      <c r="P357" s="8">
        <f>IFERROR(Table1[[#This Row],[pledged]]/Table1[[#This Row],[backers_count]],0)</f>
        <v>246.60606060606059</v>
      </c>
      <c r="Q35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57" t="str">
        <f>RIGHT(Table1[[#This Row],[Category and Sub-Category]],(LEN(Table1[[#This Row],[Category and Sub-Category]])-(FIND("/",Table1[[#This Row],[Category and Sub-Category]],1))))</f>
        <v>documentary</v>
      </c>
      <c r="S357" s="7">
        <f>(Table1[[#This Row],[launched_at]]/86400)+DATE(1970,1,1)</f>
        <v>41943.293912037036</v>
      </c>
      <c r="T357" s="7">
        <f>(Table1[[#This Row],[deadline]]/86400)+DATE(1970,1,1)</f>
        <v>41974.3355787037</v>
      </c>
    </row>
    <row r="358" spans="1:20" ht="43.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12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9">
        <f>Table1[[#This Row],[pledged]]/Table1[[#This Row],[goal]]</f>
        <v>1.0269239999999999</v>
      </c>
      <c r="P358" s="8">
        <f>IFERROR(Table1[[#This Row],[pledged]]/Table1[[#This Row],[backers_count]],0)</f>
        <v>79.401340206185566</v>
      </c>
      <c r="Q35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58" t="str">
        <f>RIGHT(Table1[[#This Row],[Category and Sub-Category]],(LEN(Table1[[#This Row],[Category and Sub-Category]])-(FIND("/",Table1[[#This Row],[Category and Sub-Category]],1))))</f>
        <v>documentary</v>
      </c>
      <c r="S358" s="7">
        <f>(Table1[[#This Row],[launched_at]]/86400)+DATE(1970,1,1)</f>
        <v>42415.803159722222</v>
      </c>
      <c r="T358" s="7">
        <f>(Table1[[#This Row],[deadline]]/86400)+DATE(1970,1,1)</f>
        <v>42445.761493055557</v>
      </c>
    </row>
    <row r="359" spans="1:20" ht="58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12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9">
        <f>Table1[[#This Row],[pledged]]/Table1[[#This Row],[goal]]</f>
        <v>1.74</v>
      </c>
      <c r="P359" s="8">
        <f>IFERROR(Table1[[#This Row],[pledged]]/Table1[[#This Row],[backers_count]],0)</f>
        <v>86.138613861386133</v>
      </c>
      <c r="Q35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59" t="str">
        <f>RIGHT(Table1[[#This Row],[Category and Sub-Category]],(LEN(Table1[[#This Row],[Category and Sub-Category]])-(FIND("/",Table1[[#This Row],[Category and Sub-Category]],1))))</f>
        <v>documentary</v>
      </c>
      <c r="S359" s="7">
        <f>(Table1[[#This Row],[launched_at]]/86400)+DATE(1970,1,1)</f>
        <v>42078.222187499996</v>
      </c>
      <c r="T359" s="7">
        <f>(Table1[[#This Row],[deadline]]/86400)+DATE(1970,1,1)</f>
        <v>42118.222187499996</v>
      </c>
    </row>
    <row r="360" spans="1:20" ht="43.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12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9">
        <f>Table1[[#This Row],[pledged]]/Table1[[#This Row],[goal]]</f>
        <v>1.03088</v>
      </c>
      <c r="P360" s="8">
        <f>IFERROR(Table1[[#This Row],[pledged]]/Table1[[#This Row],[backers_count]],0)</f>
        <v>193.04868913857678</v>
      </c>
      <c r="Q36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60" t="str">
        <f>RIGHT(Table1[[#This Row],[Category and Sub-Category]],(LEN(Table1[[#This Row],[Category and Sub-Category]])-(FIND("/",Table1[[#This Row],[Category and Sub-Category]],1))))</f>
        <v>documentary</v>
      </c>
      <c r="S360" s="7">
        <f>(Table1[[#This Row],[launched_at]]/86400)+DATE(1970,1,1)</f>
        <v>42507.860196759255</v>
      </c>
      <c r="T360" s="7">
        <f>(Table1[[#This Row],[deadline]]/86400)+DATE(1970,1,1)</f>
        <v>42536.625</v>
      </c>
    </row>
    <row r="361" spans="1:20" ht="43.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12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9">
        <f>Table1[[#This Row],[pledged]]/Table1[[#This Row],[goal]]</f>
        <v>1.0485537190082646</v>
      </c>
      <c r="P361" s="8">
        <f>IFERROR(Table1[[#This Row],[pledged]]/Table1[[#This Row],[backers_count]],0)</f>
        <v>84.023178807947019</v>
      </c>
      <c r="Q36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61" t="str">
        <f>RIGHT(Table1[[#This Row],[Category and Sub-Category]],(LEN(Table1[[#This Row],[Category and Sub-Category]])-(FIND("/",Table1[[#This Row],[Category and Sub-Category]],1))))</f>
        <v>documentary</v>
      </c>
      <c r="S361" s="7">
        <f>(Table1[[#This Row],[launched_at]]/86400)+DATE(1970,1,1)</f>
        <v>41935.070486111115</v>
      </c>
      <c r="T361" s="7">
        <f>(Table1[[#This Row],[deadline]]/86400)+DATE(1970,1,1)</f>
        <v>41957.216666666667</v>
      </c>
    </row>
    <row r="362" spans="1:20" ht="43.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1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9">
        <f>Table1[[#This Row],[pledged]]/Table1[[#This Row],[goal]]</f>
        <v>1.0137499999999999</v>
      </c>
      <c r="P362" s="8">
        <f>IFERROR(Table1[[#This Row],[pledged]]/Table1[[#This Row],[backers_count]],0)</f>
        <v>139.82758620689654</v>
      </c>
      <c r="Q36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62" t="str">
        <f>RIGHT(Table1[[#This Row],[Category and Sub-Category]],(LEN(Table1[[#This Row],[Category and Sub-Category]])-(FIND("/",Table1[[#This Row],[Category and Sub-Category]],1))))</f>
        <v>documentary</v>
      </c>
      <c r="S362" s="7">
        <f>(Table1[[#This Row],[launched_at]]/86400)+DATE(1970,1,1)</f>
        <v>42163.897916666669</v>
      </c>
      <c r="T362" s="7">
        <f>(Table1[[#This Row],[deadline]]/86400)+DATE(1970,1,1)</f>
        <v>42208.132638888885</v>
      </c>
    </row>
    <row r="363" spans="1:20" ht="43.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12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9">
        <f>Table1[[#This Row],[pledged]]/Table1[[#This Row],[goal]]</f>
        <v>1.1107699999999998</v>
      </c>
      <c r="P363" s="8">
        <f>IFERROR(Table1[[#This Row],[pledged]]/Table1[[#This Row],[backers_count]],0)</f>
        <v>109.82189265536722</v>
      </c>
      <c r="Q36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63" t="str">
        <f>RIGHT(Table1[[#This Row],[Category and Sub-Category]],(LEN(Table1[[#This Row],[Category and Sub-Category]])-(FIND("/",Table1[[#This Row],[Category and Sub-Category]],1))))</f>
        <v>documentary</v>
      </c>
      <c r="S363" s="7">
        <f>(Table1[[#This Row],[launched_at]]/86400)+DATE(1970,1,1)</f>
        <v>41936.001226851848</v>
      </c>
      <c r="T363" s="7">
        <f>(Table1[[#This Row],[deadline]]/86400)+DATE(1970,1,1)</f>
        <v>41966.042893518519</v>
      </c>
    </row>
    <row r="364" spans="1:20" ht="58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12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9">
        <f>Table1[[#This Row],[pledged]]/Table1[[#This Row],[goal]]</f>
        <v>1.2415933781686497</v>
      </c>
      <c r="P364" s="8">
        <f>IFERROR(Table1[[#This Row],[pledged]]/Table1[[#This Row],[backers_count]],0)</f>
        <v>139.53488372093022</v>
      </c>
      <c r="Q36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64" t="str">
        <f>RIGHT(Table1[[#This Row],[Category and Sub-Category]],(LEN(Table1[[#This Row],[Category and Sub-Category]])-(FIND("/",Table1[[#This Row],[Category and Sub-Category]],1))))</f>
        <v>documentary</v>
      </c>
      <c r="S364" s="7">
        <f>(Table1[[#This Row],[launched_at]]/86400)+DATE(1970,1,1)</f>
        <v>41837.210543981484</v>
      </c>
      <c r="T364" s="7">
        <f>(Table1[[#This Row],[deadline]]/86400)+DATE(1970,1,1)</f>
        <v>41859</v>
      </c>
    </row>
    <row r="365" spans="1:20" ht="58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12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9">
        <f>Table1[[#This Row],[pledged]]/Table1[[#This Row],[goal]]</f>
        <v>1.0133333333333334</v>
      </c>
      <c r="P365" s="8">
        <f>IFERROR(Table1[[#This Row],[pledged]]/Table1[[#This Row],[backers_count]],0)</f>
        <v>347.84615384615387</v>
      </c>
      <c r="Q36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65" t="str">
        <f>RIGHT(Table1[[#This Row],[Category and Sub-Category]],(LEN(Table1[[#This Row],[Category and Sub-Category]])-(FIND("/",Table1[[#This Row],[Category and Sub-Category]],1))))</f>
        <v>documentary</v>
      </c>
      <c r="S365" s="7">
        <f>(Table1[[#This Row],[launched_at]]/86400)+DATE(1970,1,1)</f>
        <v>40255.744629629626</v>
      </c>
      <c r="T365" s="7">
        <f>(Table1[[#This Row],[deadline]]/86400)+DATE(1970,1,1)</f>
        <v>40300.806944444441</v>
      </c>
    </row>
    <row r="366" spans="1:20" ht="43.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12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9">
        <f>Table1[[#This Row],[pledged]]/Table1[[#This Row],[goal]]</f>
        <v>1.1016142857142857</v>
      </c>
      <c r="P366" s="8">
        <f>IFERROR(Table1[[#This Row],[pledged]]/Table1[[#This Row],[backers_count]],0)</f>
        <v>68.24159292035398</v>
      </c>
      <c r="Q36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66" t="str">
        <f>RIGHT(Table1[[#This Row],[Category and Sub-Category]],(LEN(Table1[[#This Row],[Category and Sub-Category]])-(FIND("/",Table1[[#This Row],[Category and Sub-Category]],1))))</f>
        <v>documentary</v>
      </c>
      <c r="S366" s="7">
        <f>(Table1[[#This Row],[launched_at]]/86400)+DATE(1970,1,1)</f>
        <v>41780.859629629631</v>
      </c>
      <c r="T366" s="7">
        <f>(Table1[[#This Row],[deadline]]/86400)+DATE(1970,1,1)</f>
        <v>41811.165972222225</v>
      </c>
    </row>
    <row r="367" spans="1:20" ht="43.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12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9">
        <f>Table1[[#This Row],[pledged]]/Table1[[#This Row],[goal]]</f>
        <v>1.0397333333333334</v>
      </c>
      <c r="P367" s="8">
        <f>IFERROR(Table1[[#This Row],[pledged]]/Table1[[#This Row],[backers_count]],0)</f>
        <v>239.93846153846152</v>
      </c>
      <c r="Q36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67" t="str">
        <f>RIGHT(Table1[[#This Row],[Category and Sub-Category]],(LEN(Table1[[#This Row],[Category and Sub-Category]])-(FIND("/",Table1[[#This Row],[Category and Sub-Category]],1))))</f>
        <v>documentary</v>
      </c>
      <c r="S367" s="7">
        <f>(Table1[[#This Row],[launched_at]]/86400)+DATE(1970,1,1)</f>
        <v>41668.606469907405</v>
      </c>
      <c r="T367" s="7">
        <f>(Table1[[#This Row],[deadline]]/86400)+DATE(1970,1,1)</f>
        <v>41698.606469907405</v>
      </c>
    </row>
    <row r="368" spans="1:20" ht="43.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12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9">
        <f>Table1[[#This Row],[pledged]]/Table1[[#This Row],[goal]]</f>
        <v>1.013157894736842</v>
      </c>
      <c r="P368" s="8">
        <f>IFERROR(Table1[[#This Row],[pledged]]/Table1[[#This Row],[backers_count]],0)</f>
        <v>287.31343283582089</v>
      </c>
      <c r="Q36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68" t="str">
        <f>RIGHT(Table1[[#This Row],[Category and Sub-Category]],(LEN(Table1[[#This Row],[Category and Sub-Category]])-(FIND("/",Table1[[#This Row],[Category and Sub-Category]],1))))</f>
        <v>documentary</v>
      </c>
      <c r="S368" s="7">
        <f>(Table1[[#This Row],[launched_at]]/86400)+DATE(1970,1,1)</f>
        <v>41019.793032407411</v>
      </c>
      <c r="T368" s="7">
        <f>(Table1[[#This Row],[deadline]]/86400)+DATE(1970,1,1)</f>
        <v>41049.793032407411</v>
      </c>
    </row>
    <row r="369" spans="1:20" ht="43.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12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9">
        <f>Table1[[#This Row],[pledged]]/Table1[[#This Row],[goal]]</f>
        <v>1.033501</v>
      </c>
      <c r="P369" s="8">
        <f>IFERROR(Table1[[#This Row],[pledged]]/Table1[[#This Row],[backers_count]],0)</f>
        <v>86.84882352941176</v>
      </c>
      <c r="Q36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69" t="str">
        <f>RIGHT(Table1[[#This Row],[Category and Sub-Category]],(LEN(Table1[[#This Row],[Category and Sub-Category]])-(FIND("/",Table1[[#This Row],[Category and Sub-Category]],1))))</f>
        <v>documentary</v>
      </c>
      <c r="S369" s="7">
        <f>(Table1[[#This Row],[launched_at]]/86400)+DATE(1970,1,1)</f>
        <v>41355.577291666668</v>
      </c>
      <c r="T369" s="7">
        <f>(Table1[[#This Row],[deadline]]/86400)+DATE(1970,1,1)</f>
        <v>41395.207638888889</v>
      </c>
    </row>
    <row r="370" spans="1:20" ht="43.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12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9">
        <f>Table1[[#This Row],[pledged]]/Table1[[#This Row],[goal]]</f>
        <v>1.04112</v>
      </c>
      <c r="P370" s="8">
        <f>IFERROR(Table1[[#This Row],[pledged]]/Table1[[#This Row],[backers_count]],0)</f>
        <v>81.84905660377359</v>
      </c>
      <c r="Q37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70" t="str">
        <f>RIGHT(Table1[[#This Row],[Category and Sub-Category]],(LEN(Table1[[#This Row],[Category and Sub-Category]])-(FIND("/",Table1[[#This Row],[Category and Sub-Category]],1))))</f>
        <v>documentary</v>
      </c>
      <c r="S370" s="7">
        <f>(Table1[[#This Row],[launched_at]]/86400)+DATE(1970,1,1)</f>
        <v>42043.605578703704</v>
      </c>
      <c r="T370" s="7">
        <f>(Table1[[#This Row],[deadline]]/86400)+DATE(1970,1,1)</f>
        <v>42078.563912037032</v>
      </c>
    </row>
    <row r="371" spans="1:20" ht="43.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12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9">
        <f>Table1[[#This Row],[pledged]]/Table1[[#This Row],[goal]]</f>
        <v>1.1015569230769231</v>
      </c>
      <c r="P371" s="8">
        <f>IFERROR(Table1[[#This Row],[pledged]]/Table1[[#This Row],[backers_count]],0)</f>
        <v>42.874970059880241</v>
      </c>
      <c r="Q37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71" t="str">
        <f>RIGHT(Table1[[#This Row],[Category and Sub-Category]],(LEN(Table1[[#This Row],[Category and Sub-Category]])-(FIND("/",Table1[[#This Row],[Category and Sub-Category]],1))))</f>
        <v>documentary</v>
      </c>
      <c r="S371" s="7">
        <f>(Table1[[#This Row],[launched_at]]/86400)+DATE(1970,1,1)</f>
        <v>40893.551724537036</v>
      </c>
      <c r="T371" s="7">
        <f>(Table1[[#This Row],[deadline]]/86400)+DATE(1970,1,1)</f>
        <v>40923.551724537036</v>
      </c>
    </row>
    <row r="372" spans="1:20" ht="43.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1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9">
        <f>Table1[[#This Row],[pledged]]/Table1[[#This Row],[goal]]</f>
        <v>1.2202</v>
      </c>
      <c r="P372" s="8">
        <f>IFERROR(Table1[[#This Row],[pledged]]/Table1[[#This Row],[backers_count]],0)</f>
        <v>709.41860465116281</v>
      </c>
      <c r="Q37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72" t="str">
        <f>RIGHT(Table1[[#This Row],[Category and Sub-Category]],(LEN(Table1[[#This Row],[Category and Sub-Category]])-(FIND("/",Table1[[#This Row],[Category and Sub-Category]],1))))</f>
        <v>documentary</v>
      </c>
      <c r="S372" s="7">
        <f>(Table1[[#This Row],[launched_at]]/86400)+DATE(1970,1,1)</f>
        <v>42711.795138888891</v>
      </c>
      <c r="T372" s="7">
        <f>(Table1[[#This Row],[deadline]]/86400)+DATE(1970,1,1)</f>
        <v>42741.795138888891</v>
      </c>
    </row>
    <row r="373" spans="1:20" ht="58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12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9">
        <f>Table1[[#This Row],[pledged]]/Table1[[#This Row],[goal]]</f>
        <v>1.1416866666666667</v>
      </c>
      <c r="P373" s="8">
        <f>IFERROR(Table1[[#This Row],[pledged]]/Table1[[#This Row],[backers_count]],0)</f>
        <v>161.25517890772127</v>
      </c>
      <c r="Q37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73" t="str">
        <f>RIGHT(Table1[[#This Row],[Category and Sub-Category]],(LEN(Table1[[#This Row],[Category and Sub-Category]])-(FIND("/",Table1[[#This Row],[Category and Sub-Category]],1))))</f>
        <v>documentary</v>
      </c>
      <c r="S373" s="7">
        <f>(Table1[[#This Row],[launched_at]]/86400)+DATE(1970,1,1)</f>
        <v>41261.767812500002</v>
      </c>
      <c r="T373" s="7">
        <f>(Table1[[#This Row],[deadline]]/86400)+DATE(1970,1,1)</f>
        <v>41306.767812500002</v>
      </c>
    </row>
    <row r="374" spans="1:20" ht="29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12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9">
        <f>Table1[[#This Row],[pledged]]/Table1[[#This Row],[goal]]</f>
        <v>1.2533333333333334</v>
      </c>
      <c r="P374" s="8">
        <f>IFERROR(Table1[[#This Row],[pledged]]/Table1[[#This Row],[backers_count]],0)</f>
        <v>41.777777777777779</v>
      </c>
      <c r="Q37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74" t="str">
        <f>RIGHT(Table1[[#This Row],[Category and Sub-Category]],(LEN(Table1[[#This Row],[Category and Sub-Category]])-(FIND("/",Table1[[#This Row],[Category and Sub-Category]],1))))</f>
        <v>documentary</v>
      </c>
      <c r="S374" s="7">
        <f>(Table1[[#This Row],[launched_at]]/86400)+DATE(1970,1,1)</f>
        <v>42425.576898148152</v>
      </c>
      <c r="T374" s="7">
        <f>(Table1[[#This Row],[deadline]]/86400)+DATE(1970,1,1)</f>
        <v>42465.666666666672</v>
      </c>
    </row>
    <row r="375" spans="1:20" ht="43.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12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9">
        <f>Table1[[#This Row],[pledged]]/Table1[[#This Row],[goal]]</f>
        <v>1.0666666666666667</v>
      </c>
      <c r="P375" s="8">
        <f>IFERROR(Table1[[#This Row],[pledged]]/Table1[[#This Row],[backers_count]],0)</f>
        <v>89.887640449438209</v>
      </c>
      <c r="Q37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75" t="str">
        <f>RIGHT(Table1[[#This Row],[Category and Sub-Category]],(LEN(Table1[[#This Row],[Category and Sub-Category]])-(FIND("/",Table1[[#This Row],[Category and Sub-Category]],1))))</f>
        <v>documentary</v>
      </c>
      <c r="S375" s="7">
        <f>(Table1[[#This Row],[launched_at]]/86400)+DATE(1970,1,1)</f>
        <v>41078.91201388889</v>
      </c>
      <c r="T375" s="7">
        <f>(Table1[[#This Row],[deadline]]/86400)+DATE(1970,1,1)</f>
        <v>41108.91201388889</v>
      </c>
    </row>
    <row r="376" spans="1:20" ht="43.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12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9">
        <f>Table1[[#This Row],[pledged]]/Table1[[#This Row],[goal]]</f>
        <v>1.3065</v>
      </c>
      <c r="P376" s="8">
        <f>IFERROR(Table1[[#This Row],[pledged]]/Table1[[#This Row],[backers_count]],0)</f>
        <v>45.051724137931032</v>
      </c>
      <c r="Q37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76" t="str">
        <f>RIGHT(Table1[[#This Row],[Category and Sub-Category]],(LEN(Table1[[#This Row],[Category and Sub-Category]])-(FIND("/",Table1[[#This Row],[Category and Sub-Category]],1))))</f>
        <v>documentary</v>
      </c>
      <c r="S376" s="7">
        <f>(Table1[[#This Row],[launched_at]]/86400)+DATE(1970,1,1)</f>
        <v>40757.889247685183</v>
      </c>
      <c r="T376" s="7">
        <f>(Table1[[#This Row],[deadline]]/86400)+DATE(1970,1,1)</f>
        <v>40802.889247685183</v>
      </c>
    </row>
    <row r="377" spans="1:20" ht="43.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12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9">
        <f>Table1[[#This Row],[pledged]]/Table1[[#This Row],[goal]]</f>
        <v>1.2</v>
      </c>
      <c r="P377" s="8">
        <f>IFERROR(Table1[[#This Row],[pledged]]/Table1[[#This Row],[backers_count]],0)</f>
        <v>42.857142857142854</v>
      </c>
      <c r="Q37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77" t="str">
        <f>RIGHT(Table1[[#This Row],[Category and Sub-Category]],(LEN(Table1[[#This Row],[Category and Sub-Category]])-(FIND("/",Table1[[#This Row],[Category and Sub-Category]],1))))</f>
        <v>documentary</v>
      </c>
      <c r="S377" s="7">
        <f>(Table1[[#This Row],[launched_at]]/86400)+DATE(1970,1,1)</f>
        <v>41657.985081018516</v>
      </c>
      <c r="T377" s="7">
        <f>(Table1[[#This Row],[deadline]]/86400)+DATE(1970,1,1)</f>
        <v>41699.720833333333</v>
      </c>
    </row>
    <row r="378" spans="1:20" ht="58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12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9">
        <f>Table1[[#This Row],[pledged]]/Table1[[#This Row],[goal]]</f>
        <v>1.0595918367346939</v>
      </c>
      <c r="P378" s="8">
        <f>IFERROR(Table1[[#This Row],[pledged]]/Table1[[#This Row],[backers_count]],0)</f>
        <v>54.083333333333336</v>
      </c>
      <c r="Q37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78" t="str">
        <f>RIGHT(Table1[[#This Row],[Category and Sub-Category]],(LEN(Table1[[#This Row],[Category and Sub-Category]])-(FIND("/",Table1[[#This Row],[Category and Sub-Category]],1))))</f>
        <v>documentary</v>
      </c>
      <c r="S378" s="7">
        <f>(Table1[[#This Row],[launched_at]]/86400)+DATE(1970,1,1)</f>
        <v>42576.452731481477</v>
      </c>
      <c r="T378" s="7">
        <f>(Table1[[#This Row],[deadline]]/86400)+DATE(1970,1,1)</f>
        <v>42607.452731481477</v>
      </c>
    </row>
    <row r="379" spans="1:20" ht="43.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12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9">
        <f>Table1[[#This Row],[pledged]]/Table1[[#This Row],[goal]]</f>
        <v>1.1439999999999999</v>
      </c>
      <c r="P379" s="8">
        <f>IFERROR(Table1[[#This Row],[pledged]]/Table1[[#This Row],[backers_count]],0)</f>
        <v>103.21804511278195</v>
      </c>
      <c r="Q37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79" t="str">
        <f>RIGHT(Table1[[#This Row],[Category and Sub-Category]],(LEN(Table1[[#This Row],[Category and Sub-Category]])-(FIND("/",Table1[[#This Row],[Category and Sub-Category]],1))))</f>
        <v>documentary</v>
      </c>
      <c r="S379" s="7">
        <f>(Table1[[#This Row],[launched_at]]/86400)+DATE(1970,1,1)</f>
        <v>42292.250787037032</v>
      </c>
      <c r="T379" s="7">
        <f>(Table1[[#This Row],[deadline]]/86400)+DATE(1970,1,1)</f>
        <v>42322.292361111111</v>
      </c>
    </row>
    <row r="380" spans="1:20" ht="58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12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9">
        <f>Table1[[#This Row],[pledged]]/Table1[[#This Row],[goal]]</f>
        <v>1.1176666666666666</v>
      </c>
      <c r="P380" s="8">
        <f>IFERROR(Table1[[#This Row],[pledged]]/Table1[[#This Row],[backers_count]],0)</f>
        <v>40.397590361445786</v>
      </c>
      <c r="Q38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80" t="str">
        <f>RIGHT(Table1[[#This Row],[Category and Sub-Category]],(LEN(Table1[[#This Row],[Category and Sub-Category]])-(FIND("/",Table1[[#This Row],[Category and Sub-Category]],1))))</f>
        <v>documentary</v>
      </c>
      <c r="S380" s="7">
        <f>(Table1[[#This Row],[launched_at]]/86400)+DATE(1970,1,1)</f>
        <v>42370.571851851855</v>
      </c>
      <c r="T380" s="7">
        <f>(Table1[[#This Row],[deadline]]/86400)+DATE(1970,1,1)</f>
        <v>42394.994444444441</v>
      </c>
    </row>
    <row r="381" spans="1:20" ht="43.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12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9">
        <f>Table1[[#This Row],[pledged]]/Table1[[#This Row],[goal]]</f>
        <v>1.1608000000000001</v>
      </c>
      <c r="P381" s="8">
        <f>IFERROR(Table1[[#This Row],[pledged]]/Table1[[#This Row],[backers_count]],0)</f>
        <v>116.85906040268456</v>
      </c>
      <c r="Q38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81" t="str">
        <f>RIGHT(Table1[[#This Row],[Category and Sub-Category]],(LEN(Table1[[#This Row],[Category and Sub-Category]])-(FIND("/",Table1[[#This Row],[Category and Sub-Category]],1))))</f>
        <v>documentary</v>
      </c>
      <c r="S381" s="7">
        <f>(Table1[[#This Row],[launched_at]]/86400)+DATE(1970,1,1)</f>
        <v>40987.688333333332</v>
      </c>
      <c r="T381" s="7">
        <f>(Table1[[#This Row],[deadline]]/86400)+DATE(1970,1,1)</f>
        <v>41032.688333333332</v>
      </c>
    </row>
    <row r="382" spans="1:20" ht="58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1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9">
        <f>Table1[[#This Row],[pledged]]/Table1[[#This Row],[goal]]</f>
        <v>1.415</v>
      </c>
      <c r="P382" s="8">
        <f>IFERROR(Table1[[#This Row],[pledged]]/Table1[[#This Row],[backers_count]],0)</f>
        <v>115.51020408163265</v>
      </c>
      <c r="Q38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82" t="str">
        <f>RIGHT(Table1[[#This Row],[Category and Sub-Category]],(LEN(Table1[[#This Row],[Category and Sub-Category]])-(FIND("/",Table1[[#This Row],[Category and Sub-Category]],1))))</f>
        <v>documentary</v>
      </c>
      <c r="S382" s="7">
        <f>(Table1[[#This Row],[launched_at]]/86400)+DATE(1970,1,1)</f>
        <v>42367.719814814816</v>
      </c>
      <c r="T382" s="7">
        <f>(Table1[[#This Row],[deadline]]/86400)+DATE(1970,1,1)</f>
        <v>42392.719814814816</v>
      </c>
    </row>
    <row r="383" spans="1:20" ht="43.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12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9">
        <f>Table1[[#This Row],[pledged]]/Table1[[#This Row],[goal]]</f>
        <v>1.0472999999999999</v>
      </c>
      <c r="P383" s="8">
        <f>IFERROR(Table1[[#This Row],[pledged]]/Table1[[#This Row],[backers_count]],0)</f>
        <v>104.31274900398407</v>
      </c>
      <c r="Q38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83" t="str">
        <f>RIGHT(Table1[[#This Row],[Category and Sub-Category]],(LEN(Table1[[#This Row],[Category and Sub-Category]])-(FIND("/",Table1[[#This Row],[Category and Sub-Category]],1))))</f>
        <v>documentary</v>
      </c>
      <c r="S383" s="7">
        <f>(Table1[[#This Row],[launched_at]]/86400)+DATE(1970,1,1)</f>
        <v>41085.698113425926</v>
      </c>
      <c r="T383" s="7">
        <f>(Table1[[#This Row],[deadline]]/86400)+DATE(1970,1,1)</f>
        <v>41120.208333333336</v>
      </c>
    </row>
    <row r="384" spans="1:20" ht="58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12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9">
        <f>Table1[[#This Row],[pledged]]/Table1[[#This Row],[goal]]</f>
        <v>2.5583333333333331</v>
      </c>
      <c r="P384" s="8">
        <f>IFERROR(Table1[[#This Row],[pledged]]/Table1[[#This Row],[backers_count]],0)</f>
        <v>69.772727272727266</v>
      </c>
      <c r="Q38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84" t="str">
        <f>RIGHT(Table1[[#This Row],[Category and Sub-Category]],(LEN(Table1[[#This Row],[Category and Sub-Category]])-(FIND("/",Table1[[#This Row],[Category and Sub-Category]],1))))</f>
        <v>documentary</v>
      </c>
      <c r="S384" s="7">
        <f>(Table1[[#This Row],[launched_at]]/86400)+DATE(1970,1,1)</f>
        <v>41144.709490740745</v>
      </c>
      <c r="T384" s="7">
        <f>(Table1[[#This Row],[deadline]]/86400)+DATE(1970,1,1)</f>
        <v>41158.709490740745</v>
      </c>
    </row>
    <row r="385" spans="1:20" ht="43.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12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9">
        <f>Table1[[#This Row],[pledged]]/Table1[[#This Row],[goal]]</f>
        <v>2.0670670670670672</v>
      </c>
      <c r="P385" s="8">
        <f>IFERROR(Table1[[#This Row],[pledged]]/Table1[[#This Row],[backers_count]],0)</f>
        <v>43.020833333333336</v>
      </c>
      <c r="Q38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85" t="str">
        <f>RIGHT(Table1[[#This Row],[Category and Sub-Category]],(LEN(Table1[[#This Row],[Category and Sub-Category]])-(FIND("/",Table1[[#This Row],[Category and Sub-Category]],1))))</f>
        <v>documentary</v>
      </c>
      <c r="S385" s="7">
        <f>(Table1[[#This Row],[launched_at]]/86400)+DATE(1970,1,1)</f>
        <v>41755.117581018516</v>
      </c>
      <c r="T385" s="7">
        <f>(Table1[[#This Row],[deadline]]/86400)+DATE(1970,1,1)</f>
        <v>41778.117581018516</v>
      </c>
    </row>
    <row r="386" spans="1:20" ht="43.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12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9">
        <f>Table1[[#This Row],[pledged]]/Table1[[#This Row],[goal]]</f>
        <v>1.1210500000000001</v>
      </c>
      <c r="P386" s="8">
        <f>IFERROR(Table1[[#This Row],[pledged]]/Table1[[#This Row],[backers_count]],0)</f>
        <v>58.540469973890339</v>
      </c>
      <c r="Q38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86" t="str">
        <f>RIGHT(Table1[[#This Row],[Category and Sub-Category]],(LEN(Table1[[#This Row],[Category and Sub-Category]])-(FIND("/",Table1[[#This Row],[Category and Sub-Category]],1))))</f>
        <v>documentary</v>
      </c>
      <c r="S386" s="7">
        <f>(Table1[[#This Row],[launched_at]]/86400)+DATE(1970,1,1)</f>
        <v>41980.781793981485</v>
      </c>
      <c r="T386" s="7">
        <f>(Table1[[#This Row],[deadline]]/86400)+DATE(1970,1,1)</f>
        <v>42010.781793981485</v>
      </c>
    </row>
    <row r="387" spans="1:20" ht="43.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12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9">
        <f>Table1[[#This Row],[pledged]]/Table1[[#This Row],[goal]]</f>
        <v>1.05982</v>
      </c>
      <c r="P387" s="8">
        <f>IFERROR(Table1[[#This Row],[pledged]]/Table1[[#This Row],[backers_count]],0)</f>
        <v>111.79535864978902</v>
      </c>
      <c r="Q38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87" t="str">
        <f>RIGHT(Table1[[#This Row],[Category and Sub-Category]],(LEN(Table1[[#This Row],[Category and Sub-Category]])-(FIND("/",Table1[[#This Row],[Category and Sub-Category]],1))))</f>
        <v>documentary</v>
      </c>
      <c r="S387" s="7">
        <f>(Table1[[#This Row],[launched_at]]/86400)+DATE(1970,1,1)</f>
        <v>41934.584502314814</v>
      </c>
      <c r="T387" s="7">
        <f>(Table1[[#This Row],[deadline]]/86400)+DATE(1970,1,1)</f>
        <v>41964.626168981486</v>
      </c>
    </row>
    <row r="388" spans="1:20" ht="43.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12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9">
        <f>Table1[[#This Row],[pledged]]/Table1[[#This Row],[goal]]</f>
        <v>1.0016666666666667</v>
      </c>
      <c r="P388" s="8">
        <f>IFERROR(Table1[[#This Row],[pledged]]/Table1[[#This Row],[backers_count]],0)</f>
        <v>46.230769230769234</v>
      </c>
      <c r="Q38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88" t="str">
        <f>RIGHT(Table1[[#This Row],[Category and Sub-Category]],(LEN(Table1[[#This Row],[Category and Sub-Category]])-(FIND("/",Table1[[#This Row],[Category and Sub-Category]],1))))</f>
        <v>documentary</v>
      </c>
      <c r="S388" s="7">
        <f>(Table1[[#This Row],[launched_at]]/86400)+DATE(1970,1,1)</f>
        <v>42211.951284722221</v>
      </c>
      <c r="T388" s="7">
        <f>(Table1[[#This Row],[deadline]]/86400)+DATE(1970,1,1)</f>
        <v>42226.951284722221</v>
      </c>
    </row>
    <row r="389" spans="1:20" ht="58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12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9">
        <f>Table1[[#This Row],[pledged]]/Table1[[#This Row],[goal]]</f>
        <v>2.1398947368421051</v>
      </c>
      <c r="P389" s="8">
        <f>IFERROR(Table1[[#This Row],[pledged]]/Table1[[#This Row],[backers_count]],0)</f>
        <v>144.69039145907473</v>
      </c>
      <c r="Q38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89" t="str">
        <f>RIGHT(Table1[[#This Row],[Category and Sub-Category]],(LEN(Table1[[#This Row],[Category and Sub-Category]])-(FIND("/",Table1[[#This Row],[Category and Sub-Category]],1))))</f>
        <v>documentary</v>
      </c>
      <c r="S389" s="7">
        <f>(Table1[[#This Row],[launched_at]]/86400)+DATE(1970,1,1)</f>
        <v>42200.67659722222</v>
      </c>
      <c r="T389" s="7">
        <f>(Table1[[#This Row],[deadline]]/86400)+DATE(1970,1,1)</f>
        <v>42231.25</v>
      </c>
    </row>
    <row r="390" spans="1:20" ht="43.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12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9">
        <f>Table1[[#This Row],[pledged]]/Table1[[#This Row],[goal]]</f>
        <v>1.2616000000000001</v>
      </c>
      <c r="P390" s="8">
        <f>IFERROR(Table1[[#This Row],[pledged]]/Table1[[#This Row],[backers_count]],0)</f>
        <v>88.845070422535215</v>
      </c>
      <c r="Q39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90" t="str">
        <f>RIGHT(Table1[[#This Row],[Category and Sub-Category]],(LEN(Table1[[#This Row],[Category and Sub-Category]])-(FIND("/",Table1[[#This Row],[Category and Sub-Category]],1))))</f>
        <v>documentary</v>
      </c>
      <c r="S390" s="7">
        <f>(Table1[[#This Row],[launched_at]]/86400)+DATE(1970,1,1)</f>
        <v>42549.076157407406</v>
      </c>
      <c r="T390" s="7">
        <f>(Table1[[#This Row],[deadline]]/86400)+DATE(1970,1,1)</f>
        <v>42579.076157407406</v>
      </c>
    </row>
    <row r="391" spans="1:20" ht="58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12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9">
        <f>Table1[[#This Row],[pledged]]/Table1[[#This Row],[goal]]</f>
        <v>1.8153547058823529</v>
      </c>
      <c r="P391" s="8">
        <f>IFERROR(Table1[[#This Row],[pledged]]/Table1[[#This Row],[backers_count]],0)</f>
        <v>81.75107284768211</v>
      </c>
      <c r="Q39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91" t="str">
        <f>RIGHT(Table1[[#This Row],[Category and Sub-Category]],(LEN(Table1[[#This Row],[Category and Sub-Category]])-(FIND("/",Table1[[#This Row],[Category and Sub-Category]],1))))</f>
        <v>documentary</v>
      </c>
      <c r="S391" s="7">
        <f>(Table1[[#This Row],[launched_at]]/86400)+DATE(1970,1,1)</f>
        <v>41674.063078703708</v>
      </c>
      <c r="T391" s="7">
        <f>(Table1[[#This Row],[deadline]]/86400)+DATE(1970,1,1)</f>
        <v>41705.957638888889</v>
      </c>
    </row>
    <row r="392" spans="1:20" ht="43.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1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9">
        <f>Table1[[#This Row],[pledged]]/Table1[[#This Row],[goal]]</f>
        <v>1</v>
      </c>
      <c r="P392" s="8">
        <f>IFERROR(Table1[[#This Row],[pledged]]/Table1[[#This Row],[backers_count]],0)</f>
        <v>71.428571428571431</v>
      </c>
      <c r="Q39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92" t="str">
        <f>RIGHT(Table1[[#This Row],[Category and Sub-Category]],(LEN(Table1[[#This Row],[Category and Sub-Category]])-(FIND("/",Table1[[#This Row],[Category and Sub-Category]],1))))</f>
        <v>documentary</v>
      </c>
      <c r="S392" s="7">
        <f>(Table1[[#This Row],[launched_at]]/86400)+DATE(1970,1,1)</f>
        <v>42112.036712962959</v>
      </c>
      <c r="T392" s="7">
        <f>(Table1[[#This Row],[deadline]]/86400)+DATE(1970,1,1)</f>
        <v>42132.036712962959</v>
      </c>
    </row>
    <row r="393" spans="1:20" ht="43.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12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9">
        <f>Table1[[#This Row],[pledged]]/Table1[[#This Row],[goal]]</f>
        <v>1.0061</v>
      </c>
      <c r="P393" s="8">
        <f>IFERROR(Table1[[#This Row],[pledged]]/Table1[[#This Row],[backers_count]],0)</f>
        <v>104.25906735751295</v>
      </c>
      <c r="Q39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93" t="str">
        <f>RIGHT(Table1[[#This Row],[Category and Sub-Category]],(LEN(Table1[[#This Row],[Category and Sub-Category]])-(FIND("/",Table1[[#This Row],[Category and Sub-Category]],1))))</f>
        <v>documentary</v>
      </c>
      <c r="S393" s="7">
        <f>(Table1[[#This Row],[launched_at]]/86400)+DATE(1970,1,1)</f>
        <v>40865.042256944442</v>
      </c>
      <c r="T393" s="7">
        <f>(Table1[[#This Row],[deadline]]/86400)+DATE(1970,1,1)</f>
        <v>40895.040972222225</v>
      </c>
    </row>
    <row r="394" spans="1:20" ht="43.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12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9">
        <f>Table1[[#This Row],[pledged]]/Table1[[#This Row],[goal]]</f>
        <v>1.009027027027027</v>
      </c>
      <c r="P394" s="8">
        <f>IFERROR(Table1[[#This Row],[pledged]]/Table1[[#This Row],[backers_count]],0)</f>
        <v>90.616504854368927</v>
      </c>
      <c r="Q39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94" t="str">
        <f>RIGHT(Table1[[#This Row],[Category and Sub-Category]],(LEN(Table1[[#This Row],[Category and Sub-Category]])-(FIND("/",Table1[[#This Row],[Category and Sub-Category]],1))))</f>
        <v>documentary</v>
      </c>
      <c r="S394" s="7">
        <f>(Table1[[#This Row],[launched_at]]/86400)+DATE(1970,1,1)</f>
        <v>40763.717256944445</v>
      </c>
      <c r="T394" s="7">
        <f>(Table1[[#This Row],[deadline]]/86400)+DATE(1970,1,1)</f>
        <v>40794.125</v>
      </c>
    </row>
    <row r="395" spans="1:20" ht="43.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12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9">
        <f>Table1[[#This Row],[pledged]]/Table1[[#This Row],[goal]]</f>
        <v>1.10446</v>
      </c>
      <c r="P395" s="8">
        <f>IFERROR(Table1[[#This Row],[pledged]]/Table1[[#This Row],[backers_count]],0)</f>
        <v>157.33048433048432</v>
      </c>
      <c r="Q39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95" t="str">
        <f>RIGHT(Table1[[#This Row],[Category and Sub-Category]],(LEN(Table1[[#This Row],[Category and Sub-Category]])-(FIND("/",Table1[[#This Row],[Category and Sub-Category]],1))))</f>
        <v>documentary</v>
      </c>
      <c r="S395" s="7">
        <f>(Table1[[#This Row],[launched_at]]/86400)+DATE(1970,1,1)</f>
        <v>41526.708935185183</v>
      </c>
      <c r="T395" s="7">
        <f>(Table1[[#This Row],[deadline]]/86400)+DATE(1970,1,1)</f>
        <v>41557.708935185183</v>
      </c>
    </row>
    <row r="396" spans="1:20" ht="43.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12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9">
        <f>Table1[[#This Row],[pledged]]/Table1[[#This Row],[goal]]</f>
        <v>1.118936170212766</v>
      </c>
      <c r="P396" s="8">
        <f>IFERROR(Table1[[#This Row],[pledged]]/Table1[[#This Row],[backers_count]],0)</f>
        <v>105.18</v>
      </c>
      <c r="Q39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96" t="str">
        <f>RIGHT(Table1[[#This Row],[Category and Sub-Category]],(LEN(Table1[[#This Row],[Category and Sub-Category]])-(FIND("/",Table1[[#This Row],[Category and Sub-Category]],1))))</f>
        <v>documentary</v>
      </c>
      <c r="S396" s="7">
        <f>(Table1[[#This Row],[launched_at]]/86400)+DATE(1970,1,1)</f>
        <v>42417.818078703705</v>
      </c>
      <c r="T396" s="7">
        <f>(Table1[[#This Row],[deadline]]/86400)+DATE(1970,1,1)</f>
        <v>42477.776412037041</v>
      </c>
    </row>
    <row r="397" spans="1:20" ht="43.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12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9">
        <f>Table1[[#This Row],[pledged]]/Table1[[#This Row],[goal]]</f>
        <v>1.0804450000000001</v>
      </c>
      <c r="P397" s="8">
        <f>IFERROR(Table1[[#This Row],[pledged]]/Table1[[#This Row],[backers_count]],0)</f>
        <v>58.719836956521746</v>
      </c>
      <c r="Q39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97" t="str">
        <f>RIGHT(Table1[[#This Row],[Category and Sub-Category]],(LEN(Table1[[#This Row],[Category and Sub-Category]])-(FIND("/",Table1[[#This Row],[Category and Sub-Category]],1))))</f>
        <v>documentary</v>
      </c>
      <c r="S397" s="7">
        <f>(Table1[[#This Row],[launched_at]]/86400)+DATE(1970,1,1)</f>
        <v>40990.909259259257</v>
      </c>
      <c r="T397" s="7">
        <f>(Table1[[#This Row],[deadline]]/86400)+DATE(1970,1,1)</f>
        <v>41026.897222222222</v>
      </c>
    </row>
    <row r="398" spans="1:20" ht="43.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12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9">
        <f>Table1[[#This Row],[pledged]]/Table1[[#This Row],[goal]]</f>
        <v>1.0666666666666667</v>
      </c>
      <c r="P398" s="8">
        <f>IFERROR(Table1[[#This Row],[pledged]]/Table1[[#This Row],[backers_count]],0)</f>
        <v>81.632653061224488</v>
      </c>
      <c r="Q39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98" t="str">
        <f>RIGHT(Table1[[#This Row],[Category and Sub-Category]],(LEN(Table1[[#This Row],[Category and Sub-Category]])-(FIND("/",Table1[[#This Row],[Category and Sub-Category]],1))))</f>
        <v>documentary</v>
      </c>
      <c r="S398" s="7">
        <f>(Table1[[#This Row],[launched_at]]/86400)+DATE(1970,1,1)</f>
        <v>41082.564884259264</v>
      </c>
      <c r="T398" s="7">
        <f>(Table1[[#This Row],[deadline]]/86400)+DATE(1970,1,1)</f>
        <v>41097.564884259264</v>
      </c>
    </row>
    <row r="399" spans="1:20" ht="58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12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9">
        <f>Table1[[#This Row],[pledged]]/Table1[[#This Row],[goal]]</f>
        <v>1.0390027322404372</v>
      </c>
      <c r="P399" s="8">
        <f>IFERROR(Table1[[#This Row],[pledged]]/Table1[[#This Row],[backers_count]],0)</f>
        <v>56.460043668122275</v>
      </c>
      <c r="Q39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399" t="str">
        <f>RIGHT(Table1[[#This Row],[Category and Sub-Category]],(LEN(Table1[[#This Row],[Category and Sub-Category]])-(FIND("/",Table1[[#This Row],[Category and Sub-Category]],1))))</f>
        <v>documentary</v>
      </c>
      <c r="S399" s="7">
        <f>(Table1[[#This Row],[launched_at]]/86400)+DATE(1970,1,1)</f>
        <v>40379.776435185187</v>
      </c>
      <c r="T399" s="7">
        <f>(Table1[[#This Row],[deadline]]/86400)+DATE(1970,1,1)</f>
        <v>40422.155555555553</v>
      </c>
    </row>
    <row r="400" spans="1:20" ht="43.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12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9">
        <f>Table1[[#This Row],[pledged]]/Table1[[#This Row],[goal]]</f>
        <v>1.2516</v>
      </c>
      <c r="P400" s="8">
        <f>IFERROR(Table1[[#This Row],[pledged]]/Table1[[#This Row],[backers_count]],0)</f>
        <v>140.1044776119403</v>
      </c>
      <c r="Q40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00" t="str">
        <f>RIGHT(Table1[[#This Row],[Category and Sub-Category]],(LEN(Table1[[#This Row],[Category and Sub-Category]])-(FIND("/",Table1[[#This Row],[Category and Sub-Category]],1))))</f>
        <v>documentary</v>
      </c>
      <c r="S400" s="7">
        <f>(Table1[[#This Row],[launched_at]]/86400)+DATE(1970,1,1)</f>
        <v>42078.793124999997</v>
      </c>
      <c r="T400" s="7">
        <f>(Table1[[#This Row],[deadline]]/86400)+DATE(1970,1,1)</f>
        <v>42123.793124999997</v>
      </c>
    </row>
    <row r="401" spans="1:20" ht="58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12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9">
        <f>Table1[[#This Row],[pledged]]/Table1[[#This Row],[goal]]</f>
        <v>1.0680499999999999</v>
      </c>
      <c r="P401" s="8">
        <f>IFERROR(Table1[[#This Row],[pledged]]/Table1[[#This Row],[backers_count]],0)</f>
        <v>224.85263157894738</v>
      </c>
      <c r="Q40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01" t="str">
        <f>RIGHT(Table1[[#This Row],[Category and Sub-Category]],(LEN(Table1[[#This Row],[Category and Sub-Category]])-(FIND("/",Table1[[#This Row],[Category and Sub-Category]],1))))</f>
        <v>documentary</v>
      </c>
      <c r="S401" s="7">
        <f>(Table1[[#This Row],[launched_at]]/86400)+DATE(1970,1,1)</f>
        <v>42687.875775462962</v>
      </c>
      <c r="T401" s="7">
        <f>(Table1[[#This Row],[deadline]]/86400)+DATE(1970,1,1)</f>
        <v>42718.5</v>
      </c>
    </row>
    <row r="402" spans="1:20" ht="43.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1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9">
        <f>Table1[[#This Row],[pledged]]/Table1[[#This Row],[goal]]</f>
        <v>1.1230249999999999</v>
      </c>
      <c r="P402" s="8">
        <f>IFERROR(Table1[[#This Row],[pledged]]/Table1[[#This Row],[backers_count]],0)</f>
        <v>181.13306451612902</v>
      </c>
      <c r="Q40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02" t="str">
        <f>RIGHT(Table1[[#This Row],[Category and Sub-Category]],(LEN(Table1[[#This Row],[Category and Sub-Category]])-(FIND("/",Table1[[#This Row],[Category and Sub-Category]],1))))</f>
        <v>documentary</v>
      </c>
      <c r="S402" s="7">
        <f>(Table1[[#This Row],[launched_at]]/86400)+DATE(1970,1,1)</f>
        <v>41745.635960648149</v>
      </c>
      <c r="T402" s="7">
        <f>(Table1[[#This Row],[deadline]]/86400)+DATE(1970,1,1)</f>
        <v>41776.145833333336</v>
      </c>
    </row>
    <row r="403" spans="1:20" ht="43.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12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9">
        <f>Table1[[#This Row],[pledged]]/Table1[[#This Row],[goal]]</f>
        <v>1.0381199999999999</v>
      </c>
      <c r="P403" s="8">
        <f>IFERROR(Table1[[#This Row],[pledged]]/Table1[[#This Row],[backers_count]],0)</f>
        <v>711.04109589041093</v>
      </c>
      <c r="Q40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03" t="str">
        <f>RIGHT(Table1[[#This Row],[Category and Sub-Category]],(LEN(Table1[[#This Row],[Category and Sub-Category]])-(FIND("/",Table1[[#This Row],[Category and Sub-Category]],1))))</f>
        <v>documentary</v>
      </c>
      <c r="S403" s="7">
        <f>(Table1[[#This Row],[launched_at]]/86400)+DATE(1970,1,1)</f>
        <v>40732.842245370368</v>
      </c>
      <c r="T403" s="7">
        <f>(Table1[[#This Row],[deadline]]/86400)+DATE(1970,1,1)</f>
        <v>40762.842245370368</v>
      </c>
    </row>
    <row r="404" spans="1:20" ht="58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12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9">
        <f>Table1[[#This Row],[pledged]]/Table1[[#This Row],[goal]]</f>
        <v>1.4165000000000001</v>
      </c>
      <c r="P404" s="8">
        <f>IFERROR(Table1[[#This Row],[pledged]]/Table1[[#This Row],[backers_count]],0)</f>
        <v>65.883720930232556</v>
      </c>
      <c r="Q40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04" t="str">
        <f>RIGHT(Table1[[#This Row],[Category and Sub-Category]],(LEN(Table1[[#This Row],[Category and Sub-Category]])-(FIND("/",Table1[[#This Row],[Category and Sub-Category]],1))))</f>
        <v>documentary</v>
      </c>
      <c r="S404" s="7">
        <f>(Table1[[#This Row],[launched_at]]/86400)+DATE(1970,1,1)</f>
        <v>42292.539548611108</v>
      </c>
      <c r="T404" s="7">
        <f>(Table1[[#This Row],[deadline]]/86400)+DATE(1970,1,1)</f>
        <v>42313.58121527778</v>
      </c>
    </row>
    <row r="405" spans="1:20" ht="43.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12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9">
        <f>Table1[[#This Row],[pledged]]/Table1[[#This Row],[goal]]</f>
        <v>1.0526</v>
      </c>
      <c r="P405" s="8">
        <f>IFERROR(Table1[[#This Row],[pledged]]/Table1[[#This Row],[backers_count]],0)</f>
        <v>75.185714285714283</v>
      </c>
      <c r="Q40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05" t="str">
        <f>RIGHT(Table1[[#This Row],[Category and Sub-Category]],(LEN(Table1[[#This Row],[Category and Sub-Category]])-(FIND("/",Table1[[#This Row],[Category and Sub-Category]],1))))</f>
        <v>documentary</v>
      </c>
      <c r="S405" s="7">
        <f>(Table1[[#This Row],[launched_at]]/86400)+DATE(1970,1,1)</f>
        <v>40718.310659722221</v>
      </c>
      <c r="T405" s="7">
        <f>(Table1[[#This Row],[deadline]]/86400)+DATE(1970,1,1)</f>
        <v>40765.297222222223</v>
      </c>
    </row>
    <row r="406" spans="1:20" ht="43.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12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9">
        <f>Table1[[#This Row],[pledged]]/Table1[[#This Row],[goal]]</f>
        <v>1.0309142857142857</v>
      </c>
      <c r="P406" s="8">
        <f>IFERROR(Table1[[#This Row],[pledged]]/Table1[[#This Row],[backers_count]],0)</f>
        <v>133.14391143911439</v>
      </c>
      <c r="Q40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06" t="str">
        <f>RIGHT(Table1[[#This Row],[Category and Sub-Category]],(LEN(Table1[[#This Row],[Category and Sub-Category]])-(FIND("/",Table1[[#This Row],[Category and Sub-Category]],1))))</f>
        <v>documentary</v>
      </c>
      <c r="S406" s="7">
        <f>(Table1[[#This Row],[launched_at]]/86400)+DATE(1970,1,1)</f>
        <v>41646.628032407403</v>
      </c>
      <c r="T406" s="7">
        <f>(Table1[[#This Row],[deadline]]/86400)+DATE(1970,1,1)</f>
        <v>41675.961111111115</v>
      </c>
    </row>
    <row r="407" spans="1:20" ht="43.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12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9">
        <f>Table1[[#This Row],[pledged]]/Table1[[#This Row],[goal]]</f>
        <v>1.0765957446808512</v>
      </c>
      <c r="P407" s="8">
        <f>IFERROR(Table1[[#This Row],[pledged]]/Table1[[#This Row],[backers_count]],0)</f>
        <v>55.2</v>
      </c>
      <c r="Q40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07" t="str">
        <f>RIGHT(Table1[[#This Row],[Category and Sub-Category]],(LEN(Table1[[#This Row],[Category and Sub-Category]])-(FIND("/",Table1[[#This Row],[Category and Sub-Category]],1))))</f>
        <v>documentary</v>
      </c>
      <c r="S407" s="7">
        <f>(Table1[[#This Row],[launched_at]]/86400)+DATE(1970,1,1)</f>
        <v>41674.08494212963</v>
      </c>
      <c r="T407" s="7">
        <f>(Table1[[#This Row],[deadline]]/86400)+DATE(1970,1,1)</f>
        <v>41704.08494212963</v>
      </c>
    </row>
    <row r="408" spans="1:20" ht="43.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12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9">
        <f>Table1[[#This Row],[pledged]]/Table1[[#This Row],[goal]]</f>
        <v>1.0770464285714285</v>
      </c>
      <c r="P408" s="8">
        <f>IFERROR(Table1[[#This Row],[pledged]]/Table1[[#This Row],[backers_count]],0)</f>
        <v>86.163714285714292</v>
      </c>
      <c r="Q40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08" t="str">
        <f>RIGHT(Table1[[#This Row],[Category and Sub-Category]],(LEN(Table1[[#This Row],[Category and Sub-Category]])-(FIND("/",Table1[[#This Row],[Category and Sub-Category]],1))))</f>
        <v>documentary</v>
      </c>
      <c r="S408" s="7">
        <f>(Table1[[#This Row],[launched_at]]/86400)+DATE(1970,1,1)</f>
        <v>40638.162465277775</v>
      </c>
      <c r="T408" s="7">
        <f>(Table1[[#This Row],[deadline]]/86400)+DATE(1970,1,1)</f>
        <v>40672.249305555553</v>
      </c>
    </row>
    <row r="409" spans="1:20" ht="43.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12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9">
        <f>Table1[[#This Row],[pledged]]/Table1[[#This Row],[goal]]</f>
        <v>1.0155000000000001</v>
      </c>
      <c r="P409" s="8">
        <f>IFERROR(Table1[[#This Row],[pledged]]/Table1[[#This Row],[backers_count]],0)</f>
        <v>92.318181818181813</v>
      </c>
      <c r="Q40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09" t="str">
        <f>RIGHT(Table1[[#This Row],[Category and Sub-Category]],(LEN(Table1[[#This Row],[Category and Sub-Category]])-(FIND("/",Table1[[#This Row],[Category and Sub-Category]],1))))</f>
        <v>documentary</v>
      </c>
      <c r="S409" s="7">
        <f>(Table1[[#This Row],[launched_at]]/86400)+DATE(1970,1,1)</f>
        <v>40806.870949074073</v>
      </c>
      <c r="T409" s="7">
        <f>(Table1[[#This Row],[deadline]]/86400)+DATE(1970,1,1)</f>
        <v>40866.912615740745</v>
      </c>
    </row>
    <row r="410" spans="1:20" ht="43.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12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9">
        <f>Table1[[#This Row],[pledged]]/Table1[[#This Row],[goal]]</f>
        <v>1.0143766666666667</v>
      </c>
      <c r="P410" s="8">
        <f>IFERROR(Table1[[#This Row],[pledged]]/Table1[[#This Row],[backers_count]],0)</f>
        <v>160.16473684210527</v>
      </c>
      <c r="Q41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10" t="str">
        <f>RIGHT(Table1[[#This Row],[Category and Sub-Category]],(LEN(Table1[[#This Row],[Category and Sub-Category]])-(FIND("/",Table1[[#This Row],[Category and Sub-Category]],1))))</f>
        <v>documentary</v>
      </c>
      <c r="S410" s="7">
        <f>(Table1[[#This Row],[launched_at]]/86400)+DATE(1970,1,1)</f>
        <v>41543.735995370371</v>
      </c>
      <c r="T410" s="7">
        <f>(Table1[[#This Row],[deadline]]/86400)+DATE(1970,1,1)</f>
        <v>41583.777662037035</v>
      </c>
    </row>
    <row r="411" spans="1:20" ht="43.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12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9">
        <f>Table1[[#This Row],[pledged]]/Table1[[#This Row],[goal]]</f>
        <v>1.3680000000000001</v>
      </c>
      <c r="P411" s="8">
        <f>IFERROR(Table1[[#This Row],[pledged]]/Table1[[#This Row],[backers_count]],0)</f>
        <v>45.6</v>
      </c>
      <c r="Q41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11" t="str">
        <f>RIGHT(Table1[[#This Row],[Category and Sub-Category]],(LEN(Table1[[#This Row],[Category and Sub-Category]])-(FIND("/",Table1[[#This Row],[Category and Sub-Category]],1))))</f>
        <v>documentary</v>
      </c>
      <c r="S411" s="7">
        <f>(Table1[[#This Row],[launched_at]]/86400)+DATE(1970,1,1)</f>
        <v>42543.862777777773</v>
      </c>
      <c r="T411" s="7">
        <f>(Table1[[#This Row],[deadline]]/86400)+DATE(1970,1,1)</f>
        <v>42573.862777777773</v>
      </c>
    </row>
    <row r="412" spans="1:20" ht="43.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9">
        <f>Table1[[#This Row],[pledged]]/Table1[[#This Row],[goal]]</f>
        <v>1.2829999999999999</v>
      </c>
      <c r="P412" s="8">
        <f>IFERROR(Table1[[#This Row],[pledged]]/Table1[[#This Row],[backers_count]],0)</f>
        <v>183.28571428571428</v>
      </c>
      <c r="Q41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12" t="str">
        <f>RIGHT(Table1[[#This Row],[Category and Sub-Category]],(LEN(Table1[[#This Row],[Category and Sub-Category]])-(FIND("/",Table1[[#This Row],[Category and Sub-Category]],1))))</f>
        <v>documentary</v>
      </c>
      <c r="S412" s="7">
        <f>(Table1[[#This Row],[launched_at]]/86400)+DATE(1970,1,1)</f>
        <v>42113.981446759259</v>
      </c>
      <c r="T412" s="7">
        <f>(Table1[[#This Row],[deadline]]/86400)+DATE(1970,1,1)</f>
        <v>42173.981446759259</v>
      </c>
    </row>
    <row r="413" spans="1:20" ht="43.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12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9">
        <f>Table1[[#This Row],[pledged]]/Table1[[#This Row],[goal]]</f>
        <v>1.0105</v>
      </c>
      <c r="P413" s="8">
        <f>IFERROR(Table1[[#This Row],[pledged]]/Table1[[#This Row],[backers_count]],0)</f>
        <v>125.78838174273859</v>
      </c>
      <c r="Q41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13" t="str">
        <f>RIGHT(Table1[[#This Row],[Category and Sub-Category]],(LEN(Table1[[#This Row],[Category and Sub-Category]])-(FIND("/",Table1[[#This Row],[Category and Sub-Category]],1))))</f>
        <v>documentary</v>
      </c>
      <c r="S413" s="7">
        <f>(Table1[[#This Row],[launched_at]]/86400)+DATE(1970,1,1)</f>
        <v>41598.17597222222</v>
      </c>
      <c r="T413" s="7">
        <f>(Table1[[#This Row],[deadline]]/86400)+DATE(1970,1,1)</f>
        <v>41630.208333333336</v>
      </c>
    </row>
    <row r="414" spans="1:20" ht="58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12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9">
        <f>Table1[[#This Row],[pledged]]/Table1[[#This Row],[goal]]</f>
        <v>1.2684</v>
      </c>
      <c r="P414" s="8">
        <f>IFERROR(Table1[[#This Row],[pledged]]/Table1[[#This Row],[backers_count]],0)</f>
        <v>57.654545454545456</v>
      </c>
      <c r="Q41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14" t="str">
        <f>RIGHT(Table1[[#This Row],[Category and Sub-Category]],(LEN(Table1[[#This Row],[Category and Sub-Category]])-(FIND("/",Table1[[#This Row],[Category and Sub-Category]],1))))</f>
        <v>documentary</v>
      </c>
      <c r="S414" s="7">
        <f>(Table1[[#This Row],[launched_at]]/86400)+DATE(1970,1,1)</f>
        <v>41099.742800925924</v>
      </c>
      <c r="T414" s="7">
        <f>(Table1[[#This Row],[deadline]]/86400)+DATE(1970,1,1)</f>
        <v>41115.742800925924</v>
      </c>
    </row>
    <row r="415" spans="1:20" ht="43.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12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9">
        <f>Table1[[#This Row],[pledged]]/Table1[[#This Row],[goal]]</f>
        <v>1.0508593749999999</v>
      </c>
      <c r="P415" s="8">
        <f>IFERROR(Table1[[#This Row],[pledged]]/Table1[[#This Row],[backers_count]],0)</f>
        <v>78.660818713450297</v>
      </c>
      <c r="Q41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15" t="str">
        <f>RIGHT(Table1[[#This Row],[Category and Sub-Category]],(LEN(Table1[[#This Row],[Category and Sub-Category]])-(FIND("/",Table1[[#This Row],[Category and Sub-Category]],1))))</f>
        <v>documentary</v>
      </c>
      <c r="S415" s="7">
        <f>(Table1[[#This Row],[launched_at]]/86400)+DATE(1970,1,1)</f>
        <v>41079.877442129626</v>
      </c>
      <c r="T415" s="7">
        <f>(Table1[[#This Row],[deadline]]/86400)+DATE(1970,1,1)</f>
        <v>41109.877442129626</v>
      </c>
    </row>
    <row r="416" spans="1:20" ht="43.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12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9">
        <f>Table1[[#This Row],[pledged]]/Table1[[#This Row],[goal]]</f>
        <v>1.0285405405405406</v>
      </c>
      <c r="P416" s="8">
        <f>IFERROR(Table1[[#This Row],[pledged]]/Table1[[#This Row],[backers_count]],0)</f>
        <v>91.480769230769226</v>
      </c>
      <c r="Q41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16" t="str">
        <f>RIGHT(Table1[[#This Row],[Category and Sub-Category]],(LEN(Table1[[#This Row],[Category and Sub-Category]])-(FIND("/",Table1[[#This Row],[Category and Sub-Category]],1))))</f>
        <v>documentary</v>
      </c>
      <c r="S416" s="7">
        <f>(Table1[[#This Row],[launched_at]]/86400)+DATE(1970,1,1)</f>
        <v>41529.063252314816</v>
      </c>
      <c r="T416" s="7">
        <f>(Table1[[#This Row],[deadline]]/86400)+DATE(1970,1,1)</f>
        <v>41559.063252314816</v>
      </c>
    </row>
    <row r="417" spans="1:20" ht="58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12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9">
        <f>Table1[[#This Row],[pledged]]/Table1[[#This Row],[goal]]</f>
        <v>1.0214714285714286</v>
      </c>
      <c r="P417" s="8">
        <f>IFERROR(Table1[[#This Row],[pledged]]/Table1[[#This Row],[backers_count]],0)</f>
        <v>68.09809523809524</v>
      </c>
      <c r="Q41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17" t="str">
        <f>RIGHT(Table1[[#This Row],[Category and Sub-Category]],(LEN(Table1[[#This Row],[Category and Sub-Category]])-(FIND("/",Table1[[#This Row],[Category and Sub-Category]],1))))</f>
        <v>documentary</v>
      </c>
      <c r="S417" s="7">
        <f>(Table1[[#This Row],[launched_at]]/86400)+DATE(1970,1,1)</f>
        <v>41904.851875</v>
      </c>
      <c r="T417" s="7">
        <f>(Table1[[#This Row],[deadline]]/86400)+DATE(1970,1,1)</f>
        <v>41929.5</v>
      </c>
    </row>
    <row r="418" spans="1:20" ht="43.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12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9">
        <f>Table1[[#This Row],[pledged]]/Table1[[#This Row],[goal]]</f>
        <v>1.2021700000000002</v>
      </c>
      <c r="P418" s="8">
        <f>IFERROR(Table1[[#This Row],[pledged]]/Table1[[#This Row],[backers_count]],0)</f>
        <v>48.086800000000004</v>
      </c>
      <c r="Q41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18" t="str">
        <f>RIGHT(Table1[[#This Row],[Category and Sub-Category]],(LEN(Table1[[#This Row],[Category and Sub-Category]])-(FIND("/",Table1[[#This Row],[Category and Sub-Category]],1))))</f>
        <v>documentary</v>
      </c>
      <c r="S418" s="7">
        <f>(Table1[[#This Row],[launched_at]]/86400)+DATE(1970,1,1)</f>
        <v>41648.396192129629</v>
      </c>
      <c r="T418" s="7">
        <f>(Table1[[#This Row],[deadline]]/86400)+DATE(1970,1,1)</f>
        <v>41678.396192129629</v>
      </c>
    </row>
    <row r="419" spans="1:20" ht="43.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12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9">
        <f>Table1[[#This Row],[pledged]]/Table1[[#This Row],[goal]]</f>
        <v>1.0024761904761905</v>
      </c>
      <c r="P419" s="8">
        <f>IFERROR(Table1[[#This Row],[pledged]]/Table1[[#This Row],[backers_count]],0)</f>
        <v>202.42307692307693</v>
      </c>
      <c r="Q41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19" t="str">
        <f>RIGHT(Table1[[#This Row],[Category and Sub-Category]],(LEN(Table1[[#This Row],[Category and Sub-Category]])-(FIND("/",Table1[[#This Row],[Category and Sub-Category]],1))))</f>
        <v>documentary</v>
      </c>
      <c r="S419" s="7">
        <f>(Table1[[#This Row],[launched_at]]/86400)+DATE(1970,1,1)</f>
        <v>41360.970601851848</v>
      </c>
      <c r="T419" s="7">
        <f>(Table1[[#This Row],[deadline]]/86400)+DATE(1970,1,1)</f>
        <v>41372.189583333333</v>
      </c>
    </row>
    <row r="420" spans="1:20" ht="43.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12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9">
        <f>Table1[[#This Row],[pledged]]/Table1[[#This Row],[goal]]</f>
        <v>1.0063392857142857</v>
      </c>
      <c r="P420" s="8">
        <f>IFERROR(Table1[[#This Row],[pledged]]/Table1[[#This Row],[backers_count]],0)</f>
        <v>216.75</v>
      </c>
      <c r="Q42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20" t="str">
        <f>RIGHT(Table1[[#This Row],[Category and Sub-Category]],(LEN(Table1[[#This Row],[Category and Sub-Category]])-(FIND("/",Table1[[#This Row],[Category and Sub-Category]],1))))</f>
        <v>documentary</v>
      </c>
      <c r="S420" s="7">
        <f>(Table1[[#This Row],[launched_at]]/86400)+DATE(1970,1,1)</f>
        <v>42178.282372685186</v>
      </c>
      <c r="T420" s="7">
        <f>(Table1[[#This Row],[deadline]]/86400)+DATE(1970,1,1)</f>
        <v>42208.282372685186</v>
      </c>
    </row>
    <row r="421" spans="1:20" ht="43.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12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9">
        <f>Table1[[#This Row],[pledged]]/Table1[[#This Row],[goal]]</f>
        <v>1.004375</v>
      </c>
      <c r="P421" s="8">
        <f>IFERROR(Table1[[#This Row],[pledged]]/Table1[[#This Row],[backers_count]],0)</f>
        <v>110.06849315068493</v>
      </c>
      <c r="Q42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21" t="str">
        <f>RIGHT(Table1[[#This Row],[Category and Sub-Category]],(LEN(Table1[[#This Row],[Category and Sub-Category]])-(FIND("/",Table1[[#This Row],[Category and Sub-Category]],1))))</f>
        <v>documentary</v>
      </c>
      <c r="S421" s="7">
        <f>(Table1[[#This Row],[launched_at]]/86400)+DATE(1970,1,1)</f>
        <v>41394.842442129629</v>
      </c>
      <c r="T421" s="7">
        <f>(Table1[[#This Row],[deadline]]/86400)+DATE(1970,1,1)</f>
        <v>41454.842442129629</v>
      </c>
    </row>
    <row r="422" spans="1:20" ht="43.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1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9">
        <f>Table1[[#This Row],[pledged]]/Table1[[#This Row],[goal]]</f>
        <v>4.3939393939393936E-3</v>
      </c>
      <c r="P422" s="8">
        <f>IFERROR(Table1[[#This Row],[pledged]]/Table1[[#This Row],[backers_count]],0)</f>
        <v>4.833333333333333</v>
      </c>
      <c r="Q42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22" t="str">
        <f>RIGHT(Table1[[#This Row],[Category and Sub-Category]],(LEN(Table1[[#This Row],[Category and Sub-Category]])-(FIND("/",Table1[[#This Row],[Category and Sub-Category]],1))))</f>
        <v>animation</v>
      </c>
      <c r="S422" s="7">
        <f>(Table1[[#This Row],[launched_at]]/86400)+DATE(1970,1,1)</f>
        <v>41682.23646990741</v>
      </c>
      <c r="T422" s="7">
        <f>(Table1[[#This Row],[deadline]]/86400)+DATE(1970,1,1)</f>
        <v>41712.194803240738</v>
      </c>
    </row>
    <row r="423" spans="1:20" ht="58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12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9">
        <f>Table1[[#This Row],[pledged]]/Table1[[#This Row],[goal]]</f>
        <v>2.0066666666666667E-2</v>
      </c>
      <c r="P423" s="8">
        <f>IFERROR(Table1[[#This Row],[pledged]]/Table1[[#This Row],[backers_count]],0)</f>
        <v>50.166666666666664</v>
      </c>
      <c r="Q42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23" t="str">
        <f>RIGHT(Table1[[#This Row],[Category and Sub-Category]],(LEN(Table1[[#This Row],[Category and Sub-Category]])-(FIND("/",Table1[[#This Row],[Category and Sub-Category]],1))))</f>
        <v>animation</v>
      </c>
      <c r="S423" s="7">
        <f>(Table1[[#This Row],[launched_at]]/86400)+DATE(1970,1,1)</f>
        <v>42177.491388888884</v>
      </c>
      <c r="T423" s="7">
        <f>(Table1[[#This Row],[deadline]]/86400)+DATE(1970,1,1)</f>
        <v>42237.491388888884</v>
      </c>
    </row>
    <row r="424" spans="1:20" ht="43.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12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9">
        <f>Table1[[#This Row],[pledged]]/Table1[[#This Row],[goal]]</f>
        <v>1.0749999999999999E-2</v>
      </c>
      <c r="P424" s="8">
        <f>IFERROR(Table1[[#This Row],[pledged]]/Table1[[#This Row],[backers_count]],0)</f>
        <v>35.833333333333336</v>
      </c>
      <c r="Q42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24" t="str">
        <f>RIGHT(Table1[[#This Row],[Category and Sub-Category]],(LEN(Table1[[#This Row],[Category and Sub-Category]])-(FIND("/",Table1[[#This Row],[Category and Sub-Category]],1))))</f>
        <v>animation</v>
      </c>
      <c r="S424" s="7">
        <f>(Table1[[#This Row],[launched_at]]/86400)+DATE(1970,1,1)</f>
        <v>41863.260381944448</v>
      </c>
      <c r="T424" s="7">
        <f>(Table1[[#This Row],[deadline]]/86400)+DATE(1970,1,1)</f>
        <v>41893.260381944448</v>
      </c>
    </row>
    <row r="425" spans="1:20" ht="43.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12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9">
        <f>Table1[[#This Row],[pledged]]/Table1[[#This Row],[goal]]</f>
        <v>7.6499999999999997E-3</v>
      </c>
      <c r="P425" s="8">
        <f>IFERROR(Table1[[#This Row],[pledged]]/Table1[[#This Row],[backers_count]],0)</f>
        <v>11.76923076923077</v>
      </c>
      <c r="Q42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25" t="str">
        <f>RIGHT(Table1[[#This Row],[Category and Sub-Category]],(LEN(Table1[[#This Row],[Category and Sub-Category]])-(FIND("/",Table1[[#This Row],[Category and Sub-Category]],1))))</f>
        <v>animation</v>
      </c>
      <c r="S425" s="7">
        <f>(Table1[[#This Row],[launched_at]]/86400)+DATE(1970,1,1)</f>
        <v>41400.92627314815</v>
      </c>
      <c r="T425" s="7">
        <f>(Table1[[#This Row],[deadline]]/86400)+DATE(1970,1,1)</f>
        <v>41430.92627314815</v>
      </c>
    </row>
    <row r="426" spans="1:20" ht="43.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12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9">
        <f>Table1[[#This Row],[pledged]]/Table1[[#This Row],[goal]]</f>
        <v>6.7966666666666675E-2</v>
      </c>
      <c r="P426" s="8">
        <f>IFERROR(Table1[[#This Row],[pledged]]/Table1[[#This Row],[backers_count]],0)</f>
        <v>40.78</v>
      </c>
      <c r="Q42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26" t="str">
        <f>RIGHT(Table1[[#This Row],[Category and Sub-Category]],(LEN(Table1[[#This Row],[Category and Sub-Category]])-(FIND("/",Table1[[#This Row],[Category and Sub-Category]],1))))</f>
        <v>animation</v>
      </c>
      <c r="S426" s="7">
        <f>(Table1[[#This Row],[launched_at]]/86400)+DATE(1970,1,1)</f>
        <v>40934.376145833332</v>
      </c>
      <c r="T426" s="7">
        <f>(Table1[[#This Row],[deadline]]/86400)+DATE(1970,1,1)</f>
        <v>40994.334479166668</v>
      </c>
    </row>
    <row r="427" spans="1:20" ht="43.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12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9">
        <f>Table1[[#This Row],[pledged]]/Table1[[#This Row],[goal]]</f>
        <v>1.2E-4</v>
      </c>
      <c r="P427" s="8">
        <f>IFERROR(Table1[[#This Row],[pledged]]/Table1[[#This Row],[backers_count]],0)</f>
        <v>3</v>
      </c>
      <c r="Q42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27" t="str">
        <f>RIGHT(Table1[[#This Row],[Category and Sub-Category]],(LEN(Table1[[#This Row],[Category and Sub-Category]])-(FIND("/",Table1[[#This Row],[Category and Sub-Category]],1))))</f>
        <v>animation</v>
      </c>
      <c r="S427" s="7">
        <f>(Table1[[#This Row],[launched_at]]/86400)+DATE(1970,1,1)</f>
        <v>42275.861157407402</v>
      </c>
      <c r="T427" s="7">
        <f>(Table1[[#This Row],[deadline]]/86400)+DATE(1970,1,1)</f>
        <v>42335.902824074074</v>
      </c>
    </row>
    <row r="428" spans="1:20" ht="43.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12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9">
        <f>Table1[[#This Row],[pledged]]/Table1[[#This Row],[goal]]</f>
        <v>1.3299999999999999E-2</v>
      </c>
      <c r="P428" s="8">
        <f>IFERROR(Table1[[#This Row],[pledged]]/Table1[[#This Row],[backers_count]],0)</f>
        <v>16.625</v>
      </c>
      <c r="Q42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28" t="str">
        <f>RIGHT(Table1[[#This Row],[Category and Sub-Category]],(LEN(Table1[[#This Row],[Category and Sub-Category]])-(FIND("/",Table1[[#This Row],[Category and Sub-Category]],1))))</f>
        <v>animation</v>
      </c>
      <c r="S428" s="7">
        <f>(Table1[[#This Row],[launched_at]]/86400)+DATE(1970,1,1)</f>
        <v>42400.711967592593</v>
      </c>
      <c r="T428" s="7">
        <f>(Table1[[#This Row],[deadline]]/86400)+DATE(1970,1,1)</f>
        <v>42430.711967592593</v>
      </c>
    </row>
    <row r="429" spans="1:20" ht="58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12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9">
        <f>Table1[[#This Row],[pledged]]/Table1[[#This Row],[goal]]</f>
        <v>0</v>
      </c>
      <c r="P429" s="8">
        <f>IFERROR(Table1[[#This Row],[pledged]]/Table1[[#This Row],[backers_count]],0)</f>
        <v>0</v>
      </c>
      <c r="Q42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29" t="str">
        <f>RIGHT(Table1[[#This Row],[Category and Sub-Category]],(LEN(Table1[[#This Row],[Category and Sub-Category]])-(FIND("/",Table1[[#This Row],[Category and Sub-Category]],1))))</f>
        <v>animation</v>
      </c>
      <c r="S429" s="7">
        <f>(Table1[[#This Row],[launched_at]]/86400)+DATE(1970,1,1)</f>
        <v>42285.90902777778</v>
      </c>
      <c r="T429" s="7">
        <f>(Table1[[#This Row],[deadline]]/86400)+DATE(1970,1,1)</f>
        <v>42299.790972222225</v>
      </c>
    </row>
    <row r="430" spans="1:20" ht="29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12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9">
        <f>Table1[[#This Row],[pledged]]/Table1[[#This Row],[goal]]</f>
        <v>5.6333333333333332E-2</v>
      </c>
      <c r="P430" s="8">
        <f>IFERROR(Table1[[#This Row],[pledged]]/Table1[[#This Row],[backers_count]],0)</f>
        <v>52</v>
      </c>
      <c r="Q43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30" t="str">
        <f>RIGHT(Table1[[#This Row],[Category and Sub-Category]],(LEN(Table1[[#This Row],[Category and Sub-Category]])-(FIND("/",Table1[[#This Row],[Category and Sub-Category]],1))))</f>
        <v>animation</v>
      </c>
      <c r="S430" s="7">
        <f>(Table1[[#This Row],[launched_at]]/86400)+DATE(1970,1,1)</f>
        <v>41778.766724537039</v>
      </c>
      <c r="T430" s="7">
        <f>(Table1[[#This Row],[deadline]]/86400)+DATE(1970,1,1)</f>
        <v>41806.916666666664</v>
      </c>
    </row>
    <row r="431" spans="1:20" ht="58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12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9">
        <f>Table1[[#This Row],[pledged]]/Table1[[#This Row],[goal]]</f>
        <v>0</v>
      </c>
      <c r="P431" s="8">
        <f>IFERROR(Table1[[#This Row],[pledged]]/Table1[[#This Row],[backers_count]],0)</f>
        <v>0</v>
      </c>
      <c r="Q43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31" t="str">
        <f>RIGHT(Table1[[#This Row],[Category and Sub-Category]],(LEN(Table1[[#This Row],[Category and Sub-Category]])-(FIND("/",Table1[[#This Row],[Category and Sub-Category]],1))))</f>
        <v>animation</v>
      </c>
      <c r="S431" s="7">
        <f>(Table1[[#This Row],[launched_at]]/86400)+DATE(1970,1,1)</f>
        <v>40070.901412037041</v>
      </c>
      <c r="T431" s="7">
        <f>(Table1[[#This Row],[deadline]]/86400)+DATE(1970,1,1)</f>
        <v>40144.207638888889</v>
      </c>
    </row>
    <row r="432" spans="1:20" ht="43.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1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9">
        <f>Table1[[#This Row],[pledged]]/Table1[[#This Row],[goal]]</f>
        <v>2.4E-2</v>
      </c>
      <c r="P432" s="8">
        <f>IFERROR(Table1[[#This Row],[pledged]]/Table1[[#This Row],[backers_count]],0)</f>
        <v>4.8</v>
      </c>
      <c r="Q43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32" t="str">
        <f>RIGHT(Table1[[#This Row],[Category and Sub-Category]],(LEN(Table1[[#This Row],[Category and Sub-Category]])-(FIND("/",Table1[[#This Row],[Category and Sub-Category]],1))))</f>
        <v>animation</v>
      </c>
      <c r="S432" s="7">
        <f>(Table1[[#This Row],[launched_at]]/86400)+DATE(1970,1,1)</f>
        <v>41513.107256944444</v>
      </c>
      <c r="T432" s="7">
        <f>(Table1[[#This Row],[deadline]]/86400)+DATE(1970,1,1)</f>
        <v>41528.107256944444</v>
      </c>
    </row>
    <row r="433" spans="1:20" ht="43.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12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9">
        <f>Table1[[#This Row],[pledged]]/Table1[[#This Row],[goal]]</f>
        <v>0.13833333333333334</v>
      </c>
      <c r="P433" s="8">
        <f>IFERROR(Table1[[#This Row],[pledged]]/Table1[[#This Row],[backers_count]],0)</f>
        <v>51.875</v>
      </c>
      <c r="Q43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33" t="str">
        <f>RIGHT(Table1[[#This Row],[Category and Sub-Category]],(LEN(Table1[[#This Row],[Category and Sub-Category]])-(FIND("/",Table1[[#This Row],[Category and Sub-Category]],1))))</f>
        <v>animation</v>
      </c>
      <c r="S433" s="7">
        <f>(Table1[[#This Row],[launched_at]]/86400)+DATE(1970,1,1)</f>
        <v>42526.871331018519</v>
      </c>
      <c r="T433" s="7">
        <f>(Table1[[#This Row],[deadline]]/86400)+DATE(1970,1,1)</f>
        <v>42556.871331018519</v>
      </c>
    </row>
    <row r="434" spans="1:20" ht="58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12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9">
        <f>Table1[[#This Row],[pledged]]/Table1[[#This Row],[goal]]</f>
        <v>9.5000000000000001E-2</v>
      </c>
      <c r="P434" s="8">
        <f>IFERROR(Table1[[#This Row],[pledged]]/Table1[[#This Row],[backers_count]],0)</f>
        <v>71.25</v>
      </c>
      <c r="Q43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34" t="str">
        <f>RIGHT(Table1[[#This Row],[Category and Sub-Category]],(LEN(Table1[[#This Row],[Category and Sub-Category]])-(FIND("/",Table1[[#This Row],[Category and Sub-Category]],1))))</f>
        <v>animation</v>
      </c>
      <c r="S434" s="7">
        <f>(Table1[[#This Row],[launched_at]]/86400)+DATE(1970,1,1)</f>
        <v>42238.726631944446</v>
      </c>
      <c r="T434" s="7">
        <f>(Table1[[#This Row],[deadline]]/86400)+DATE(1970,1,1)</f>
        <v>42298.726631944446</v>
      </c>
    </row>
    <row r="435" spans="1:20" ht="58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12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9">
        <f>Table1[[#This Row],[pledged]]/Table1[[#This Row],[goal]]</f>
        <v>0</v>
      </c>
      <c r="P435" s="8">
        <f>IFERROR(Table1[[#This Row],[pledged]]/Table1[[#This Row],[backers_count]],0)</f>
        <v>0</v>
      </c>
      <c r="Q43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35" t="str">
        <f>RIGHT(Table1[[#This Row],[Category and Sub-Category]],(LEN(Table1[[#This Row],[Category and Sub-Category]])-(FIND("/",Table1[[#This Row],[Category and Sub-Category]],1))))</f>
        <v>animation</v>
      </c>
      <c r="S435" s="7">
        <f>(Table1[[#This Row],[launched_at]]/86400)+DATE(1970,1,1)</f>
        <v>42228.629884259259</v>
      </c>
      <c r="T435" s="7">
        <f>(Table1[[#This Row],[deadline]]/86400)+DATE(1970,1,1)</f>
        <v>42288.629884259259</v>
      </c>
    </row>
    <row r="436" spans="1:20" ht="58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12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9">
        <f>Table1[[#This Row],[pledged]]/Table1[[#This Row],[goal]]</f>
        <v>0.05</v>
      </c>
      <c r="P436" s="8">
        <f>IFERROR(Table1[[#This Row],[pledged]]/Table1[[#This Row],[backers_count]],0)</f>
        <v>62.5</v>
      </c>
      <c r="Q43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36" t="str">
        <f>RIGHT(Table1[[#This Row],[Category and Sub-Category]],(LEN(Table1[[#This Row],[Category and Sub-Category]])-(FIND("/",Table1[[#This Row],[Category and Sub-Category]],1))))</f>
        <v>animation</v>
      </c>
      <c r="S436" s="7">
        <f>(Table1[[#This Row],[launched_at]]/86400)+DATE(1970,1,1)</f>
        <v>41576.834513888891</v>
      </c>
      <c r="T436" s="7">
        <f>(Table1[[#This Row],[deadline]]/86400)+DATE(1970,1,1)</f>
        <v>41609.876180555555</v>
      </c>
    </row>
    <row r="437" spans="1:20" ht="58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12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9">
        <f>Table1[[#This Row],[pledged]]/Table1[[#This Row],[goal]]</f>
        <v>2.7272727272727273E-5</v>
      </c>
      <c r="P437" s="8">
        <f>IFERROR(Table1[[#This Row],[pledged]]/Table1[[#This Row],[backers_count]],0)</f>
        <v>1</v>
      </c>
      <c r="Q43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37" t="str">
        <f>RIGHT(Table1[[#This Row],[Category and Sub-Category]],(LEN(Table1[[#This Row],[Category and Sub-Category]])-(FIND("/",Table1[[#This Row],[Category and Sub-Category]],1))))</f>
        <v>animation</v>
      </c>
      <c r="S437" s="7">
        <f>(Table1[[#This Row],[launched_at]]/86400)+DATE(1970,1,1)</f>
        <v>41500.747453703705</v>
      </c>
      <c r="T437" s="7">
        <f>(Table1[[#This Row],[deadline]]/86400)+DATE(1970,1,1)</f>
        <v>41530.747453703705</v>
      </c>
    </row>
    <row r="438" spans="1:20" ht="43.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12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9">
        <f>Table1[[#This Row],[pledged]]/Table1[[#This Row],[goal]]</f>
        <v>0</v>
      </c>
      <c r="P438" s="8">
        <f>IFERROR(Table1[[#This Row],[pledged]]/Table1[[#This Row],[backers_count]],0)</f>
        <v>0</v>
      </c>
      <c r="Q43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38" t="str">
        <f>RIGHT(Table1[[#This Row],[Category and Sub-Category]],(LEN(Table1[[#This Row],[Category and Sub-Category]])-(FIND("/",Table1[[#This Row],[Category and Sub-Category]],1))))</f>
        <v>animation</v>
      </c>
      <c r="S438" s="7">
        <f>(Table1[[#This Row],[launched_at]]/86400)+DATE(1970,1,1)</f>
        <v>41456.36241898148</v>
      </c>
      <c r="T438" s="7">
        <f>(Table1[[#This Row],[deadline]]/86400)+DATE(1970,1,1)</f>
        <v>41486.36241898148</v>
      </c>
    </row>
    <row r="439" spans="1:20" ht="43.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12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9">
        <f>Table1[[#This Row],[pledged]]/Table1[[#This Row],[goal]]</f>
        <v>0</v>
      </c>
      <c r="P439" s="8">
        <f>IFERROR(Table1[[#This Row],[pledged]]/Table1[[#This Row],[backers_count]],0)</f>
        <v>0</v>
      </c>
      <c r="Q43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39" t="str">
        <f>RIGHT(Table1[[#This Row],[Category and Sub-Category]],(LEN(Table1[[#This Row],[Category and Sub-Category]])-(FIND("/",Table1[[#This Row],[Category and Sub-Category]],1))))</f>
        <v>animation</v>
      </c>
      <c r="S439" s="7">
        <f>(Table1[[#This Row],[launched_at]]/86400)+DATE(1970,1,1)</f>
        <v>42591.31858796296</v>
      </c>
      <c r="T439" s="7">
        <f>(Table1[[#This Row],[deadline]]/86400)+DATE(1970,1,1)</f>
        <v>42651.31858796296</v>
      </c>
    </row>
    <row r="440" spans="1:20" ht="43.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12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9">
        <f>Table1[[#This Row],[pledged]]/Table1[[#This Row],[goal]]</f>
        <v>9.3799999999999994E-2</v>
      </c>
      <c r="P440" s="8">
        <f>IFERROR(Table1[[#This Row],[pledged]]/Table1[[#This Row],[backers_count]],0)</f>
        <v>170.54545454545453</v>
      </c>
      <c r="Q44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40" t="str">
        <f>RIGHT(Table1[[#This Row],[Category and Sub-Category]],(LEN(Table1[[#This Row],[Category and Sub-Category]])-(FIND("/",Table1[[#This Row],[Category and Sub-Category]],1))))</f>
        <v>animation</v>
      </c>
      <c r="S440" s="7">
        <f>(Table1[[#This Row],[launched_at]]/86400)+DATE(1970,1,1)</f>
        <v>42296.261087962965</v>
      </c>
      <c r="T440" s="7">
        <f>(Table1[[#This Row],[deadline]]/86400)+DATE(1970,1,1)</f>
        <v>42326.302754629629</v>
      </c>
    </row>
    <row r="441" spans="1:20" ht="43.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12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9">
        <f>Table1[[#This Row],[pledged]]/Table1[[#This Row],[goal]]</f>
        <v>0</v>
      </c>
      <c r="P441" s="8">
        <f>IFERROR(Table1[[#This Row],[pledged]]/Table1[[#This Row],[backers_count]],0)</f>
        <v>0</v>
      </c>
      <c r="Q44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41" t="str">
        <f>RIGHT(Table1[[#This Row],[Category and Sub-Category]],(LEN(Table1[[#This Row],[Category and Sub-Category]])-(FIND("/",Table1[[#This Row],[Category and Sub-Category]],1))))</f>
        <v>animation</v>
      </c>
      <c r="S441" s="7">
        <f>(Table1[[#This Row],[launched_at]]/86400)+DATE(1970,1,1)</f>
        <v>41919.761782407411</v>
      </c>
      <c r="T441" s="7">
        <f>(Table1[[#This Row],[deadline]]/86400)+DATE(1970,1,1)</f>
        <v>41929.761782407411</v>
      </c>
    </row>
    <row r="442" spans="1:20" ht="43.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1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9">
        <f>Table1[[#This Row],[pledged]]/Table1[[#This Row],[goal]]</f>
        <v>1E-3</v>
      </c>
      <c r="P442" s="8">
        <f>IFERROR(Table1[[#This Row],[pledged]]/Table1[[#This Row],[backers_count]],0)</f>
        <v>5</v>
      </c>
      <c r="Q44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42" t="str">
        <f>RIGHT(Table1[[#This Row],[Category and Sub-Category]],(LEN(Table1[[#This Row],[Category and Sub-Category]])-(FIND("/",Table1[[#This Row],[Category and Sub-Category]],1))))</f>
        <v>animation</v>
      </c>
      <c r="S442" s="7">
        <f>(Table1[[#This Row],[launched_at]]/86400)+DATE(1970,1,1)</f>
        <v>42423.985567129625</v>
      </c>
      <c r="T442" s="7">
        <f>(Table1[[#This Row],[deadline]]/86400)+DATE(1970,1,1)</f>
        <v>42453.943900462968</v>
      </c>
    </row>
    <row r="443" spans="1:20" ht="43.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12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9">
        <f>Table1[[#This Row],[pledged]]/Table1[[#This Row],[goal]]</f>
        <v>0</v>
      </c>
      <c r="P443" s="8">
        <f>IFERROR(Table1[[#This Row],[pledged]]/Table1[[#This Row],[backers_count]],0)</f>
        <v>0</v>
      </c>
      <c r="Q44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43" t="str">
        <f>RIGHT(Table1[[#This Row],[Category and Sub-Category]],(LEN(Table1[[#This Row],[Category and Sub-Category]])-(FIND("/",Table1[[#This Row],[Category and Sub-Category]],1))))</f>
        <v>animation</v>
      </c>
      <c r="S443" s="7">
        <f>(Table1[[#This Row],[launched_at]]/86400)+DATE(1970,1,1)</f>
        <v>41550.793935185182</v>
      </c>
      <c r="T443" s="7">
        <f>(Table1[[#This Row],[deadline]]/86400)+DATE(1970,1,1)</f>
        <v>41580.793935185182</v>
      </c>
    </row>
    <row r="444" spans="1:20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12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9">
        <f>Table1[[#This Row],[pledged]]/Table1[[#This Row],[goal]]</f>
        <v>0.39358823529411763</v>
      </c>
      <c r="P444" s="8">
        <f>IFERROR(Table1[[#This Row],[pledged]]/Table1[[#This Row],[backers_count]],0)</f>
        <v>393.58823529411762</v>
      </c>
      <c r="Q44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44" t="str">
        <f>RIGHT(Table1[[#This Row],[Category and Sub-Category]],(LEN(Table1[[#This Row],[Category and Sub-Category]])-(FIND("/",Table1[[#This Row],[Category and Sub-Category]],1))))</f>
        <v>animation</v>
      </c>
      <c r="S444" s="7">
        <f>(Table1[[#This Row],[launched_at]]/86400)+DATE(1970,1,1)</f>
        <v>42024.888692129629</v>
      </c>
      <c r="T444" s="7">
        <f>(Table1[[#This Row],[deadline]]/86400)+DATE(1970,1,1)</f>
        <v>42054.888692129629</v>
      </c>
    </row>
    <row r="445" spans="1:20" ht="43.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12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9">
        <f>Table1[[#This Row],[pledged]]/Table1[[#This Row],[goal]]</f>
        <v>1E-3</v>
      </c>
      <c r="P445" s="8">
        <f>IFERROR(Table1[[#This Row],[pledged]]/Table1[[#This Row],[backers_count]],0)</f>
        <v>5</v>
      </c>
      <c r="Q44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45" t="str">
        <f>RIGHT(Table1[[#This Row],[Category and Sub-Category]],(LEN(Table1[[#This Row],[Category and Sub-Category]])-(FIND("/",Table1[[#This Row],[Category and Sub-Category]],1))))</f>
        <v>animation</v>
      </c>
      <c r="S445" s="7">
        <f>(Table1[[#This Row],[launched_at]]/86400)+DATE(1970,1,1)</f>
        <v>41650.015057870369</v>
      </c>
      <c r="T445" s="7">
        <f>(Table1[[#This Row],[deadline]]/86400)+DATE(1970,1,1)</f>
        <v>41680.015057870369</v>
      </c>
    </row>
    <row r="446" spans="1:20" ht="43.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12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9">
        <f>Table1[[#This Row],[pledged]]/Table1[[#This Row],[goal]]</f>
        <v>0.05</v>
      </c>
      <c r="P446" s="8">
        <f>IFERROR(Table1[[#This Row],[pledged]]/Table1[[#This Row],[backers_count]],0)</f>
        <v>50</v>
      </c>
      <c r="Q44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46" t="str">
        <f>RIGHT(Table1[[#This Row],[Category and Sub-Category]],(LEN(Table1[[#This Row],[Category and Sub-Category]])-(FIND("/",Table1[[#This Row],[Category and Sub-Category]],1))))</f>
        <v>animation</v>
      </c>
      <c r="S446" s="7">
        <f>(Table1[[#This Row],[launched_at]]/86400)+DATE(1970,1,1)</f>
        <v>40894.906956018516</v>
      </c>
      <c r="T446" s="7">
        <f>(Table1[[#This Row],[deadline]]/86400)+DATE(1970,1,1)</f>
        <v>40954.906956018516</v>
      </c>
    </row>
    <row r="447" spans="1:20" ht="43.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12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9">
        <f>Table1[[#This Row],[pledged]]/Table1[[#This Row],[goal]]</f>
        <v>3.3333333333333335E-5</v>
      </c>
      <c r="P447" s="8">
        <f>IFERROR(Table1[[#This Row],[pledged]]/Table1[[#This Row],[backers_count]],0)</f>
        <v>1</v>
      </c>
      <c r="Q44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47" t="str">
        <f>RIGHT(Table1[[#This Row],[Category and Sub-Category]],(LEN(Table1[[#This Row],[Category and Sub-Category]])-(FIND("/",Table1[[#This Row],[Category and Sub-Category]],1))))</f>
        <v>animation</v>
      </c>
      <c r="S447" s="7">
        <f>(Table1[[#This Row],[launched_at]]/86400)+DATE(1970,1,1)</f>
        <v>42130.335358796292</v>
      </c>
      <c r="T447" s="7">
        <f>(Table1[[#This Row],[deadline]]/86400)+DATE(1970,1,1)</f>
        <v>42145.335358796292</v>
      </c>
    </row>
    <row r="448" spans="1:20" ht="43.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12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9">
        <f>Table1[[#This Row],[pledged]]/Table1[[#This Row],[goal]]</f>
        <v>7.2952380952380949E-2</v>
      </c>
      <c r="P448" s="8">
        <f>IFERROR(Table1[[#This Row],[pledged]]/Table1[[#This Row],[backers_count]],0)</f>
        <v>47.875</v>
      </c>
      <c r="Q44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48" t="str">
        <f>RIGHT(Table1[[#This Row],[Category and Sub-Category]],(LEN(Table1[[#This Row],[Category and Sub-Category]])-(FIND("/",Table1[[#This Row],[Category and Sub-Category]],1))))</f>
        <v>animation</v>
      </c>
      <c r="S448" s="7">
        <f>(Table1[[#This Row],[launched_at]]/86400)+DATE(1970,1,1)</f>
        <v>42037.083564814813</v>
      </c>
      <c r="T448" s="7">
        <f>(Table1[[#This Row],[deadline]]/86400)+DATE(1970,1,1)</f>
        <v>42067.083564814813</v>
      </c>
    </row>
    <row r="449" spans="1:20" ht="58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12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9">
        <f>Table1[[#This Row],[pledged]]/Table1[[#This Row],[goal]]</f>
        <v>1.6666666666666666E-4</v>
      </c>
      <c r="P449" s="8">
        <f>IFERROR(Table1[[#This Row],[pledged]]/Table1[[#This Row],[backers_count]],0)</f>
        <v>5</v>
      </c>
      <c r="Q44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49" t="str">
        <f>RIGHT(Table1[[#This Row],[Category and Sub-Category]],(LEN(Table1[[#This Row],[Category and Sub-Category]])-(FIND("/",Table1[[#This Row],[Category and Sub-Category]],1))))</f>
        <v>animation</v>
      </c>
      <c r="S449" s="7">
        <f>(Table1[[#This Row],[launched_at]]/86400)+DATE(1970,1,1)</f>
        <v>41331.555127314816</v>
      </c>
      <c r="T449" s="7">
        <f>(Table1[[#This Row],[deadline]]/86400)+DATE(1970,1,1)</f>
        <v>41356.513460648144</v>
      </c>
    </row>
    <row r="450" spans="1:20" ht="43.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12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9">
        <f>Table1[[#This Row],[pledged]]/Table1[[#This Row],[goal]]</f>
        <v>3.2804E-2</v>
      </c>
      <c r="P450" s="8">
        <f>IFERROR(Table1[[#This Row],[pledged]]/Table1[[#This Row],[backers_count]],0)</f>
        <v>20.502500000000001</v>
      </c>
      <c r="Q45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50" t="str">
        <f>RIGHT(Table1[[#This Row],[Category and Sub-Category]],(LEN(Table1[[#This Row],[Category and Sub-Category]])-(FIND("/",Table1[[#This Row],[Category and Sub-Category]],1))))</f>
        <v>animation</v>
      </c>
      <c r="S450" s="7">
        <f>(Table1[[#This Row],[launched_at]]/86400)+DATE(1970,1,1)</f>
        <v>41753.758043981477</v>
      </c>
      <c r="T450" s="7">
        <f>(Table1[[#This Row],[deadline]]/86400)+DATE(1970,1,1)</f>
        <v>41773.758043981477</v>
      </c>
    </row>
    <row r="451" spans="1:20" ht="43.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12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9">
        <f>Table1[[#This Row],[pledged]]/Table1[[#This Row],[goal]]</f>
        <v>2.2499999999999999E-2</v>
      </c>
      <c r="P451" s="8">
        <f>IFERROR(Table1[[#This Row],[pledged]]/Table1[[#This Row],[backers_count]],0)</f>
        <v>9</v>
      </c>
      <c r="Q45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51" t="str">
        <f>RIGHT(Table1[[#This Row],[Category and Sub-Category]],(LEN(Table1[[#This Row],[Category and Sub-Category]])-(FIND("/",Table1[[#This Row],[Category and Sub-Category]],1))))</f>
        <v>animation</v>
      </c>
      <c r="S451" s="7">
        <f>(Table1[[#This Row],[launched_at]]/86400)+DATE(1970,1,1)</f>
        <v>41534.568113425928</v>
      </c>
      <c r="T451" s="7">
        <f>(Table1[[#This Row],[deadline]]/86400)+DATE(1970,1,1)</f>
        <v>41564.568113425928</v>
      </c>
    </row>
    <row r="452" spans="1:20" ht="43.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1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9">
        <f>Table1[[#This Row],[pledged]]/Table1[[#This Row],[goal]]</f>
        <v>7.92E-3</v>
      </c>
      <c r="P452" s="8">
        <f>IFERROR(Table1[[#This Row],[pledged]]/Table1[[#This Row],[backers_count]],0)</f>
        <v>56.571428571428569</v>
      </c>
      <c r="Q45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52" t="str">
        <f>RIGHT(Table1[[#This Row],[Category and Sub-Category]],(LEN(Table1[[#This Row],[Category and Sub-Category]])-(FIND("/",Table1[[#This Row],[Category and Sub-Category]],1))))</f>
        <v>animation</v>
      </c>
      <c r="S452" s="7">
        <f>(Table1[[#This Row],[launched_at]]/86400)+DATE(1970,1,1)</f>
        <v>41654.946759259255</v>
      </c>
      <c r="T452" s="7">
        <f>(Table1[[#This Row],[deadline]]/86400)+DATE(1970,1,1)</f>
        <v>41684.946759259255</v>
      </c>
    </row>
    <row r="453" spans="1:20" ht="43.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12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9">
        <f>Table1[[#This Row],[pledged]]/Table1[[#This Row],[goal]]</f>
        <v>0</v>
      </c>
      <c r="P453" s="8">
        <f>IFERROR(Table1[[#This Row],[pledged]]/Table1[[#This Row],[backers_count]],0)</f>
        <v>0</v>
      </c>
      <c r="Q45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53" t="str">
        <f>RIGHT(Table1[[#This Row],[Category and Sub-Category]],(LEN(Table1[[#This Row],[Category and Sub-Category]])-(FIND("/",Table1[[#This Row],[Category and Sub-Category]],1))))</f>
        <v>animation</v>
      </c>
      <c r="S453" s="7">
        <f>(Table1[[#This Row],[launched_at]]/86400)+DATE(1970,1,1)</f>
        <v>41634.715173611112</v>
      </c>
      <c r="T453" s="7">
        <f>(Table1[[#This Row],[deadline]]/86400)+DATE(1970,1,1)</f>
        <v>41664.715173611112</v>
      </c>
    </row>
    <row r="454" spans="1:20" ht="29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12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9">
        <f>Table1[[#This Row],[pledged]]/Table1[[#This Row],[goal]]</f>
        <v>0.64</v>
      </c>
      <c r="P454" s="8">
        <f>IFERROR(Table1[[#This Row],[pledged]]/Table1[[#This Row],[backers_count]],0)</f>
        <v>40</v>
      </c>
      <c r="Q45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54" t="str">
        <f>RIGHT(Table1[[#This Row],[Category and Sub-Category]],(LEN(Table1[[#This Row],[Category and Sub-Category]])-(FIND("/",Table1[[#This Row],[Category and Sub-Category]],1))))</f>
        <v>animation</v>
      </c>
      <c r="S454" s="7">
        <f>(Table1[[#This Row],[launched_at]]/86400)+DATE(1970,1,1)</f>
        <v>42107.703877314816</v>
      </c>
      <c r="T454" s="7">
        <f>(Table1[[#This Row],[deadline]]/86400)+DATE(1970,1,1)</f>
        <v>42137.703877314816</v>
      </c>
    </row>
    <row r="455" spans="1:20" ht="43.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12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9">
        <f>Table1[[#This Row],[pledged]]/Table1[[#This Row],[goal]]</f>
        <v>2.740447957839262E-4</v>
      </c>
      <c r="P455" s="8">
        <f>IFERROR(Table1[[#This Row],[pledged]]/Table1[[#This Row],[backers_count]],0)</f>
        <v>13</v>
      </c>
      <c r="Q45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55" t="str">
        <f>RIGHT(Table1[[#This Row],[Category and Sub-Category]],(LEN(Table1[[#This Row],[Category and Sub-Category]])-(FIND("/",Table1[[#This Row],[Category and Sub-Category]],1))))</f>
        <v>animation</v>
      </c>
      <c r="S455" s="7">
        <f>(Table1[[#This Row],[launched_at]]/86400)+DATE(1970,1,1)</f>
        <v>42038.824988425928</v>
      </c>
      <c r="T455" s="7">
        <f>(Table1[[#This Row],[deadline]]/86400)+DATE(1970,1,1)</f>
        <v>42054.824988425928</v>
      </c>
    </row>
    <row r="456" spans="1:20" ht="43.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12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9">
        <f>Table1[[#This Row],[pledged]]/Table1[[#This Row],[goal]]</f>
        <v>8.2000000000000007E-3</v>
      </c>
      <c r="P456" s="8">
        <f>IFERROR(Table1[[#This Row],[pledged]]/Table1[[#This Row],[backers_count]],0)</f>
        <v>16.399999999999999</v>
      </c>
      <c r="Q45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56" t="str">
        <f>RIGHT(Table1[[#This Row],[Category and Sub-Category]],(LEN(Table1[[#This Row],[Category and Sub-Category]])-(FIND("/",Table1[[#This Row],[Category and Sub-Category]],1))))</f>
        <v>animation</v>
      </c>
      <c r="S456" s="7">
        <f>(Table1[[#This Row],[launched_at]]/86400)+DATE(1970,1,1)</f>
        <v>41938.717256944445</v>
      </c>
      <c r="T456" s="7">
        <f>(Table1[[#This Row],[deadline]]/86400)+DATE(1970,1,1)</f>
        <v>41969.551388888889</v>
      </c>
    </row>
    <row r="457" spans="1:20" ht="43.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12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9">
        <f>Table1[[#This Row],[pledged]]/Table1[[#This Row],[goal]]</f>
        <v>6.9230769230769226E-4</v>
      </c>
      <c r="P457" s="8">
        <f>IFERROR(Table1[[#This Row],[pledged]]/Table1[[#This Row],[backers_count]],0)</f>
        <v>22.5</v>
      </c>
      <c r="Q45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57" t="str">
        <f>RIGHT(Table1[[#This Row],[Category and Sub-Category]],(LEN(Table1[[#This Row],[Category and Sub-Category]])-(FIND("/",Table1[[#This Row],[Category and Sub-Category]],1))))</f>
        <v>animation</v>
      </c>
      <c r="S457" s="7">
        <f>(Table1[[#This Row],[launched_at]]/86400)+DATE(1970,1,1)</f>
        <v>40971.002569444448</v>
      </c>
      <c r="T457" s="7">
        <f>(Table1[[#This Row],[deadline]]/86400)+DATE(1970,1,1)</f>
        <v>41016.021527777775</v>
      </c>
    </row>
    <row r="458" spans="1:20" ht="58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12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9">
        <f>Table1[[#This Row],[pledged]]/Table1[[#This Row],[goal]]</f>
        <v>6.8631863186318634E-3</v>
      </c>
      <c r="P458" s="8">
        <f>IFERROR(Table1[[#This Row],[pledged]]/Table1[[#This Row],[backers_count]],0)</f>
        <v>20.333333333333332</v>
      </c>
      <c r="Q45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58" t="str">
        <f>RIGHT(Table1[[#This Row],[Category and Sub-Category]],(LEN(Table1[[#This Row],[Category and Sub-Category]])-(FIND("/",Table1[[#This Row],[Category and Sub-Category]],1))))</f>
        <v>animation</v>
      </c>
      <c r="S458" s="7">
        <f>(Table1[[#This Row],[launched_at]]/86400)+DATE(1970,1,1)</f>
        <v>41547.694456018522</v>
      </c>
      <c r="T458" s="7">
        <f>(Table1[[#This Row],[deadline]]/86400)+DATE(1970,1,1)</f>
        <v>41569.165972222225</v>
      </c>
    </row>
    <row r="459" spans="1:20" ht="43.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12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9">
        <f>Table1[[#This Row],[pledged]]/Table1[[#This Row],[goal]]</f>
        <v>0</v>
      </c>
      <c r="P459" s="8">
        <f>IFERROR(Table1[[#This Row],[pledged]]/Table1[[#This Row],[backers_count]],0)</f>
        <v>0</v>
      </c>
      <c r="Q45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59" t="str">
        <f>RIGHT(Table1[[#This Row],[Category and Sub-Category]],(LEN(Table1[[#This Row],[Category and Sub-Category]])-(FIND("/",Table1[[#This Row],[Category and Sub-Category]],1))))</f>
        <v>animation</v>
      </c>
      <c r="S459" s="7">
        <f>(Table1[[#This Row],[launched_at]]/86400)+DATE(1970,1,1)</f>
        <v>41837.767500000002</v>
      </c>
      <c r="T459" s="7">
        <f>(Table1[[#This Row],[deadline]]/86400)+DATE(1970,1,1)</f>
        <v>41867.767500000002</v>
      </c>
    </row>
    <row r="460" spans="1:20" ht="43.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12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9">
        <f>Table1[[#This Row],[pledged]]/Table1[[#This Row],[goal]]</f>
        <v>8.2100000000000006E-2</v>
      </c>
      <c r="P460" s="8">
        <f>IFERROR(Table1[[#This Row],[pledged]]/Table1[[#This Row],[backers_count]],0)</f>
        <v>16.755102040816325</v>
      </c>
      <c r="Q46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60" t="str">
        <f>RIGHT(Table1[[#This Row],[Category and Sub-Category]],(LEN(Table1[[#This Row],[Category and Sub-Category]])-(FIND("/",Table1[[#This Row],[Category and Sub-Category]],1))))</f>
        <v>animation</v>
      </c>
      <c r="S460" s="7">
        <f>(Table1[[#This Row],[launched_at]]/86400)+DATE(1970,1,1)</f>
        <v>41378.69976851852</v>
      </c>
      <c r="T460" s="7">
        <f>(Table1[[#This Row],[deadline]]/86400)+DATE(1970,1,1)</f>
        <v>41408.69976851852</v>
      </c>
    </row>
    <row r="461" spans="1:20" ht="43.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12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9">
        <f>Table1[[#This Row],[pledged]]/Table1[[#This Row],[goal]]</f>
        <v>6.4102564102564103E-4</v>
      </c>
      <c r="P461" s="8">
        <f>IFERROR(Table1[[#This Row],[pledged]]/Table1[[#This Row],[backers_count]],0)</f>
        <v>25</v>
      </c>
      <c r="Q46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61" t="str">
        <f>RIGHT(Table1[[#This Row],[Category and Sub-Category]],(LEN(Table1[[#This Row],[Category and Sub-Category]])-(FIND("/",Table1[[#This Row],[Category and Sub-Category]],1))))</f>
        <v>animation</v>
      </c>
      <c r="S461" s="7">
        <f>(Table1[[#This Row],[launched_at]]/86400)+DATE(1970,1,1)</f>
        <v>40800.6403587963</v>
      </c>
      <c r="T461" s="7">
        <f>(Table1[[#This Row],[deadline]]/86400)+DATE(1970,1,1)</f>
        <v>40860.682025462964</v>
      </c>
    </row>
    <row r="462" spans="1:20" ht="29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1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9">
        <f>Table1[[#This Row],[pledged]]/Table1[[#This Row],[goal]]</f>
        <v>2.9411764705882353E-3</v>
      </c>
      <c r="P462" s="8">
        <f>IFERROR(Table1[[#This Row],[pledged]]/Table1[[#This Row],[backers_count]],0)</f>
        <v>12.5</v>
      </c>
      <c r="Q46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62" t="str">
        <f>RIGHT(Table1[[#This Row],[Category and Sub-Category]],(LEN(Table1[[#This Row],[Category and Sub-Category]])-(FIND("/",Table1[[#This Row],[Category and Sub-Category]],1))))</f>
        <v>animation</v>
      </c>
      <c r="S462" s="7">
        <f>(Table1[[#This Row],[launched_at]]/86400)+DATE(1970,1,1)</f>
        <v>41759.542534722219</v>
      </c>
      <c r="T462" s="7">
        <f>(Table1[[#This Row],[deadline]]/86400)+DATE(1970,1,1)</f>
        <v>41791.166666666664</v>
      </c>
    </row>
    <row r="463" spans="1:20" ht="43.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12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9">
        <f>Table1[[#This Row],[pledged]]/Table1[[#This Row],[goal]]</f>
        <v>0</v>
      </c>
      <c r="P463" s="8">
        <f>IFERROR(Table1[[#This Row],[pledged]]/Table1[[#This Row],[backers_count]],0)</f>
        <v>0</v>
      </c>
      <c r="Q46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63" t="str">
        <f>RIGHT(Table1[[#This Row],[Category and Sub-Category]],(LEN(Table1[[#This Row],[Category and Sub-Category]])-(FIND("/",Table1[[#This Row],[Category and Sub-Category]],1))))</f>
        <v>animation</v>
      </c>
      <c r="S463" s="7">
        <f>(Table1[[#This Row],[launched_at]]/86400)+DATE(1970,1,1)</f>
        <v>41407.84684027778</v>
      </c>
      <c r="T463" s="7">
        <f>(Table1[[#This Row],[deadline]]/86400)+DATE(1970,1,1)</f>
        <v>41427.84684027778</v>
      </c>
    </row>
    <row r="464" spans="1:20" ht="58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12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9">
        <f>Table1[[#This Row],[pledged]]/Table1[[#This Row],[goal]]</f>
        <v>0</v>
      </c>
      <c r="P464" s="8">
        <f>IFERROR(Table1[[#This Row],[pledged]]/Table1[[#This Row],[backers_count]],0)</f>
        <v>0</v>
      </c>
      <c r="Q46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64" t="str">
        <f>RIGHT(Table1[[#This Row],[Category and Sub-Category]],(LEN(Table1[[#This Row],[Category and Sub-Category]])-(FIND("/",Table1[[#This Row],[Category and Sub-Category]],1))))</f>
        <v>animation</v>
      </c>
      <c r="S464" s="7">
        <f>(Table1[[#This Row],[launched_at]]/86400)+DATE(1970,1,1)</f>
        <v>40705.12663194444</v>
      </c>
      <c r="T464" s="7">
        <f>(Table1[[#This Row],[deadline]]/86400)+DATE(1970,1,1)</f>
        <v>40765.12663194444</v>
      </c>
    </row>
    <row r="465" spans="1:20" ht="43.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12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9">
        <f>Table1[[#This Row],[pledged]]/Table1[[#This Row],[goal]]</f>
        <v>2.2727272727272728E-2</v>
      </c>
      <c r="P465" s="8">
        <f>IFERROR(Table1[[#This Row],[pledged]]/Table1[[#This Row],[backers_count]],0)</f>
        <v>113.63636363636364</v>
      </c>
      <c r="Q46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65" t="str">
        <f>RIGHT(Table1[[#This Row],[Category and Sub-Category]],(LEN(Table1[[#This Row],[Category and Sub-Category]])-(FIND("/",Table1[[#This Row],[Category and Sub-Category]],1))))</f>
        <v>animation</v>
      </c>
      <c r="S465" s="7">
        <f>(Table1[[#This Row],[launched_at]]/86400)+DATE(1970,1,1)</f>
        <v>40750.710104166668</v>
      </c>
      <c r="T465" s="7">
        <f>(Table1[[#This Row],[deadline]]/86400)+DATE(1970,1,1)</f>
        <v>40810.710104166668</v>
      </c>
    </row>
    <row r="466" spans="1:20" ht="29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12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9">
        <f>Table1[[#This Row],[pledged]]/Table1[[#This Row],[goal]]</f>
        <v>9.9009900990099011E-4</v>
      </c>
      <c r="P466" s="8">
        <f>IFERROR(Table1[[#This Row],[pledged]]/Table1[[#This Row],[backers_count]],0)</f>
        <v>1</v>
      </c>
      <c r="Q46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66" t="str">
        <f>RIGHT(Table1[[#This Row],[Category and Sub-Category]],(LEN(Table1[[#This Row],[Category and Sub-Category]])-(FIND("/",Table1[[#This Row],[Category and Sub-Category]],1))))</f>
        <v>animation</v>
      </c>
      <c r="S466" s="7">
        <f>(Table1[[#This Row],[launched_at]]/86400)+DATE(1970,1,1)</f>
        <v>42488.84878472222</v>
      </c>
      <c r="T466" s="7">
        <f>(Table1[[#This Row],[deadline]]/86400)+DATE(1970,1,1)</f>
        <v>42508.84878472222</v>
      </c>
    </row>
    <row r="467" spans="1:20" ht="29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12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9">
        <f>Table1[[#This Row],[pledged]]/Table1[[#This Row],[goal]]</f>
        <v>0.26953125</v>
      </c>
      <c r="P467" s="8">
        <f>IFERROR(Table1[[#This Row],[pledged]]/Table1[[#This Row],[backers_count]],0)</f>
        <v>17.25</v>
      </c>
      <c r="Q46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67" t="str">
        <f>RIGHT(Table1[[#This Row],[Category and Sub-Category]],(LEN(Table1[[#This Row],[Category and Sub-Category]])-(FIND("/",Table1[[#This Row],[Category and Sub-Category]],1))))</f>
        <v>animation</v>
      </c>
      <c r="S467" s="7">
        <f>(Table1[[#This Row],[launched_at]]/86400)+DATE(1970,1,1)</f>
        <v>41801.120069444441</v>
      </c>
      <c r="T467" s="7">
        <f>(Table1[[#This Row],[deadline]]/86400)+DATE(1970,1,1)</f>
        <v>41817.120069444441</v>
      </c>
    </row>
    <row r="468" spans="1:20" ht="43.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12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9">
        <f>Table1[[#This Row],[pledged]]/Table1[[#This Row],[goal]]</f>
        <v>7.6E-3</v>
      </c>
      <c r="P468" s="8">
        <f>IFERROR(Table1[[#This Row],[pledged]]/Table1[[#This Row],[backers_count]],0)</f>
        <v>15.2</v>
      </c>
      <c r="Q46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68" t="str">
        <f>RIGHT(Table1[[#This Row],[Category and Sub-Category]],(LEN(Table1[[#This Row],[Category and Sub-Category]])-(FIND("/",Table1[[#This Row],[Category and Sub-Category]],1))))</f>
        <v>animation</v>
      </c>
      <c r="S468" s="7">
        <f>(Table1[[#This Row],[launched_at]]/86400)+DATE(1970,1,1)</f>
        <v>41129.942870370374</v>
      </c>
      <c r="T468" s="7">
        <f>(Table1[[#This Row],[deadline]]/86400)+DATE(1970,1,1)</f>
        <v>41159.942870370374</v>
      </c>
    </row>
    <row r="469" spans="1:20" ht="58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12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9">
        <f>Table1[[#This Row],[pledged]]/Table1[[#This Row],[goal]]</f>
        <v>0.21575</v>
      </c>
      <c r="P469" s="8">
        <f>IFERROR(Table1[[#This Row],[pledged]]/Table1[[#This Row],[backers_count]],0)</f>
        <v>110.64102564102564</v>
      </c>
      <c r="Q46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69" t="str">
        <f>RIGHT(Table1[[#This Row],[Category and Sub-Category]],(LEN(Table1[[#This Row],[Category and Sub-Category]])-(FIND("/",Table1[[#This Row],[Category and Sub-Category]],1))))</f>
        <v>animation</v>
      </c>
      <c r="S469" s="7">
        <f>(Table1[[#This Row],[launched_at]]/86400)+DATE(1970,1,1)</f>
        <v>41135.679791666669</v>
      </c>
      <c r="T469" s="7">
        <f>(Table1[[#This Row],[deadline]]/86400)+DATE(1970,1,1)</f>
        <v>41180.679791666669</v>
      </c>
    </row>
    <row r="470" spans="1:20" ht="43.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12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9">
        <f>Table1[[#This Row],[pledged]]/Table1[[#This Row],[goal]]</f>
        <v>0</v>
      </c>
      <c r="P470" s="8">
        <f>IFERROR(Table1[[#This Row],[pledged]]/Table1[[#This Row],[backers_count]],0)</f>
        <v>0</v>
      </c>
      <c r="Q47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70" t="str">
        <f>RIGHT(Table1[[#This Row],[Category and Sub-Category]],(LEN(Table1[[#This Row],[Category and Sub-Category]])-(FIND("/",Table1[[#This Row],[Category and Sub-Category]],1))))</f>
        <v>animation</v>
      </c>
      <c r="S470" s="7">
        <f>(Table1[[#This Row],[launched_at]]/86400)+DATE(1970,1,1)</f>
        <v>41041.167627314819</v>
      </c>
      <c r="T470" s="7">
        <f>(Table1[[#This Row],[deadline]]/86400)+DATE(1970,1,1)</f>
        <v>41101.160474537035</v>
      </c>
    </row>
    <row r="471" spans="1:20" ht="29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12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9">
        <f>Table1[[#This Row],[pledged]]/Table1[[#This Row],[goal]]</f>
        <v>0</v>
      </c>
      <c r="P471" s="8">
        <f>IFERROR(Table1[[#This Row],[pledged]]/Table1[[#This Row],[backers_count]],0)</f>
        <v>0</v>
      </c>
      <c r="Q47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71" t="str">
        <f>RIGHT(Table1[[#This Row],[Category and Sub-Category]],(LEN(Table1[[#This Row],[Category and Sub-Category]])-(FIND("/",Table1[[#This Row],[Category and Sub-Category]],1))))</f>
        <v>animation</v>
      </c>
      <c r="S471" s="7">
        <f>(Table1[[#This Row],[launched_at]]/86400)+DATE(1970,1,1)</f>
        <v>41827.989861111113</v>
      </c>
      <c r="T471" s="7">
        <f>(Table1[[#This Row],[deadline]]/86400)+DATE(1970,1,1)</f>
        <v>41887.989861111113</v>
      </c>
    </row>
    <row r="472" spans="1:20" ht="43.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1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9">
        <f>Table1[[#This Row],[pledged]]/Table1[[#This Row],[goal]]</f>
        <v>1.0200000000000001E-2</v>
      </c>
      <c r="P472" s="8">
        <f>IFERROR(Table1[[#This Row],[pledged]]/Table1[[#This Row],[backers_count]],0)</f>
        <v>25.5</v>
      </c>
      <c r="Q47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72" t="str">
        <f>RIGHT(Table1[[#This Row],[Category and Sub-Category]],(LEN(Table1[[#This Row],[Category and Sub-Category]])-(FIND("/",Table1[[#This Row],[Category and Sub-Category]],1))))</f>
        <v>animation</v>
      </c>
      <c r="S472" s="7">
        <f>(Table1[[#This Row],[launched_at]]/86400)+DATE(1970,1,1)</f>
        <v>41605.167696759258</v>
      </c>
      <c r="T472" s="7">
        <f>(Table1[[#This Row],[deadline]]/86400)+DATE(1970,1,1)</f>
        <v>41655.166666666664</v>
      </c>
    </row>
    <row r="473" spans="1:20" ht="58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12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9">
        <f>Table1[[#This Row],[pledged]]/Table1[[#This Row],[goal]]</f>
        <v>0.11892727272727273</v>
      </c>
      <c r="P473" s="8">
        <f>IFERROR(Table1[[#This Row],[pledged]]/Table1[[#This Row],[backers_count]],0)</f>
        <v>38.476470588235294</v>
      </c>
      <c r="Q47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73" t="str">
        <f>RIGHT(Table1[[#This Row],[Category and Sub-Category]],(LEN(Table1[[#This Row],[Category and Sub-Category]])-(FIND("/",Table1[[#This Row],[Category and Sub-Category]],1))))</f>
        <v>animation</v>
      </c>
      <c r="S473" s="7">
        <f>(Table1[[#This Row],[launched_at]]/86400)+DATE(1970,1,1)</f>
        <v>41703.721979166665</v>
      </c>
      <c r="T473" s="7">
        <f>(Table1[[#This Row],[deadline]]/86400)+DATE(1970,1,1)</f>
        <v>41748.680312500001</v>
      </c>
    </row>
    <row r="474" spans="1:20" ht="43.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12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9">
        <f>Table1[[#This Row],[pledged]]/Table1[[#This Row],[goal]]</f>
        <v>0.17624999999999999</v>
      </c>
      <c r="P474" s="8">
        <f>IFERROR(Table1[[#This Row],[pledged]]/Table1[[#This Row],[backers_count]],0)</f>
        <v>28.2</v>
      </c>
      <c r="Q47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74" t="str">
        <f>RIGHT(Table1[[#This Row],[Category and Sub-Category]],(LEN(Table1[[#This Row],[Category and Sub-Category]])-(FIND("/",Table1[[#This Row],[Category and Sub-Category]],1))))</f>
        <v>animation</v>
      </c>
      <c r="S474" s="7">
        <f>(Table1[[#This Row],[launched_at]]/86400)+DATE(1970,1,1)</f>
        <v>41844.922662037039</v>
      </c>
      <c r="T474" s="7">
        <f>(Table1[[#This Row],[deadline]]/86400)+DATE(1970,1,1)</f>
        <v>41874.922662037039</v>
      </c>
    </row>
    <row r="475" spans="1:20" ht="43.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12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9">
        <f>Table1[[#This Row],[pledged]]/Table1[[#This Row],[goal]]</f>
        <v>2.87E-2</v>
      </c>
      <c r="P475" s="8">
        <f>IFERROR(Table1[[#This Row],[pledged]]/Table1[[#This Row],[backers_count]],0)</f>
        <v>61.5</v>
      </c>
      <c r="Q47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75" t="str">
        <f>RIGHT(Table1[[#This Row],[Category and Sub-Category]],(LEN(Table1[[#This Row],[Category and Sub-Category]])-(FIND("/",Table1[[#This Row],[Category and Sub-Category]],1))))</f>
        <v>animation</v>
      </c>
      <c r="S475" s="7">
        <f>(Table1[[#This Row],[launched_at]]/86400)+DATE(1970,1,1)</f>
        <v>41869.698136574072</v>
      </c>
      <c r="T475" s="7">
        <f>(Table1[[#This Row],[deadline]]/86400)+DATE(1970,1,1)</f>
        <v>41899.698136574072</v>
      </c>
    </row>
    <row r="476" spans="1:20" ht="43.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12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9">
        <f>Table1[[#This Row],[pledged]]/Table1[[#This Row],[goal]]</f>
        <v>3.0303030303030303E-4</v>
      </c>
      <c r="P476" s="8">
        <f>IFERROR(Table1[[#This Row],[pledged]]/Table1[[#This Row],[backers_count]],0)</f>
        <v>1</v>
      </c>
      <c r="Q47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76" t="str">
        <f>RIGHT(Table1[[#This Row],[Category and Sub-Category]],(LEN(Table1[[#This Row],[Category and Sub-Category]])-(FIND("/",Table1[[#This Row],[Category and Sub-Category]],1))))</f>
        <v>animation</v>
      </c>
      <c r="S476" s="7">
        <f>(Table1[[#This Row],[launched_at]]/86400)+DATE(1970,1,1)</f>
        <v>42753.329039351855</v>
      </c>
      <c r="T476" s="7">
        <f>(Table1[[#This Row],[deadline]]/86400)+DATE(1970,1,1)</f>
        <v>42783.329039351855</v>
      </c>
    </row>
    <row r="477" spans="1:20" ht="58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12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9">
        <f>Table1[[#This Row],[pledged]]/Table1[[#This Row],[goal]]</f>
        <v>0</v>
      </c>
      <c r="P477" s="8">
        <f>IFERROR(Table1[[#This Row],[pledged]]/Table1[[#This Row],[backers_count]],0)</f>
        <v>0</v>
      </c>
      <c r="Q47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77" t="str">
        <f>RIGHT(Table1[[#This Row],[Category and Sub-Category]],(LEN(Table1[[#This Row],[Category and Sub-Category]])-(FIND("/",Table1[[#This Row],[Category and Sub-Category]],1))))</f>
        <v>animation</v>
      </c>
      <c r="S477" s="7">
        <f>(Table1[[#This Row],[launched_at]]/86400)+DATE(1970,1,1)</f>
        <v>42100.086145833338</v>
      </c>
      <c r="T477" s="7">
        <f>(Table1[[#This Row],[deadline]]/86400)+DATE(1970,1,1)</f>
        <v>42130.086145833338</v>
      </c>
    </row>
    <row r="478" spans="1:20" ht="29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12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9">
        <f>Table1[[#This Row],[pledged]]/Table1[[#This Row],[goal]]</f>
        <v>2.2302681818181819E-2</v>
      </c>
      <c r="P478" s="8">
        <f>IFERROR(Table1[[#This Row],[pledged]]/Table1[[#This Row],[backers_count]],0)</f>
        <v>39.569274193548388</v>
      </c>
      <c r="Q47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78" t="str">
        <f>RIGHT(Table1[[#This Row],[Category and Sub-Category]],(LEN(Table1[[#This Row],[Category and Sub-Category]])-(FIND("/",Table1[[#This Row],[Category and Sub-Category]],1))))</f>
        <v>animation</v>
      </c>
      <c r="S478" s="7">
        <f>(Table1[[#This Row],[launched_at]]/86400)+DATE(1970,1,1)</f>
        <v>41757.975011574075</v>
      </c>
      <c r="T478" s="7">
        <f>(Table1[[#This Row],[deadline]]/86400)+DATE(1970,1,1)</f>
        <v>41793.165972222225</v>
      </c>
    </row>
    <row r="479" spans="1:20" ht="58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12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9">
        <f>Table1[[#This Row],[pledged]]/Table1[[#This Row],[goal]]</f>
        <v>0</v>
      </c>
      <c r="P479" s="8">
        <f>IFERROR(Table1[[#This Row],[pledged]]/Table1[[#This Row],[backers_count]],0)</f>
        <v>0</v>
      </c>
      <c r="Q47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79" t="str">
        <f>RIGHT(Table1[[#This Row],[Category and Sub-Category]],(LEN(Table1[[#This Row],[Category and Sub-Category]])-(FIND("/",Table1[[#This Row],[Category and Sub-Category]],1))))</f>
        <v>animation</v>
      </c>
      <c r="S479" s="7">
        <f>(Table1[[#This Row],[launched_at]]/86400)+DATE(1970,1,1)</f>
        <v>40987.83488425926</v>
      </c>
      <c r="T479" s="7">
        <f>(Table1[[#This Row],[deadline]]/86400)+DATE(1970,1,1)</f>
        <v>41047.83488425926</v>
      </c>
    </row>
    <row r="480" spans="1:20" ht="43.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12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9">
        <f>Table1[[#This Row],[pledged]]/Table1[[#This Row],[goal]]</f>
        <v>0</v>
      </c>
      <c r="P480" s="8">
        <f>IFERROR(Table1[[#This Row],[pledged]]/Table1[[#This Row],[backers_count]],0)</f>
        <v>0</v>
      </c>
      <c r="Q48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80" t="str">
        <f>RIGHT(Table1[[#This Row],[Category and Sub-Category]],(LEN(Table1[[#This Row],[Category and Sub-Category]])-(FIND("/",Table1[[#This Row],[Category and Sub-Category]],1))))</f>
        <v>animation</v>
      </c>
      <c r="S480" s="7">
        <f>(Table1[[#This Row],[launched_at]]/86400)+DATE(1970,1,1)</f>
        <v>42065.910983796297</v>
      </c>
      <c r="T480" s="7">
        <f>(Table1[[#This Row],[deadline]]/86400)+DATE(1970,1,1)</f>
        <v>42095.869317129633</v>
      </c>
    </row>
    <row r="481" spans="1:20" ht="43.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12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9">
        <f>Table1[[#This Row],[pledged]]/Table1[[#This Row],[goal]]</f>
        <v>0.3256</v>
      </c>
      <c r="P481" s="8">
        <f>IFERROR(Table1[[#This Row],[pledged]]/Table1[[#This Row],[backers_count]],0)</f>
        <v>88.8</v>
      </c>
      <c r="Q48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81" t="str">
        <f>RIGHT(Table1[[#This Row],[Category and Sub-Category]],(LEN(Table1[[#This Row],[Category and Sub-Category]])-(FIND("/",Table1[[#This Row],[Category and Sub-Category]],1))))</f>
        <v>animation</v>
      </c>
      <c r="S481" s="7">
        <f>(Table1[[#This Row],[launched_at]]/86400)+DATE(1970,1,1)</f>
        <v>41904.407812500001</v>
      </c>
      <c r="T481" s="7">
        <f>(Table1[[#This Row],[deadline]]/86400)+DATE(1970,1,1)</f>
        <v>41964.449479166666</v>
      </c>
    </row>
    <row r="482" spans="1:20" ht="43.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1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9">
        <f>Table1[[#This Row],[pledged]]/Table1[[#This Row],[goal]]</f>
        <v>0.19409999999999999</v>
      </c>
      <c r="P482" s="8">
        <f>IFERROR(Table1[[#This Row],[pledged]]/Table1[[#This Row],[backers_count]],0)</f>
        <v>55.457142857142856</v>
      </c>
      <c r="Q48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82" t="str">
        <f>RIGHT(Table1[[#This Row],[Category and Sub-Category]],(LEN(Table1[[#This Row],[Category and Sub-Category]])-(FIND("/",Table1[[#This Row],[Category and Sub-Category]],1))))</f>
        <v>animation</v>
      </c>
      <c r="S482" s="7">
        <f>(Table1[[#This Row],[launched_at]]/86400)+DATE(1970,1,1)</f>
        <v>41465.500173611115</v>
      </c>
      <c r="T482" s="7">
        <f>(Table1[[#This Row],[deadline]]/86400)+DATE(1970,1,1)</f>
        <v>41495.500173611115</v>
      </c>
    </row>
    <row r="483" spans="1:20" ht="43.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12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9">
        <f>Table1[[#This Row],[pledged]]/Table1[[#This Row],[goal]]</f>
        <v>6.0999999999999999E-2</v>
      </c>
      <c r="P483" s="8">
        <f>IFERROR(Table1[[#This Row],[pledged]]/Table1[[#This Row],[backers_count]],0)</f>
        <v>87.142857142857139</v>
      </c>
      <c r="Q48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83" t="str">
        <f>RIGHT(Table1[[#This Row],[Category and Sub-Category]],(LEN(Table1[[#This Row],[Category and Sub-Category]])-(FIND("/",Table1[[#This Row],[Category and Sub-Category]],1))))</f>
        <v>animation</v>
      </c>
      <c r="S483" s="7">
        <f>(Table1[[#This Row],[launched_at]]/86400)+DATE(1970,1,1)</f>
        <v>41162.672326388885</v>
      </c>
      <c r="T483" s="7">
        <f>(Table1[[#This Row],[deadline]]/86400)+DATE(1970,1,1)</f>
        <v>41192.672326388885</v>
      </c>
    </row>
    <row r="484" spans="1:20" ht="43.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12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9">
        <f>Table1[[#This Row],[pledged]]/Table1[[#This Row],[goal]]</f>
        <v>1E-3</v>
      </c>
      <c r="P484" s="8">
        <f>IFERROR(Table1[[#This Row],[pledged]]/Table1[[#This Row],[backers_count]],0)</f>
        <v>10</v>
      </c>
      <c r="Q48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84" t="str">
        <f>RIGHT(Table1[[#This Row],[Category and Sub-Category]],(LEN(Table1[[#This Row],[Category and Sub-Category]])-(FIND("/",Table1[[#This Row],[Category and Sub-Category]],1))))</f>
        <v>animation</v>
      </c>
      <c r="S484" s="7">
        <f>(Table1[[#This Row],[launched_at]]/86400)+DATE(1970,1,1)</f>
        <v>42447.896874999999</v>
      </c>
      <c r="T484" s="7">
        <f>(Table1[[#This Row],[deadline]]/86400)+DATE(1970,1,1)</f>
        <v>42474.606944444444</v>
      </c>
    </row>
    <row r="485" spans="1:20" ht="58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12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9">
        <f>Table1[[#This Row],[pledged]]/Table1[[#This Row],[goal]]</f>
        <v>0.502</v>
      </c>
      <c r="P485" s="8">
        <f>IFERROR(Table1[[#This Row],[pledged]]/Table1[[#This Row],[backers_count]],0)</f>
        <v>51.224489795918366</v>
      </c>
      <c r="Q48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85" t="str">
        <f>RIGHT(Table1[[#This Row],[Category and Sub-Category]],(LEN(Table1[[#This Row],[Category and Sub-Category]])-(FIND("/",Table1[[#This Row],[Category and Sub-Category]],1))))</f>
        <v>animation</v>
      </c>
      <c r="S485" s="7">
        <f>(Table1[[#This Row],[launched_at]]/86400)+DATE(1970,1,1)</f>
        <v>41243.197592592594</v>
      </c>
      <c r="T485" s="7">
        <f>(Table1[[#This Row],[deadline]]/86400)+DATE(1970,1,1)</f>
        <v>41303.197592592594</v>
      </c>
    </row>
    <row r="486" spans="1:20" ht="58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12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9">
        <f>Table1[[#This Row],[pledged]]/Table1[[#This Row],[goal]]</f>
        <v>1.8625E-3</v>
      </c>
      <c r="P486" s="8">
        <f>IFERROR(Table1[[#This Row],[pledged]]/Table1[[#This Row],[backers_count]],0)</f>
        <v>13.545454545454545</v>
      </c>
      <c r="Q48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86" t="str">
        <f>RIGHT(Table1[[#This Row],[Category and Sub-Category]],(LEN(Table1[[#This Row],[Category and Sub-Category]])-(FIND("/",Table1[[#This Row],[Category and Sub-Category]],1))))</f>
        <v>animation</v>
      </c>
      <c r="S486" s="7">
        <f>(Table1[[#This Row],[launched_at]]/86400)+DATE(1970,1,1)</f>
        <v>42272.93949074074</v>
      </c>
      <c r="T486" s="7">
        <f>(Table1[[#This Row],[deadline]]/86400)+DATE(1970,1,1)</f>
        <v>42313.981157407412</v>
      </c>
    </row>
    <row r="487" spans="1:20" ht="43.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12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9">
        <f>Table1[[#This Row],[pledged]]/Table1[[#This Row],[goal]]</f>
        <v>0.21906971229845085</v>
      </c>
      <c r="P487" s="8">
        <f>IFERROR(Table1[[#This Row],[pledged]]/Table1[[#This Row],[backers_count]],0)</f>
        <v>66.520080000000007</v>
      </c>
      <c r="Q48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87" t="str">
        <f>RIGHT(Table1[[#This Row],[Category and Sub-Category]],(LEN(Table1[[#This Row],[Category and Sub-Category]])-(FIND("/",Table1[[#This Row],[Category and Sub-Category]],1))))</f>
        <v>animation</v>
      </c>
      <c r="S487" s="7">
        <f>(Table1[[#This Row],[launched_at]]/86400)+DATE(1970,1,1)</f>
        <v>41381.505775462967</v>
      </c>
      <c r="T487" s="7">
        <f>(Table1[[#This Row],[deadline]]/86400)+DATE(1970,1,1)</f>
        <v>41411.505775462967</v>
      </c>
    </row>
    <row r="488" spans="1:20" ht="43.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12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9">
        <f>Table1[[#This Row],[pledged]]/Table1[[#This Row],[goal]]</f>
        <v>9.0909090909090904E-5</v>
      </c>
      <c r="P488" s="8">
        <f>IFERROR(Table1[[#This Row],[pledged]]/Table1[[#This Row],[backers_count]],0)</f>
        <v>50</v>
      </c>
      <c r="Q48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88" t="str">
        <f>RIGHT(Table1[[#This Row],[Category and Sub-Category]],(LEN(Table1[[#This Row],[Category and Sub-Category]])-(FIND("/",Table1[[#This Row],[Category and Sub-Category]],1))))</f>
        <v>animation</v>
      </c>
      <c r="S488" s="7">
        <f>(Table1[[#This Row],[launched_at]]/86400)+DATE(1970,1,1)</f>
        <v>41761.94258101852</v>
      </c>
      <c r="T488" s="7">
        <f>(Table1[[#This Row],[deadline]]/86400)+DATE(1970,1,1)</f>
        <v>41791.94258101852</v>
      </c>
    </row>
    <row r="489" spans="1:20" ht="43.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12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9">
        <f>Table1[[#This Row],[pledged]]/Table1[[#This Row],[goal]]</f>
        <v>0</v>
      </c>
      <c r="P489" s="8">
        <f>IFERROR(Table1[[#This Row],[pledged]]/Table1[[#This Row],[backers_count]],0)</f>
        <v>0</v>
      </c>
      <c r="Q48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89" t="str">
        <f>RIGHT(Table1[[#This Row],[Category and Sub-Category]],(LEN(Table1[[#This Row],[Category and Sub-Category]])-(FIND("/",Table1[[#This Row],[Category and Sub-Category]],1))))</f>
        <v>animation</v>
      </c>
      <c r="S489" s="7">
        <f>(Table1[[#This Row],[launched_at]]/86400)+DATE(1970,1,1)</f>
        <v>42669.594837962963</v>
      </c>
      <c r="T489" s="7">
        <f>(Table1[[#This Row],[deadline]]/86400)+DATE(1970,1,1)</f>
        <v>42729.636504629627</v>
      </c>
    </row>
    <row r="490" spans="1:20" ht="43.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12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9">
        <f>Table1[[#This Row],[pledged]]/Table1[[#This Row],[goal]]</f>
        <v>0</v>
      </c>
      <c r="P490" s="8">
        <f>IFERROR(Table1[[#This Row],[pledged]]/Table1[[#This Row],[backers_count]],0)</f>
        <v>0</v>
      </c>
      <c r="Q49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90" t="str">
        <f>RIGHT(Table1[[#This Row],[Category and Sub-Category]],(LEN(Table1[[#This Row],[Category and Sub-Category]])-(FIND("/",Table1[[#This Row],[Category and Sub-Category]],1))))</f>
        <v>animation</v>
      </c>
      <c r="S490" s="7">
        <f>(Table1[[#This Row],[launched_at]]/86400)+DATE(1970,1,1)</f>
        <v>42714.054398148146</v>
      </c>
      <c r="T490" s="7">
        <f>(Table1[[#This Row],[deadline]]/86400)+DATE(1970,1,1)</f>
        <v>42744.054398148146</v>
      </c>
    </row>
    <row r="491" spans="1:20" ht="43.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12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9">
        <f>Table1[[#This Row],[pledged]]/Table1[[#This Row],[goal]]</f>
        <v>2.8667813379201833E-3</v>
      </c>
      <c r="P491" s="8">
        <f>IFERROR(Table1[[#This Row],[pledged]]/Table1[[#This Row],[backers_count]],0)</f>
        <v>71.666666666666671</v>
      </c>
      <c r="Q49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91" t="str">
        <f>RIGHT(Table1[[#This Row],[Category and Sub-Category]],(LEN(Table1[[#This Row],[Category and Sub-Category]])-(FIND("/",Table1[[#This Row],[Category and Sub-Category]],1))))</f>
        <v>animation</v>
      </c>
      <c r="S491" s="7">
        <f>(Table1[[#This Row],[launched_at]]/86400)+DATE(1970,1,1)</f>
        <v>40882.481666666667</v>
      </c>
      <c r="T491" s="7">
        <f>(Table1[[#This Row],[deadline]]/86400)+DATE(1970,1,1)</f>
        <v>40913.481249999997</v>
      </c>
    </row>
    <row r="492" spans="1:20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1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9">
        <f>Table1[[#This Row],[pledged]]/Table1[[#This Row],[goal]]</f>
        <v>0</v>
      </c>
      <c r="P492" s="8">
        <f>IFERROR(Table1[[#This Row],[pledged]]/Table1[[#This Row],[backers_count]],0)</f>
        <v>0</v>
      </c>
      <c r="Q49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92" t="str">
        <f>RIGHT(Table1[[#This Row],[Category and Sub-Category]],(LEN(Table1[[#This Row],[Category and Sub-Category]])-(FIND("/",Table1[[#This Row],[Category and Sub-Category]],1))))</f>
        <v>animation</v>
      </c>
      <c r="S492" s="7">
        <f>(Table1[[#This Row],[launched_at]]/86400)+DATE(1970,1,1)</f>
        <v>41113.968576388885</v>
      </c>
      <c r="T492" s="7">
        <f>(Table1[[#This Row],[deadline]]/86400)+DATE(1970,1,1)</f>
        <v>41143.968576388885</v>
      </c>
    </row>
    <row r="493" spans="1:20" ht="43.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12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9">
        <f>Table1[[#This Row],[pledged]]/Table1[[#This Row],[goal]]</f>
        <v>0</v>
      </c>
      <c r="P493" s="8">
        <f>IFERROR(Table1[[#This Row],[pledged]]/Table1[[#This Row],[backers_count]],0)</f>
        <v>0</v>
      </c>
      <c r="Q49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93" t="str">
        <f>RIGHT(Table1[[#This Row],[Category and Sub-Category]],(LEN(Table1[[#This Row],[Category and Sub-Category]])-(FIND("/",Table1[[#This Row],[Category and Sub-Category]],1))))</f>
        <v>animation</v>
      </c>
      <c r="S493" s="7">
        <f>(Table1[[#This Row],[launched_at]]/86400)+DATE(1970,1,1)</f>
        <v>42366.982627314814</v>
      </c>
      <c r="T493" s="7">
        <f>(Table1[[#This Row],[deadline]]/86400)+DATE(1970,1,1)</f>
        <v>42396.982627314814</v>
      </c>
    </row>
    <row r="494" spans="1:20" ht="43.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12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9">
        <f>Table1[[#This Row],[pledged]]/Table1[[#This Row],[goal]]</f>
        <v>0</v>
      </c>
      <c r="P494" s="8">
        <f>IFERROR(Table1[[#This Row],[pledged]]/Table1[[#This Row],[backers_count]],0)</f>
        <v>0</v>
      </c>
      <c r="Q49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94" t="str">
        <f>RIGHT(Table1[[#This Row],[Category and Sub-Category]],(LEN(Table1[[#This Row],[Category and Sub-Category]])-(FIND("/",Table1[[#This Row],[Category and Sub-Category]],1))))</f>
        <v>animation</v>
      </c>
      <c r="S494" s="7">
        <f>(Table1[[#This Row],[launched_at]]/86400)+DATE(1970,1,1)</f>
        <v>42596.03506944445</v>
      </c>
      <c r="T494" s="7">
        <f>(Table1[[#This Row],[deadline]]/86400)+DATE(1970,1,1)</f>
        <v>42656.03506944445</v>
      </c>
    </row>
    <row r="495" spans="1:20" ht="43.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12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9">
        <f>Table1[[#This Row],[pledged]]/Table1[[#This Row],[goal]]</f>
        <v>0</v>
      </c>
      <c r="P495" s="8">
        <f>IFERROR(Table1[[#This Row],[pledged]]/Table1[[#This Row],[backers_count]],0)</f>
        <v>0</v>
      </c>
      <c r="Q49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95" t="str">
        <f>RIGHT(Table1[[#This Row],[Category and Sub-Category]],(LEN(Table1[[#This Row],[Category and Sub-Category]])-(FIND("/",Table1[[#This Row],[Category and Sub-Category]],1))))</f>
        <v>animation</v>
      </c>
      <c r="S495" s="7">
        <f>(Table1[[#This Row],[launched_at]]/86400)+DATE(1970,1,1)</f>
        <v>42114.726134259261</v>
      </c>
      <c r="T495" s="7">
        <f>(Table1[[#This Row],[deadline]]/86400)+DATE(1970,1,1)</f>
        <v>42144.726134259261</v>
      </c>
    </row>
    <row r="496" spans="1:20" ht="58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12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9">
        <f>Table1[[#This Row],[pledged]]/Table1[[#This Row],[goal]]</f>
        <v>1.5499999999999999E-3</v>
      </c>
      <c r="P496" s="8">
        <f>IFERROR(Table1[[#This Row],[pledged]]/Table1[[#This Row],[backers_count]],0)</f>
        <v>10.333333333333334</v>
      </c>
      <c r="Q49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96" t="str">
        <f>RIGHT(Table1[[#This Row],[Category and Sub-Category]],(LEN(Table1[[#This Row],[Category and Sub-Category]])-(FIND("/",Table1[[#This Row],[Category and Sub-Category]],1))))</f>
        <v>animation</v>
      </c>
      <c r="S496" s="7">
        <f>(Table1[[#This Row],[launched_at]]/86400)+DATE(1970,1,1)</f>
        <v>41799.830613425926</v>
      </c>
      <c r="T496" s="7">
        <f>(Table1[[#This Row],[deadline]]/86400)+DATE(1970,1,1)</f>
        <v>41823.125</v>
      </c>
    </row>
    <row r="497" spans="1:20" ht="43.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12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9">
        <f>Table1[[#This Row],[pledged]]/Table1[[#This Row],[goal]]</f>
        <v>0</v>
      </c>
      <c r="P497" s="8">
        <f>IFERROR(Table1[[#This Row],[pledged]]/Table1[[#This Row],[backers_count]],0)</f>
        <v>0</v>
      </c>
      <c r="Q49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97" t="str">
        <f>RIGHT(Table1[[#This Row],[Category and Sub-Category]],(LEN(Table1[[#This Row],[Category and Sub-Category]])-(FIND("/",Table1[[#This Row],[Category and Sub-Category]],1))))</f>
        <v>animation</v>
      </c>
      <c r="S497" s="7">
        <f>(Table1[[#This Row],[launched_at]]/86400)+DATE(1970,1,1)</f>
        <v>42171.827604166669</v>
      </c>
      <c r="T497" s="7">
        <f>(Table1[[#This Row],[deadline]]/86400)+DATE(1970,1,1)</f>
        <v>42201.827604166669</v>
      </c>
    </row>
    <row r="498" spans="1:20" ht="29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12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9">
        <f>Table1[[#This Row],[pledged]]/Table1[[#This Row],[goal]]</f>
        <v>1.6666666666666667E-5</v>
      </c>
      <c r="P498" s="8">
        <f>IFERROR(Table1[[#This Row],[pledged]]/Table1[[#This Row],[backers_count]],0)</f>
        <v>1</v>
      </c>
      <c r="Q49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98" t="str">
        <f>RIGHT(Table1[[#This Row],[Category and Sub-Category]],(LEN(Table1[[#This Row],[Category and Sub-Category]])-(FIND("/",Table1[[#This Row],[Category and Sub-Category]],1))))</f>
        <v>animation</v>
      </c>
      <c r="S498" s="7">
        <f>(Table1[[#This Row],[launched_at]]/86400)+DATE(1970,1,1)</f>
        <v>41620.93141203704</v>
      </c>
      <c r="T498" s="7">
        <f>(Table1[[#This Row],[deadline]]/86400)+DATE(1970,1,1)</f>
        <v>41680.93141203704</v>
      </c>
    </row>
    <row r="499" spans="1:20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12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9">
        <f>Table1[[#This Row],[pledged]]/Table1[[#This Row],[goal]]</f>
        <v>6.6964285714285711E-3</v>
      </c>
      <c r="P499" s="8">
        <f>IFERROR(Table1[[#This Row],[pledged]]/Table1[[#This Row],[backers_count]],0)</f>
        <v>10</v>
      </c>
      <c r="Q49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499" t="str">
        <f>RIGHT(Table1[[#This Row],[Category and Sub-Category]],(LEN(Table1[[#This Row],[Category and Sub-Category]])-(FIND("/",Table1[[#This Row],[Category and Sub-Category]],1))))</f>
        <v>animation</v>
      </c>
      <c r="S499" s="7">
        <f>(Table1[[#This Row],[launched_at]]/86400)+DATE(1970,1,1)</f>
        <v>41945.037789351853</v>
      </c>
      <c r="T499" s="7">
        <f>(Table1[[#This Row],[deadline]]/86400)+DATE(1970,1,1)</f>
        <v>41998.208333333328</v>
      </c>
    </row>
    <row r="500" spans="1:20" ht="43.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12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9">
        <f>Table1[[#This Row],[pledged]]/Table1[[#This Row],[goal]]</f>
        <v>4.5985132395404561E-2</v>
      </c>
      <c r="P500" s="8">
        <f>IFERROR(Table1[[#This Row],[pledged]]/Table1[[#This Row],[backers_count]],0)</f>
        <v>136.09090909090909</v>
      </c>
      <c r="Q50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00" t="str">
        <f>RIGHT(Table1[[#This Row],[Category and Sub-Category]],(LEN(Table1[[#This Row],[Category and Sub-Category]])-(FIND("/",Table1[[#This Row],[Category and Sub-Category]],1))))</f>
        <v>animation</v>
      </c>
      <c r="S500" s="7">
        <f>(Table1[[#This Row],[launched_at]]/86400)+DATE(1970,1,1)</f>
        <v>40858.762141203704</v>
      </c>
      <c r="T500" s="7">
        <f>(Table1[[#This Row],[deadline]]/86400)+DATE(1970,1,1)</f>
        <v>40900.762141203704</v>
      </c>
    </row>
    <row r="501" spans="1:20" ht="58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12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9">
        <f>Table1[[#This Row],[pledged]]/Table1[[#This Row],[goal]]</f>
        <v>9.5500000000000002E-2</v>
      </c>
      <c r="P501" s="8">
        <f>IFERROR(Table1[[#This Row],[pledged]]/Table1[[#This Row],[backers_count]],0)</f>
        <v>73.461538461538467</v>
      </c>
      <c r="Q50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01" t="str">
        <f>RIGHT(Table1[[#This Row],[Category and Sub-Category]],(LEN(Table1[[#This Row],[Category and Sub-Category]])-(FIND("/",Table1[[#This Row],[Category and Sub-Category]],1))))</f>
        <v>animation</v>
      </c>
      <c r="S501" s="7">
        <f>(Table1[[#This Row],[launched_at]]/86400)+DATE(1970,1,1)</f>
        <v>40043.895462962959</v>
      </c>
      <c r="T501" s="7">
        <f>(Table1[[#This Row],[deadline]]/86400)+DATE(1970,1,1)</f>
        <v>40098.874305555553</v>
      </c>
    </row>
    <row r="502" spans="1:20" ht="58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1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9">
        <f>Table1[[#This Row],[pledged]]/Table1[[#This Row],[goal]]</f>
        <v>3.307692307692308E-2</v>
      </c>
      <c r="P502" s="8">
        <f>IFERROR(Table1[[#This Row],[pledged]]/Table1[[#This Row],[backers_count]],0)</f>
        <v>53.75</v>
      </c>
      <c r="Q50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02" t="str">
        <f>RIGHT(Table1[[#This Row],[Category and Sub-Category]],(LEN(Table1[[#This Row],[Category and Sub-Category]])-(FIND("/",Table1[[#This Row],[Category and Sub-Category]],1))))</f>
        <v>animation</v>
      </c>
      <c r="S502" s="7">
        <f>(Table1[[#This Row],[launched_at]]/86400)+DATE(1970,1,1)</f>
        <v>40247.886006944442</v>
      </c>
      <c r="T502" s="7">
        <f>(Table1[[#This Row],[deadline]]/86400)+DATE(1970,1,1)</f>
        <v>40306.927777777775</v>
      </c>
    </row>
    <row r="503" spans="1:20" ht="43.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12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9">
        <f>Table1[[#This Row],[pledged]]/Table1[[#This Row],[goal]]</f>
        <v>0</v>
      </c>
      <c r="P503" s="8">
        <f>IFERROR(Table1[[#This Row],[pledged]]/Table1[[#This Row],[backers_count]],0)</f>
        <v>0</v>
      </c>
      <c r="Q50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03" t="str">
        <f>RIGHT(Table1[[#This Row],[Category and Sub-Category]],(LEN(Table1[[#This Row],[Category and Sub-Category]])-(FIND("/",Table1[[#This Row],[Category and Sub-Category]],1))))</f>
        <v>animation</v>
      </c>
      <c r="S503" s="7">
        <f>(Table1[[#This Row],[launched_at]]/86400)+DATE(1970,1,1)</f>
        <v>40703.234386574077</v>
      </c>
      <c r="T503" s="7">
        <f>(Table1[[#This Row],[deadline]]/86400)+DATE(1970,1,1)</f>
        <v>40733.234386574077</v>
      </c>
    </row>
    <row r="504" spans="1:20" ht="58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12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9">
        <f>Table1[[#This Row],[pledged]]/Table1[[#This Row],[goal]]</f>
        <v>1.15E-2</v>
      </c>
      <c r="P504" s="8">
        <f>IFERROR(Table1[[#This Row],[pledged]]/Table1[[#This Row],[backers_count]],0)</f>
        <v>57.5</v>
      </c>
      <c r="Q50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04" t="str">
        <f>RIGHT(Table1[[#This Row],[Category and Sub-Category]],(LEN(Table1[[#This Row],[Category and Sub-Category]])-(FIND("/",Table1[[#This Row],[Category and Sub-Category]],1))))</f>
        <v>animation</v>
      </c>
      <c r="S504" s="7">
        <f>(Table1[[#This Row],[launched_at]]/86400)+DATE(1970,1,1)</f>
        <v>40956.553530092591</v>
      </c>
      <c r="T504" s="7">
        <f>(Table1[[#This Row],[deadline]]/86400)+DATE(1970,1,1)</f>
        <v>40986.511863425927</v>
      </c>
    </row>
    <row r="505" spans="1:20" ht="43.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12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9">
        <f>Table1[[#This Row],[pledged]]/Table1[[#This Row],[goal]]</f>
        <v>1.7538461538461537E-2</v>
      </c>
      <c r="P505" s="8">
        <f>IFERROR(Table1[[#This Row],[pledged]]/Table1[[#This Row],[backers_count]],0)</f>
        <v>12.666666666666666</v>
      </c>
      <c r="Q50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05" t="str">
        <f>RIGHT(Table1[[#This Row],[Category and Sub-Category]],(LEN(Table1[[#This Row],[Category and Sub-Category]])-(FIND("/",Table1[[#This Row],[Category and Sub-Category]],1))))</f>
        <v>animation</v>
      </c>
      <c r="S505" s="7">
        <f>(Table1[[#This Row],[launched_at]]/86400)+DATE(1970,1,1)</f>
        <v>41991.526655092588</v>
      </c>
      <c r="T505" s="7">
        <f>(Table1[[#This Row],[deadline]]/86400)+DATE(1970,1,1)</f>
        <v>42021.526655092588</v>
      </c>
    </row>
    <row r="506" spans="1:20" ht="43.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12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9">
        <f>Table1[[#This Row],[pledged]]/Table1[[#This Row],[goal]]</f>
        <v>1.3673469387755101E-2</v>
      </c>
      <c r="P506" s="8">
        <f>IFERROR(Table1[[#This Row],[pledged]]/Table1[[#This Row],[backers_count]],0)</f>
        <v>67</v>
      </c>
      <c r="Q50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06" t="str">
        <f>RIGHT(Table1[[#This Row],[Category and Sub-Category]],(LEN(Table1[[#This Row],[Category and Sub-Category]])-(FIND("/",Table1[[#This Row],[Category and Sub-Category]],1))))</f>
        <v>animation</v>
      </c>
      <c r="S506" s="7">
        <f>(Table1[[#This Row],[launched_at]]/86400)+DATE(1970,1,1)</f>
        <v>40949.98364583333</v>
      </c>
      <c r="T506" s="7">
        <f>(Table1[[#This Row],[deadline]]/86400)+DATE(1970,1,1)</f>
        <v>41009.941979166666</v>
      </c>
    </row>
    <row r="507" spans="1:20" ht="43.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12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9">
        <f>Table1[[#This Row],[pledged]]/Table1[[#This Row],[goal]]</f>
        <v>4.3333333333333331E-3</v>
      </c>
      <c r="P507" s="8">
        <f>IFERROR(Table1[[#This Row],[pledged]]/Table1[[#This Row],[backers_count]],0)</f>
        <v>3.7142857142857144</v>
      </c>
      <c r="Q50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07" t="str">
        <f>RIGHT(Table1[[#This Row],[Category and Sub-Category]],(LEN(Table1[[#This Row],[Category and Sub-Category]])-(FIND("/",Table1[[#This Row],[Category and Sub-Category]],1))))</f>
        <v>animation</v>
      </c>
      <c r="S507" s="7">
        <f>(Table1[[#This Row],[launched_at]]/86400)+DATE(1970,1,1)</f>
        <v>42318.098217592589</v>
      </c>
      <c r="T507" s="7">
        <f>(Table1[[#This Row],[deadline]]/86400)+DATE(1970,1,1)</f>
        <v>42363.098217592589</v>
      </c>
    </row>
    <row r="508" spans="1:20" ht="43.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12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9">
        <f>Table1[[#This Row],[pledged]]/Table1[[#This Row],[goal]]</f>
        <v>1.25E-3</v>
      </c>
      <c r="P508" s="8">
        <f>IFERROR(Table1[[#This Row],[pledged]]/Table1[[#This Row],[backers_count]],0)</f>
        <v>250</v>
      </c>
      <c r="Q50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08" t="str">
        <f>RIGHT(Table1[[#This Row],[Category and Sub-Category]],(LEN(Table1[[#This Row],[Category and Sub-Category]])-(FIND("/",Table1[[#This Row],[Category and Sub-Category]],1))))</f>
        <v>animation</v>
      </c>
      <c r="S508" s="7">
        <f>(Table1[[#This Row],[launched_at]]/86400)+DATE(1970,1,1)</f>
        <v>41466.552314814813</v>
      </c>
      <c r="T508" s="7">
        <f>(Table1[[#This Row],[deadline]]/86400)+DATE(1970,1,1)</f>
        <v>41496.552314814813</v>
      </c>
    </row>
    <row r="509" spans="1:20" ht="43.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12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9">
        <f>Table1[[#This Row],[pledged]]/Table1[[#This Row],[goal]]</f>
        <v>3.2000000000000001E-2</v>
      </c>
      <c r="P509" s="8">
        <f>IFERROR(Table1[[#This Row],[pledged]]/Table1[[#This Row],[backers_count]],0)</f>
        <v>64</v>
      </c>
      <c r="Q50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09" t="str">
        <f>RIGHT(Table1[[#This Row],[Category and Sub-Category]],(LEN(Table1[[#This Row],[Category and Sub-Category]])-(FIND("/",Table1[[#This Row],[Category and Sub-Category]],1))))</f>
        <v>animation</v>
      </c>
      <c r="S509" s="7">
        <f>(Table1[[#This Row],[launched_at]]/86400)+DATE(1970,1,1)</f>
        <v>41156.958993055552</v>
      </c>
      <c r="T509" s="7">
        <f>(Table1[[#This Row],[deadline]]/86400)+DATE(1970,1,1)</f>
        <v>41201.958993055552</v>
      </c>
    </row>
    <row r="510" spans="1:20" ht="58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12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9">
        <f>Table1[[#This Row],[pledged]]/Table1[[#This Row],[goal]]</f>
        <v>8.0000000000000002E-3</v>
      </c>
      <c r="P510" s="8">
        <f>IFERROR(Table1[[#This Row],[pledged]]/Table1[[#This Row],[backers_count]],0)</f>
        <v>133.33333333333334</v>
      </c>
      <c r="Q51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10" t="str">
        <f>RIGHT(Table1[[#This Row],[Category and Sub-Category]],(LEN(Table1[[#This Row],[Category and Sub-Category]])-(FIND("/",Table1[[#This Row],[Category and Sub-Category]],1))))</f>
        <v>animation</v>
      </c>
      <c r="S510" s="7">
        <f>(Table1[[#This Row],[launched_at]]/86400)+DATE(1970,1,1)</f>
        <v>40995.024317129632</v>
      </c>
      <c r="T510" s="7">
        <f>(Table1[[#This Row],[deadline]]/86400)+DATE(1970,1,1)</f>
        <v>41054.593055555553</v>
      </c>
    </row>
    <row r="511" spans="1:20" ht="43.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12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9">
        <f>Table1[[#This Row],[pledged]]/Table1[[#This Row],[goal]]</f>
        <v>2E-3</v>
      </c>
      <c r="P511" s="8">
        <f>IFERROR(Table1[[#This Row],[pledged]]/Table1[[#This Row],[backers_count]],0)</f>
        <v>10</v>
      </c>
      <c r="Q51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11" t="str">
        <f>RIGHT(Table1[[#This Row],[Category and Sub-Category]],(LEN(Table1[[#This Row],[Category and Sub-Category]])-(FIND("/",Table1[[#This Row],[Category and Sub-Category]],1))))</f>
        <v>animation</v>
      </c>
      <c r="S511" s="7">
        <f>(Table1[[#This Row],[launched_at]]/86400)+DATE(1970,1,1)</f>
        <v>42153.631597222222</v>
      </c>
      <c r="T511" s="7">
        <f>(Table1[[#This Row],[deadline]]/86400)+DATE(1970,1,1)</f>
        <v>42183.631597222222</v>
      </c>
    </row>
    <row r="512" spans="1:20" ht="43.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9">
        <f>Table1[[#This Row],[pledged]]/Table1[[#This Row],[goal]]</f>
        <v>0</v>
      </c>
      <c r="P512" s="8">
        <f>IFERROR(Table1[[#This Row],[pledged]]/Table1[[#This Row],[backers_count]],0)</f>
        <v>0</v>
      </c>
      <c r="Q512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12" t="str">
        <f>RIGHT(Table1[[#This Row],[Category and Sub-Category]],(LEN(Table1[[#This Row],[Category and Sub-Category]])-(FIND("/",Table1[[#This Row],[Category and Sub-Category]],1))))</f>
        <v>animation</v>
      </c>
      <c r="S512" s="7">
        <f>(Table1[[#This Row],[launched_at]]/86400)+DATE(1970,1,1)</f>
        <v>42400.176377314812</v>
      </c>
      <c r="T512" s="7">
        <f>(Table1[[#This Row],[deadline]]/86400)+DATE(1970,1,1)</f>
        <v>42430.176377314812</v>
      </c>
    </row>
    <row r="513" spans="1:20" ht="43.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12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9">
        <f>Table1[[#This Row],[pledged]]/Table1[[#This Row],[goal]]</f>
        <v>0.03</v>
      </c>
      <c r="P513" s="8">
        <f>IFERROR(Table1[[#This Row],[pledged]]/Table1[[#This Row],[backers_count]],0)</f>
        <v>30</v>
      </c>
      <c r="Q513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13" t="str">
        <f>RIGHT(Table1[[#This Row],[Category and Sub-Category]],(LEN(Table1[[#This Row],[Category and Sub-Category]])-(FIND("/",Table1[[#This Row],[Category and Sub-Category]],1))))</f>
        <v>animation</v>
      </c>
      <c r="S513" s="7">
        <f>(Table1[[#This Row],[launched_at]]/86400)+DATE(1970,1,1)</f>
        <v>41340.303032407406</v>
      </c>
      <c r="T513" s="7">
        <f>(Table1[[#This Row],[deadline]]/86400)+DATE(1970,1,1)</f>
        <v>41370.261365740742</v>
      </c>
    </row>
    <row r="514" spans="1:20" ht="43.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12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9">
        <f>Table1[[#This Row],[pledged]]/Table1[[#This Row],[goal]]</f>
        <v>1.3749999999999999E-3</v>
      </c>
      <c r="P514" s="8">
        <f>IFERROR(Table1[[#This Row],[pledged]]/Table1[[#This Row],[backers_count]],0)</f>
        <v>5.5</v>
      </c>
      <c r="Q514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14" t="str">
        <f>RIGHT(Table1[[#This Row],[Category and Sub-Category]],(LEN(Table1[[#This Row],[Category and Sub-Category]])-(FIND("/",Table1[[#This Row],[Category and Sub-Category]],1))))</f>
        <v>animation</v>
      </c>
      <c r="S514" s="7">
        <f>(Table1[[#This Row],[launched_at]]/86400)+DATE(1970,1,1)</f>
        <v>42649.742210648154</v>
      </c>
      <c r="T514" s="7">
        <f>(Table1[[#This Row],[deadline]]/86400)+DATE(1970,1,1)</f>
        <v>42694.783877314811</v>
      </c>
    </row>
    <row r="515" spans="1:20" ht="29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12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9">
        <f>Table1[[#This Row],[pledged]]/Table1[[#This Row],[goal]]</f>
        <v>0.13924</v>
      </c>
      <c r="P515" s="8">
        <f>IFERROR(Table1[[#This Row],[pledged]]/Table1[[#This Row],[backers_count]],0)</f>
        <v>102.38235294117646</v>
      </c>
      <c r="Q515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15" t="str">
        <f>RIGHT(Table1[[#This Row],[Category and Sub-Category]],(LEN(Table1[[#This Row],[Category and Sub-Category]])-(FIND("/",Table1[[#This Row],[Category and Sub-Category]],1))))</f>
        <v>animation</v>
      </c>
      <c r="S515" s="7">
        <f>(Table1[[#This Row],[launched_at]]/86400)+DATE(1970,1,1)</f>
        <v>42552.653993055559</v>
      </c>
      <c r="T515" s="7">
        <f>(Table1[[#This Row],[deadline]]/86400)+DATE(1970,1,1)</f>
        <v>42597.291666666672</v>
      </c>
    </row>
    <row r="516" spans="1:20" ht="43.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12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9">
        <f>Table1[[#This Row],[pledged]]/Table1[[#This Row],[goal]]</f>
        <v>3.3333333333333333E-2</v>
      </c>
      <c r="P516" s="8">
        <f>IFERROR(Table1[[#This Row],[pledged]]/Table1[[#This Row],[backers_count]],0)</f>
        <v>16.666666666666668</v>
      </c>
      <c r="Q516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16" t="str">
        <f>RIGHT(Table1[[#This Row],[Category and Sub-Category]],(LEN(Table1[[#This Row],[Category and Sub-Category]])-(FIND("/",Table1[[#This Row],[Category and Sub-Category]],1))))</f>
        <v>animation</v>
      </c>
      <c r="S516" s="7">
        <f>(Table1[[#This Row],[launched_at]]/86400)+DATE(1970,1,1)</f>
        <v>41830.613969907405</v>
      </c>
      <c r="T516" s="7">
        <f>(Table1[[#This Row],[deadline]]/86400)+DATE(1970,1,1)</f>
        <v>41860.613969907405</v>
      </c>
    </row>
    <row r="517" spans="1:20" ht="43.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12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9">
        <f>Table1[[#This Row],[pledged]]/Table1[[#This Row],[goal]]</f>
        <v>0.25413402061855672</v>
      </c>
      <c r="P517" s="8">
        <f>IFERROR(Table1[[#This Row],[pledged]]/Table1[[#This Row],[backers_count]],0)</f>
        <v>725.02941176470586</v>
      </c>
      <c r="Q517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17" t="str">
        <f>RIGHT(Table1[[#This Row],[Category and Sub-Category]],(LEN(Table1[[#This Row],[Category and Sub-Category]])-(FIND("/",Table1[[#This Row],[Category and Sub-Category]],1))))</f>
        <v>animation</v>
      </c>
      <c r="S517" s="7">
        <f>(Table1[[#This Row],[launched_at]]/86400)+DATE(1970,1,1)</f>
        <v>42327.490752314814</v>
      </c>
      <c r="T517" s="7">
        <f>(Table1[[#This Row],[deadline]]/86400)+DATE(1970,1,1)</f>
        <v>42367.490752314814</v>
      </c>
    </row>
    <row r="518" spans="1:20" ht="29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12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9">
        <f>Table1[[#This Row],[pledged]]/Table1[[#This Row],[goal]]</f>
        <v>0</v>
      </c>
      <c r="P518" s="8">
        <f>IFERROR(Table1[[#This Row],[pledged]]/Table1[[#This Row],[backers_count]],0)</f>
        <v>0</v>
      </c>
      <c r="Q518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18" t="str">
        <f>RIGHT(Table1[[#This Row],[Category and Sub-Category]],(LEN(Table1[[#This Row],[Category and Sub-Category]])-(FIND("/",Table1[[#This Row],[Category and Sub-Category]],1))))</f>
        <v>animation</v>
      </c>
      <c r="S518" s="7">
        <f>(Table1[[#This Row],[launched_at]]/86400)+DATE(1970,1,1)</f>
        <v>42091.778703703705</v>
      </c>
      <c r="T518" s="7">
        <f>(Table1[[#This Row],[deadline]]/86400)+DATE(1970,1,1)</f>
        <v>42151.778703703705</v>
      </c>
    </row>
    <row r="519" spans="1:20" ht="43.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12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9">
        <f>Table1[[#This Row],[pledged]]/Table1[[#This Row],[goal]]</f>
        <v>1.3666666666666667E-2</v>
      </c>
      <c r="P519" s="8">
        <f>IFERROR(Table1[[#This Row],[pledged]]/Table1[[#This Row],[backers_count]],0)</f>
        <v>68.333333333333329</v>
      </c>
      <c r="Q519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19" t="str">
        <f>RIGHT(Table1[[#This Row],[Category and Sub-Category]],(LEN(Table1[[#This Row],[Category and Sub-Category]])-(FIND("/",Table1[[#This Row],[Category and Sub-Category]],1))))</f>
        <v>animation</v>
      </c>
      <c r="S519" s="7">
        <f>(Table1[[#This Row],[launched_at]]/86400)+DATE(1970,1,1)</f>
        <v>42738.615289351852</v>
      </c>
      <c r="T519" s="7">
        <f>(Table1[[#This Row],[deadline]]/86400)+DATE(1970,1,1)</f>
        <v>42768.615289351852</v>
      </c>
    </row>
    <row r="520" spans="1:20" ht="58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12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9">
        <f>Table1[[#This Row],[pledged]]/Table1[[#This Row],[goal]]</f>
        <v>0</v>
      </c>
      <c r="P520" s="8">
        <f>IFERROR(Table1[[#This Row],[pledged]]/Table1[[#This Row],[backers_count]],0)</f>
        <v>0</v>
      </c>
      <c r="Q520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20" t="str">
        <f>RIGHT(Table1[[#This Row],[Category and Sub-Category]],(LEN(Table1[[#This Row],[Category and Sub-Category]])-(FIND("/",Table1[[#This Row],[Category and Sub-Category]],1))))</f>
        <v>animation</v>
      </c>
      <c r="S520" s="7">
        <f>(Table1[[#This Row],[launched_at]]/86400)+DATE(1970,1,1)</f>
        <v>42223.616018518514</v>
      </c>
      <c r="T520" s="7">
        <f>(Table1[[#This Row],[deadline]]/86400)+DATE(1970,1,1)</f>
        <v>42253.615277777775</v>
      </c>
    </row>
    <row r="521" spans="1:20" ht="43.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12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9">
        <f>Table1[[#This Row],[pledged]]/Table1[[#This Row],[goal]]</f>
        <v>0.22881426547787684</v>
      </c>
      <c r="P521" s="8">
        <f>IFERROR(Table1[[#This Row],[pledged]]/Table1[[#This Row],[backers_count]],0)</f>
        <v>39.228571428571428</v>
      </c>
      <c r="Q521" t="str">
        <f>LEFT(Table1[[#This Row],[Category and Sub-Category]],(LEN(Table1[[#This Row],[Category and Sub-Category]])-(LEN(Table1[[#This Row],[Category and Sub-Category]])-(FIND("/", Table1[[#This Row],[Category and Sub-Category]],1))))-1)</f>
        <v>film &amp; video</v>
      </c>
      <c r="R521" t="str">
        <f>RIGHT(Table1[[#This Row],[Category and Sub-Category]],(LEN(Table1[[#This Row],[Category and Sub-Category]])-(FIND("/",Table1[[#This Row],[Category and Sub-Category]],1))))</f>
        <v>animation</v>
      </c>
      <c r="S521" s="7">
        <f>(Table1[[#This Row],[launched_at]]/86400)+DATE(1970,1,1)</f>
        <v>41218.391446759255</v>
      </c>
      <c r="T521" s="7">
        <f>(Table1[[#This Row],[deadline]]/86400)+DATE(1970,1,1)</f>
        <v>41248.391446759255</v>
      </c>
    </row>
    <row r="522" spans="1:20" ht="43.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1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9">
        <f>Table1[[#This Row],[pledged]]/Table1[[#This Row],[goal]]</f>
        <v>1.0209999999999999</v>
      </c>
      <c r="P522" s="8">
        <f>IFERROR(Table1[[#This Row],[pledged]]/Table1[[#This Row],[backers_count]],0)</f>
        <v>150.14705882352942</v>
      </c>
      <c r="Q5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22" t="str">
        <f>RIGHT(Table1[[#This Row],[Category and Sub-Category]],(LEN(Table1[[#This Row],[Category and Sub-Category]])-(FIND("/",Table1[[#This Row],[Category and Sub-Category]],1))))</f>
        <v>plays</v>
      </c>
      <c r="S522" s="7">
        <f>(Table1[[#This Row],[launched_at]]/86400)+DATE(1970,1,1)</f>
        <v>42318.702094907407</v>
      </c>
      <c r="T522" s="7">
        <f>(Table1[[#This Row],[deadline]]/86400)+DATE(1970,1,1)</f>
        <v>42348.702094907407</v>
      </c>
    </row>
    <row r="523" spans="1:20" ht="58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12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9">
        <f>Table1[[#This Row],[pledged]]/Table1[[#This Row],[goal]]</f>
        <v>1.0464</v>
      </c>
      <c r="P523" s="8">
        <f>IFERROR(Table1[[#This Row],[pledged]]/Table1[[#This Row],[backers_count]],0)</f>
        <v>93.428571428571431</v>
      </c>
      <c r="Q5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23" t="str">
        <f>RIGHT(Table1[[#This Row],[Category and Sub-Category]],(LEN(Table1[[#This Row],[Category and Sub-Category]])-(FIND("/",Table1[[#This Row],[Category and Sub-Category]],1))))</f>
        <v>plays</v>
      </c>
      <c r="S523" s="7">
        <f>(Table1[[#This Row],[launched_at]]/86400)+DATE(1970,1,1)</f>
        <v>42646.092812499999</v>
      </c>
      <c r="T523" s="7">
        <f>(Table1[[#This Row],[deadline]]/86400)+DATE(1970,1,1)</f>
        <v>42675.207638888889</v>
      </c>
    </row>
    <row r="524" spans="1:20" ht="43.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12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9">
        <f>Table1[[#This Row],[pledged]]/Table1[[#This Row],[goal]]</f>
        <v>1.1466666666666667</v>
      </c>
      <c r="P524" s="8">
        <f>IFERROR(Table1[[#This Row],[pledged]]/Table1[[#This Row],[backers_count]],0)</f>
        <v>110.96774193548387</v>
      </c>
      <c r="Q5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24" t="str">
        <f>RIGHT(Table1[[#This Row],[Category and Sub-Category]],(LEN(Table1[[#This Row],[Category and Sub-Category]])-(FIND("/",Table1[[#This Row],[Category and Sub-Category]],1))))</f>
        <v>plays</v>
      </c>
      <c r="S524" s="7">
        <f>(Table1[[#This Row],[launched_at]]/86400)+DATE(1970,1,1)</f>
        <v>42430.040798611109</v>
      </c>
      <c r="T524" s="7">
        <f>(Table1[[#This Row],[deadline]]/86400)+DATE(1970,1,1)</f>
        <v>42449.999131944445</v>
      </c>
    </row>
    <row r="525" spans="1:20" ht="43.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12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9">
        <f>Table1[[#This Row],[pledged]]/Table1[[#This Row],[goal]]</f>
        <v>1.206</v>
      </c>
      <c r="P525" s="8">
        <f>IFERROR(Table1[[#This Row],[pledged]]/Table1[[#This Row],[backers_count]],0)</f>
        <v>71.785714285714292</v>
      </c>
      <c r="Q5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25" t="str">
        <f>RIGHT(Table1[[#This Row],[Category and Sub-Category]],(LEN(Table1[[#This Row],[Category and Sub-Category]])-(FIND("/",Table1[[#This Row],[Category and Sub-Category]],1))))</f>
        <v>plays</v>
      </c>
      <c r="S525" s="7">
        <f>(Table1[[#This Row],[launched_at]]/86400)+DATE(1970,1,1)</f>
        <v>42238.13282407407</v>
      </c>
      <c r="T525" s="7">
        <f>(Table1[[#This Row],[deadline]]/86400)+DATE(1970,1,1)</f>
        <v>42268.13282407407</v>
      </c>
    </row>
    <row r="526" spans="1:20" ht="43.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12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9">
        <f>Table1[[#This Row],[pledged]]/Table1[[#This Row],[goal]]</f>
        <v>1.0867285714285715</v>
      </c>
      <c r="P526" s="8">
        <f>IFERROR(Table1[[#This Row],[pledged]]/Table1[[#This Row],[backers_count]],0)</f>
        <v>29.258076923076924</v>
      </c>
      <c r="Q5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26" t="str">
        <f>RIGHT(Table1[[#This Row],[Category and Sub-Category]],(LEN(Table1[[#This Row],[Category and Sub-Category]])-(FIND("/",Table1[[#This Row],[Category and Sub-Category]],1))))</f>
        <v>plays</v>
      </c>
      <c r="S526" s="7">
        <f>(Table1[[#This Row],[launched_at]]/86400)+DATE(1970,1,1)</f>
        <v>42492.717233796298</v>
      </c>
      <c r="T526" s="7">
        <f>(Table1[[#This Row],[deadline]]/86400)+DATE(1970,1,1)</f>
        <v>42522.717233796298</v>
      </c>
    </row>
    <row r="527" spans="1:20" ht="58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12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9">
        <f>Table1[[#This Row],[pledged]]/Table1[[#This Row],[goal]]</f>
        <v>1</v>
      </c>
      <c r="P527" s="8">
        <f>IFERROR(Table1[[#This Row],[pledged]]/Table1[[#This Row],[backers_count]],0)</f>
        <v>1000</v>
      </c>
      <c r="Q5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27" t="str">
        <f>RIGHT(Table1[[#This Row],[Category and Sub-Category]],(LEN(Table1[[#This Row],[Category and Sub-Category]])-(FIND("/",Table1[[#This Row],[Category and Sub-Category]],1))))</f>
        <v>plays</v>
      </c>
      <c r="S527" s="7">
        <f>(Table1[[#This Row],[launched_at]]/86400)+DATE(1970,1,1)</f>
        <v>41850.400937500002</v>
      </c>
      <c r="T527" s="7">
        <f>(Table1[[#This Row],[deadline]]/86400)+DATE(1970,1,1)</f>
        <v>41895.400937500002</v>
      </c>
    </row>
    <row r="528" spans="1:20" ht="43.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12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9">
        <f>Table1[[#This Row],[pledged]]/Table1[[#This Row],[goal]]</f>
        <v>1.1399999999999999</v>
      </c>
      <c r="P528" s="8">
        <f>IFERROR(Table1[[#This Row],[pledged]]/Table1[[#This Row],[backers_count]],0)</f>
        <v>74.347826086956516</v>
      </c>
      <c r="Q5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28" t="str">
        <f>RIGHT(Table1[[#This Row],[Category and Sub-Category]],(LEN(Table1[[#This Row],[Category and Sub-Category]])-(FIND("/",Table1[[#This Row],[Category and Sub-Category]],1))))</f>
        <v>plays</v>
      </c>
      <c r="S528" s="7">
        <f>(Table1[[#This Row],[launched_at]]/86400)+DATE(1970,1,1)</f>
        <v>42192.591944444444</v>
      </c>
      <c r="T528" s="7">
        <f>(Table1[[#This Row],[deadline]]/86400)+DATE(1970,1,1)</f>
        <v>42223.708333333328</v>
      </c>
    </row>
    <row r="529" spans="1:20" ht="58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12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9">
        <f>Table1[[#This Row],[pledged]]/Table1[[#This Row],[goal]]</f>
        <v>1.0085</v>
      </c>
      <c r="P529" s="8">
        <f>IFERROR(Table1[[#This Row],[pledged]]/Table1[[#This Row],[backers_count]],0)</f>
        <v>63.829113924050631</v>
      </c>
      <c r="Q5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29" t="str">
        <f>RIGHT(Table1[[#This Row],[Category and Sub-Category]],(LEN(Table1[[#This Row],[Category and Sub-Category]])-(FIND("/",Table1[[#This Row],[Category and Sub-Category]],1))))</f>
        <v>plays</v>
      </c>
      <c r="S529" s="7">
        <f>(Table1[[#This Row],[launched_at]]/86400)+DATE(1970,1,1)</f>
        <v>42753.205625000002</v>
      </c>
      <c r="T529" s="7">
        <f>(Table1[[#This Row],[deadline]]/86400)+DATE(1970,1,1)</f>
        <v>42783.670138888891</v>
      </c>
    </row>
    <row r="530" spans="1:20" ht="29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12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9">
        <f>Table1[[#This Row],[pledged]]/Table1[[#This Row],[goal]]</f>
        <v>1.1565217391304348</v>
      </c>
      <c r="P530" s="8">
        <f>IFERROR(Table1[[#This Row],[pledged]]/Table1[[#This Row],[backers_count]],0)</f>
        <v>44.333333333333336</v>
      </c>
      <c r="Q5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30" t="str">
        <f>RIGHT(Table1[[#This Row],[Category and Sub-Category]],(LEN(Table1[[#This Row],[Category and Sub-Category]])-(FIND("/",Table1[[#This Row],[Category and Sub-Category]],1))))</f>
        <v>plays</v>
      </c>
      <c r="S530" s="7">
        <f>(Table1[[#This Row],[launched_at]]/86400)+DATE(1970,1,1)</f>
        <v>42155.920219907406</v>
      </c>
      <c r="T530" s="7">
        <f>(Table1[[#This Row],[deadline]]/86400)+DATE(1970,1,1)</f>
        <v>42176.888888888891</v>
      </c>
    </row>
    <row r="531" spans="1:20" ht="43.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12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9">
        <f>Table1[[#This Row],[pledged]]/Table1[[#This Row],[goal]]</f>
        <v>1.3041666666666667</v>
      </c>
      <c r="P531" s="8">
        <f>IFERROR(Table1[[#This Row],[pledged]]/Table1[[#This Row],[backers_count]],0)</f>
        <v>86.944444444444443</v>
      </c>
      <c r="Q5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31" t="str">
        <f>RIGHT(Table1[[#This Row],[Category and Sub-Category]],(LEN(Table1[[#This Row],[Category and Sub-Category]])-(FIND("/",Table1[[#This Row],[Category and Sub-Category]],1))))</f>
        <v>plays</v>
      </c>
      <c r="S531" s="7">
        <f>(Table1[[#This Row],[launched_at]]/86400)+DATE(1970,1,1)</f>
        <v>42725.031180555554</v>
      </c>
      <c r="T531" s="7">
        <f>(Table1[[#This Row],[deadline]]/86400)+DATE(1970,1,1)</f>
        <v>42746.208333333328</v>
      </c>
    </row>
    <row r="532" spans="1:20" ht="43.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1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9">
        <f>Table1[[#This Row],[pledged]]/Table1[[#This Row],[goal]]</f>
        <v>1.0778267254038179</v>
      </c>
      <c r="P532" s="8">
        <f>IFERROR(Table1[[#This Row],[pledged]]/Table1[[#This Row],[backers_count]],0)</f>
        <v>126.55172413793103</v>
      </c>
      <c r="Q5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32" t="str">
        <f>RIGHT(Table1[[#This Row],[Category and Sub-Category]],(LEN(Table1[[#This Row],[Category and Sub-Category]])-(FIND("/",Table1[[#This Row],[Category and Sub-Category]],1))))</f>
        <v>plays</v>
      </c>
      <c r="S532" s="7">
        <f>(Table1[[#This Row],[launched_at]]/86400)+DATE(1970,1,1)</f>
        <v>42157.591064814813</v>
      </c>
      <c r="T532" s="7">
        <f>(Table1[[#This Row],[deadline]]/86400)+DATE(1970,1,1)</f>
        <v>42179.083333333328</v>
      </c>
    </row>
    <row r="533" spans="1:20" ht="43.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12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9">
        <f>Table1[[#This Row],[pledged]]/Table1[[#This Row],[goal]]</f>
        <v>1</v>
      </c>
      <c r="P533" s="8">
        <f>IFERROR(Table1[[#This Row],[pledged]]/Table1[[#This Row],[backers_count]],0)</f>
        <v>129.03225806451613</v>
      </c>
      <c r="Q5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33" t="str">
        <f>RIGHT(Table1[[#This Row],[Category and Sub-Category]],(LEN(Table1[[#This Row],[Category and Sub-Category]])-(FIND("/",Table1[[#This Row],[Category and Sub-Category]],1))))</f>
        <v>plays</v>
      </c>
      <c r="S533" s="7">
        <f>(Table1[[#This Row],[launched_at]]/86400)+DATE(1970,1,1)</f>
        <v>42676.065150462964</v>
      </c>
      <c r="T533" s="7">
        <f>(Table1[[#This Row],[deadline]]/86400)+DATE(1970,1,1)</f>
        <v>42721.290972222225</v>
      </c>
    </row>
    <row r="534" spans="1:20" ht="43.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12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9">
        <f>Table1[[#This Row],[pledged]]/Table1[[#This Row],[goal]]</f>
        <v>1.2324999999999999</v>
      </c>
      <c r="P534" s="8">
        <f>IFERROR(Table1[[#This Row],[pledged]]/Table1[[#This Row],[backers_count]],0)</f>
        <v>71.242774566473983</v>
      </c>
      <c r="Q5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34" t="str">
        <f>RIGHT(Table1[[#This Row],[Category and Sub-Category]],(LEN(Table1[[#This Row],[Category and Sub-Category]])-(FIND("/",Table1[[#This Row],[Category and Sub-Category]],1))))</f>
        <v>plays</v>
      </c>
      <c r="S534" s="7">
        <f>(Table1[[#This Row],[launched_at]]/86400)+DATE(1970,1,1)</f>
        <v>42473.007037037038</v>
      </c>
      <c r="T534" s="7">
        <f>(Table1[[#This Row],[deadline]]/86400)+DATE(1970,1,1)</f>
        <v>42503.007037037038</v>
      </c>
    </row>
    <row r="535" spans="1:20" ht="43.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12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9">
        <f>Table1[[#This Row],[pledged]]/Table1[[#This Row],[goal]]</f>
        <v>1.002</v>
      </c>
      <c r="P535" s="8">
        <f>IFERROR(Table1[[#This Row],[pledged]]/Table1[[#This Row],[backers_count]],0)</f>
        <v>117.88235294117646</v>
      </c>
      <c r="Q5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35" t="str">
        <f>RIGHT(Table1[[#This Row],[Category and Sub-Category]],(LEN(Table1[[#This Row],[Category and Sub-Category]])-(FIND("/",Table1[[#This Row],[Category and Sub-Category]],1))))</f>
        <v>plays</v>
      </c>
      <c r="S535" s="7">
        <f>(Table1[[#This Row],[launched_at]]/86400)+DATE(1970,1,1)</f>
        <v>42482.43478009259</v>
      </c>
      <c r="T535" s="7">
        <f>(Table1[[#This Row],[deadline]]/86400)+DATE(1970,1,1)</f>
        <v>42506.43478009259</v>
      </c>
    </row>
    <row r="536" spans="1:20" ht="43.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12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9">
        <f>Table1[[#This Row],[pledged]]/Table1[[#This Row],[goal]]</f>
        <v>1.0466666666666666</v>
      </c>
      <c r="P536" s="8">
        <f>IFERROR(Table1[[#This Row],[pledged]]/Table1[[#This Row],[backers_count]],0)</f>
        <v>327.08333333333331</v>
      </c>
      <c r="Q5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36" t="str">
        <f>RIGHT(Table1[[#This Row],[Category and Sub-Category]],(LEN(Table1[[#This Row],[Category and Sub-Category]])-(FIND("/",Table1[[#This Row],[Category and Sub-Category]],1))))</f>
        <v>plays</v>
      </c>
      <c r="S536" s="7">
        <f>(Table1[[#This Row],[launched_at]]/86400)+DATE(1970,1,1)</f>
        <v>42270.810995370368</v>
      </c>
      <c r="T536" s="7">
        <f>(Table1[[#This Row],[deadline]]/86400)+DATE(1970,1,1)</f>
        <v>42309.958333333328</v>
      </c>
    </row>
    <row r="537" spans="1:20" ht="43.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12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9">
        <f>Table1[[#This Row],[pledged]]/Table1[[#This Row],[goal]]</f>
        <v>1.0249999999999999</v>
      </c>
      <c r="P537" s="8">
        <f>IFERROR(Table1[[#This Row],[pledged]]/Table1[[#This Row],[backers_count]],0)</f>
        <v>34.745762711864408</v>
      </c>
      <c r="Q5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37" t="str">
        <f>RIGHT(Table1[[#This Row],[Category and Sub-Category]],(LEN(Table1[[#This Row],[Category and Sub-Category]])-(FIND("/",Table1[[#This Row],[Category and Sub-Category]],1))))</f>
        <v>plays</v>
      </c>
      <c r="S537" s="7">
        <f>(Table1[[#This Row],[launched_at]]/86400)+DATE(1970,1,1)</f>
        <v>42711.54519675926</v>
      </c>
      <c r="T537" s="7">
        <f>(Table1[[#This Row],[deadline]]/86400)+DATE(1970,1,1)</f>
        <v>42741.54519675926</v>
      </c>
    </row>
    <row r="538" spans="1:20" ht="58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12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9">
        <f>Table1[[#This Row],[pledged]]/Table1[[#This Row],[goal]]</f>
        <v>1.1825757575757576</v>
      </c>
      <c r="P538" s="8">
        <f>IFERROR(Table1[[#This Row],[pledged]]/Table1[[#This Row],[backers_count]],0)</f>
        <v>100.06410256410257</v>
      </c>
      <c r="Q5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38" t="str">
        <f>RIGHT(Table1[[#This Row],[Category and Sub-Category]],(LEN(Table1[[#This Row],[Category and Sub-Category]])-(FIND("/",Table1[[#This Row],[Category and Sub-Category]],1))))</f>
        <v>plays</v>
      </c>
      <c r="S538" s="7">
        <f>(Table1[[#This Row],[launched_at]]/86400)+DATE(1970,1,1)</f>
        <v>42179.344988425924</v>
      </c>
      <c r="T538" s="7">
        <f>(Table1[[#This Row],[deadline]]/86400)+DATE(1970,1,1)</f>
        <v>42219.75</v>
      </c>
    </row>
    <row r="539" spans="1:20" ht="43.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12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9">
        <f>Table1[[#This Row],[pledged]]/Table1[[#This Row],[goal]]</f>
        <v>1.2050000000000001</v>
      </c>
      <c r="P539" s="8">
        <f>IFERROR(Table1[[#This Row],[pledged]]/Table1[[#This Row],[backers_count]],0)</f>
        <v>40.847457627118644</v>
      </c>
      <c r="Q5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39" t="str">
        <f>RIGHT(Table1[[#This Row],[Category and Sub-Category]],(LEN(Table1[[#This Row],[Category and Sub-Category]])-(FIND("/",Table1[[#This Row],[Category and Sub-Category]],1))))</f>
        <v>plays</v>
      </c>
      <c r="S539" s="7">
        <f>(Table1[[#This Row],[launched_at]]/86400)+DATE(1970,1,1)</f>
        <v>42282.768414351856</v>
      </c>
      <c r="T539" s="7">
        <f>(Table1[[#This Row],[deadline]]/86400)+DATE(1970,1,1)</f>
        <v>42312.810081018513</v>
      </c>
    </row>
    <row r="540" spans="1:20" ht="43.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12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9">
        <f>Table1[[#This Row],[pledged]]/Table1[[#This Row],[goal]]</f>
        <v>3.0242</v>
      </c>
      <c r="P540" s="8">
        <f>IFERROR(Table1[[#This Row],[pledged]]/Table1[[#This Row],[backers_count]],0)</f>
        <v>252.01666666666668</v>
      </c>
      <c r="Q5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40" t="str">
        <f>RIGHT(Table1[[#This Row],[Category and Sub-Category]],(LEN(Table1[[#This Row],[Category and Sub-Category]])-(FIND("/",Table1[[#This Row],[Category and Sub-Category]],1))))</f>
        <v>plays</v>
      </c>
      <c r="S540" s="7">
        <f>(Table1[[#This Row],[launched_at]]/86400)+DATE(1970,1,1)</f>
        <v>42473.794710648144</v>
      </c>
      <c r="T540" s="7">
        <f>(Table1[[#This Row],[deadline]]/86400)+DATE(1970,1,1)</f>
        <v>42503.794710648144</v>
      </c>
    </row>
    <row r="541" spans="1:20" ht="43.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12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9">
        <f>Table1[[#This Row],[pledged]]/Table1[[#This Row],[goal]]</f>
        <v>1.00644</v>
      </c>
      <c r="P541" s="8">
        <f>IFERROR(Table1[[#This Row],[pledged]]/Table1[[#This Row],[backers_count]],0)</f>
        <v>25.161000000000001</v>
      </c>
      <c r="Q5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541" t="str">
        <f>RIGHT(Table1[[#This Row],[Category and Sub-Category]],(LEN(Table1[[#This Row],[Category and Sub-Category]])-(FIND("/",Table1[[#This Row],[Category and Sub-Category]],1))))</f>
        <v>plays</v>
      </c>
      <c r="S541" s="7">
        <f>(Table1[[#This Row],[launched_at]]/86400)+DATE(1970,1,1)</f>
        <v>42535.049849537041</v>
      </c>
      <c r="T541" s="7">
        <f>(Table1[[#This Row],[deadline]]/86400)+DATE(1970,1,1)</f>
        <v>42556.049849537041</v>
      </c>
    </row>
    <row r="542" spans="1:20" ht="58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1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9">
        <f>Table1[[#This Row],[pledged]]/Table1[[#This Row],[goal]]</f>
        <v>6.666666666666667E-5</v>
      </c>
      <c r="P542" s="8">
        <f>IFERROR(Table1[[#This Row],[pledged]]/Table1[[#This Row],[backers_count]],0)</f>
        <v>1</v>
      </c>
      <c r="Q54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42" t="str">
        <f>RIGHT(Table1[[#This Row],[Category and Sub-Category]],(LEN(Table1[[#This Row],[Category and Sub-Category]])-(FIND("/",Table1[[#This Row],[Category and Sub-Category]],1))))</f>
        <v>web</v>
      </c>
      <c r="S542" s="7">
        <f>(Table1[[#This Row],[launched_at]]/86400)+DATE(1970,1,1)</f>
        <v>42009.817199074074</v>
      </c>
      <c r="T542" s="7">
        <f>(Table1[[#This Row],[deadline]]/86400)+DATE(1970,1,1)</f>
        <v>42039.817199074074</v>
      </c>
    </row>
    <row r="543" spans="1:20" ht="43.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12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9">
        <f>Table1[[#This Row],[pledged]]/Table1[[#This Row],[goal]]</f>
        <v>5.5555555555555558E-3</v>
      </c>
      <c r="P543" s="8">
        <f>IFERROR(Table1[[#This Row],[pledged]]/Table1[[#This Row],[backers_count]],0)</f>
        <v>25</v>
      </c>
      <c r="Q54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43" t="str">
        <f>RIGHT(Table1[[#This Row],[Category and Sub-Category]],(LEN(Table1[[#This Row],[Category and Sub-Category]])-(FIND("/",Table1[[#This Row],[Category and Sub-Category]],1))))</f>
        <v>web</v>
      </c>
      <c r="S543" s="7">
        <f>(Table1[[#This Row],[launched_at]]/86400)+DATE(1970,1,1)</f>
        <v>42276.046689814815</v>
      </c>
      <c r="T543" s="7">
        <f>(Table1[[#This Row],[deadline]]/86400)+DATE(1970,1,1)</f>
        <v>42306.046689814815</v>
      </c>
    </row>
    <row r="544" spans="1:20" ht="43.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12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9">
        <f>Table1[[#This Row],[pledged]]/Table1[[#This Row],[goal]]</f>
        <v>3.9999999999999998E-6</v>
      </c>
      <c r="P544" s="8">
        <f>IFERROR(Table1[[#This Row],[pledged]]/Table1[[#This Row],[backers_count]],0)</f>
        <v>1</v>
      </c>
      <c r="Q54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44" t="str">
        <f>RIGHT(Table1[[#This Row],[Category and Sub-Category]],(LEN(Table1[[#This Row],[Category and Sub-Category]])-(FIND("/",Table1[[#This Row],[Category and Sub-Category]],1))))</f>
        <v>web</v>
      </c>
      <c r="S544" s="7">
        <f>(Table1[[#This Row],[launched_at]]/86400)+DATE(1970,1,1)</f>
        <v>42433.737453703703</v>
      </c>
      <c r="T544" s="7">
        <f>(Table1[[#This Row],[deadline]]/86400)+DATE(1970,1,1)</f>
        <v>42493.695787037039</v>
      </c>
    </row>
    <row r="545" spans="1:20" ht="43.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12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9">
        <f>Table1[[#This Row],[pledged]]/Table1[[#This Row],[goal]]</f>
        <v>3.1818181818181819E-3</v>
      </c>
      <c r="P545" s="8">
        <f>IFERROR(Table1[[#This Row],[pledged]]/Table1[[#This Row],[backers_count]],0)</f>
        <v>35</v>
      </c>
      <c r="Q54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45" t="str">
        <f>RIGHT(Table1[[#This Row],[Category and Sub-Category]],(LEN(Table1[[#This Row],[Category and Sub-Category]])-(FIND("/",Table1[[#This Row],[Category and Sub-Category]],1))))</f>
        <v>web</v>
      </c>
      <c r="S545" s="7">
        <f>(Table1[[#This Row],[launched_at]]/86400)+DATE(1970,1,1)</f>
        <v>41914.092152777775</v>
      </c>
      <c r="T545" s="7">
        <f>(Table1[[#This Row],[deadline]]/86400)+DATE(1970,1,1)</f>
        <v>41944.092152777775</v>
      </c>
    </row>
    <row r="546" spans="1:20" ht="58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12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9">
        <f>Table1[[#This Row],[pledged]]/Table1[[#This Row],[goal]]</f>
        <v>1.2E-2</v>
      </c>
      <c r="P546" s="8">
        <f>IFERROR(Table1[[#This Row],[pledged]]/Table1[[#This Row],[backers_count]],0)</f>
        <v>3</v>
      </c>
      <c r="Q54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46" t="str">
        <f>RIGHT(Table1[[#This Row],[Category and Sub-Category]],(LEN(Table1[[#This Row],[Category and Sub-Category]])-(FIND("/",Table1[[#This Row],[Category and Sub-Category]],1))))</f>
        <v>web</v>
      </c>
      <c r="S546" s="7">
        <f>(Table1[[#This Row],[launched_at]]/86400)+DATE(1970,1,1)</f>
        <v>42525.656944444447</v>
      </c>
      <c r="T546" s="7">
        <f>(Table1[[#This Row],[deadline]]/86400)+DATE(1970,1,1)</f>
        <v>42555.656944444447</v>
      </c>
    </row>
    <row r="547" spans="1:20" ht="58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12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9">
        <f>Table1[[#This Row],[pledged]]/Table1[[#This Row],[goal]]</f>
        <v>0.27383999999999997</v>
      </c>
      <c r="P547" s="8">
        <f>IFERROR(Table1[[#This Row],[pledged]]/Table1[[#This Row],[backers_count]],0)</f>
        <v>402.70588235294116</v>
      </c>
      <c r="Q54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47" t="str">
        <f>RIGHT(Table1[[#This Row],[Category and Sub-Category]],(LEN(Table1[[#This Row],[Category and Sub-Category]])-(FIND("/",Table1[[#This Row],[Category and Sub-Category]],1))))</f>
        <v>web</v>
      </c>
      <c r="S547" s="7">
        <f>(Table1[[#This Row],[launched_at]]/86400)+DATE(1970,1,1)</f>
        <v>42283.592465277776</v>
      </c>
      <c r="T547" s="7">
        <f>(Table1[[#This Row],[deadline]]/86400)+DATE(1970,1,1)</f>
        <v>42323.634131944447</v>
      </c>
    </row>
    <row r="548" spans="1:20" ht="43.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12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9">
        <f>Table1[[#This Row],[pledged]]/Table1[[#This Row],[goal]]</f>
        <v>8.6666666666666663E-4</v>
      </c>
      <c r="P548" s="8">
        <f>IFERROR(Table1[[#This Row],[pledged]]/Table1[[#This Row],[backers_count]],0)</f>
        <v>26</v>
      </c>
      <c r="Q54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48" t="str">
        <f>RIGHT(Table1[[#This Row],[Category and Sub-Category]],(LEN(Table1[[#This Row],[Category and Sub-Category]])-(FIND("/",Table1[[#This Row],[Category and Sub-Category]],1))))</f>
        <v>web</v>
      </c>
      <c r="S548" s="7">
        <f>(Table1[[#This Row],[launched_at]]/86400)+DATE(1970,1,1)</f>
        <v>42249.667997685188</v>
      </c>
      <c r="T548" s="7">
        <f>(Table1[[#This Row],[deadline]]/86400)+DATE(1970,1,1)</f>
        <v>42294.667997685188</v>
      </c>
    </row>
    <row r="549" spans="1:20" ht="58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12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9">
        <f>Table1[[#This Row],[pledged]]/Table1[[#This Row],[goal]]</f>
        <v>0</v>
      </c>
      <c r="P549" s="8">
        <f>IFERROR(Table1[[#This Row],[pledged]]/Table1[[#This Row],[backers_count]],0)</f>
        <v>0</v>
      </c>
      <c r="Q54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49" t="str">
        <f>RIGHT(Table1[[#This Row],[Category and Sub-Category]],(LEN(Table1[[#This Row],[Category and Sub-Category]])-(FIND("/",Table1[[#This Row],[Category and Sub-Category]],1))))</f>
        <v>web</v>
      </c>
      <c r="S549" s="7">
        <f>(Table1[[#This Row],[launched_at]]/86400)+DATE(1970,1,1)</f>
        <v>42380.696342592593</v>
      </c>
      <c r="T549" s="7">
        <f>(Table1[[#This Row],[deadline]]/86400)+DATE(1970,1,1)</f>
        <v>42410.696342592593</v>
      </c>
    </row>
    <row r="550" spans="1:20" ht="43.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12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9">
        <f>Table1[[#This Row],[pledged]]/Table1[[#This Row],[goal]]</f>
        <v>8.9999999999999998E-4</v>
      </c>
      <c r="P550" s="8">
        <f>IFERROR(Table1[[#This Row],[pledged]]/Table1[[#This Row],[backers_count]],0)</f>
        <v>9</v>
      </c>
      <c r="Q55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50" t="str">
        <f>RIGHT(Table1[[#This Row],[Category and Sub-Category]],(LEN(Table1[[#This Row],[Category and Sub-Category]])-(FIND("/",Table1[[#This Row],[Category and Sub-Category]],1))))</f>
        <v>web</v>
      </c>
      <c r="S550" s="7">
        <f>(Table1[[#This Row],[launched_at]]/86400)+DATE(1970,1,1)</f>
        <v>42276.903333333335</v>
      </c>
      <c r="T550" s="7">
        <f>(Table1[[#This Row],[deadline]]/86400)+DATE(1970,1,1)</f>
        <v>42306.903333333335</v>
      </c>
    </row>
    <row r="551" spans="1:20" ht="58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12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9">
        <f>Table1[[#This Row],[pledged]]/Table1[[#This Row],[goal]]</f>
        <v>2.7199999999999998E-2</v>
      </c>
      <c r="P551" s="8">
        <f>IFERROR(Table1[[#This Row],[pledged]]/Table1[[#This Row],[backers_count]],0)</f>
        <v>8.5</v>
      </c>
      <c r="Q55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51" t="str">
        <f>RIGHT(Table1[[#This Row],[Category and Sub-Category]],(LEN(Table1[[#This Row],[Category and Sub-Category]])-(FIND("/",Table1[[#This Row],[Category and Sub-Category]],1))))</f>
        <v>web</v>
      </c>
      <c r="S551" s="7">
        <f>(Table1[[#This Row],[launched_at]]/86400)+DATE(1970,1,1)</f>
        <v>42163.636828703704</v>
      </c>
      <c r="T551" s="7">
        <f>(Table1[[#This Row],[deadline]]/86400)+DATE(1970,1,1)</f>
        <v>42193.636828703704</v>
      </c>
    </row>
    <row r="552" spans="1:20" ht="43.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1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9">
        <f>Table1[[#This Row],[pledged]]/Table1[[#This Row],[goal]]</f>
        <v>7.0000000000000001E-3</v>
      </c>
      <c r="P552" s="8">
        <f>IFERROR(Table1[[#This Row],[pledged]]/Table1[[#This Row],[backers_count]],0)</f>
        <v>8.75</v>
      </c>
      <c r="Q55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52" t="str">
        <f>RIGHT(Table1[[#This Row],[Category and Sub-Category]],(LEN(Table1[[#This Row],[Category and Sub-Category]])-(FIND("/",Table1[[#This Row],[Category and Sub-Category]],1))))</f>
        <v>web</v>
      </c>
      <c r="S552" s="7">
        <f>(Table1[[#This Row],[launched_at]]/86400)+DATE(1970,1,1)</f>
        <v>42753.678761574076</v>
      </c>
      <c r="T552" s="7">
        <f>(Table1[[#This Row],[deadline]]/86400)+DATE(1970,1,1)</f>
        <v>42766.208333333328</v>
      </c>
    </row>
    <row r="553" spans="1:20" ht="43.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12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9">
        <f>Table1[[#This Row],[pledged]]/Table1[[#This Row],[goal]]</f>
        <v>5.0413333333333331E-2</v>
      </c>
      <c r="P553" s="8">
        <f>IFERROR(Table1[[#This Row],[pledged]]/Table1[[#This Row],[backers_count]],0)</f>
        <v>135.03571428571428</v>
      </c>
      <c r="Q55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53" t="str">
        <f>RIGHT(Table1[[#This Row],[Category and Sub-Category]],(LEN(Table1[[#This Row],[Category and Sub-Category]])-(FIND("/",Table1[[#This Row],[Category and Sub-Category]],1))))</f>
        <v>web</v>
      </c>
      <c r="S553" s="7">
        <f>(Table1[[#This Row],[launched_at]]/86400)+DATE(1970,1,1)</f>
        <v>42173.275740740741</v>
      </c>
      <c r="T553" s="7">
        <f>(Table1[[#This Row],[deadline]]/86400)+DATE(1970,1,1)</f>
        <v>42217.745138888888</v>
      </c>
    </row>
    <row r="554" spans="1:20" ht="43.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12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9">
        <f>Table1[[#This Row],[pledged]]/Table1[[#This Row],[goal]]</f>
        <v>0</v>
      </c>
      <c r="P554" s="8">
        <f>IFERROR(Table1[[#This Row],[pledged]]/Table1[[#This Row],[backers_count]],0)</f>
        <v>0</v>
      </c>
      <c r="Q55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54" t="str">
        <f>RIGHT(Table1[[#This Row],[Category and Sub-Category]],(LEN(Table1[[#This Row],[Category and Sub-Category]])-(FIND("/",Table1[[#This Row],[Category and Sub-Category]],1))))</f>
        <v>web</v>
      </c>
      <c r="S554" s="7">
        <f>(Table1[[#This Row],[launched_at]]/86400)+DATE(1970,1,1)</f>
        <v>42318.616851851853</v>
      </c>
      <c r="T554" s="7">
        <f>(Table1[[#This Row],[deadline]]/86400)+DATE(1970,1,1)</f>
        <v>42378.616851851853</v>
      </c>
    </row>
    <row r="555" spans="1:20" ht="43.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12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9">
        <f>Table1[[#This Row],[pledged]]/Table1[[#This Row],[goal]]</f>
        <v>4.9199999999999999E-3</v>
      </c>
      <c r="P555" s="8">
        <f>IFERROR(Table1[[#This Row],[pledged]]/Table1[[#This Row],[backers_count]],0)</f>
        <v>20.5</v>
      </c>
      <c r="Q55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55" t="str">
        <f>RIGHT(Table1[[#This Row],[Category and Sub-Category]],(LEN(Table1[[#This Row],[Category and Sub-Category]])-(FIND("/",Table1[[#This Row],[Category and Sub-Category]],1))))</f>
        <v>web</v>
      </c>
      <c r="S555" s="7">
        <f>(Table1[[#This Row],[launched_at]]/86400)+DATE(1970,1,1)</f>
        <v>41927.71980324074</v>
      </c>
      <c r="T555" s="7">
        <f>(Table1[[#This Row],[deadline]]/86400)+DATE(1970,1,1)</f>
        <v>41957.761469907404</v>
      </c>
    </row>
    <row r="556" spans="1:20" ht="43.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12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9">
        <f>Table1[[#This Row],[pledged]]/Table1[[#This Row],[goal]]</f>
        <v>0.36589147286821705</v>
      </c>
      <c r="P556" s="8">
        <f>IFERROR(Table1[[#This Row],[pledged]]/Table1[[#This Row],[backers_count]],0)</f>
        <v>64.36363636363636</v>
      </c>
      <c r="Q55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56" t="str">
        <f>RIGHT(Table1[[#This Row],[Category and Sub-Category]],(LEN(Table1[[#This Row],[Category and Sub-Category]])-(FIND("/",Table1[[#This Row],[Category and Sub-Category]],1))))</f>
        <v>web</v>
      </c>
      <c r="S556" s="7">
        <f>(Table1[[#This Row],[launched_at]]/86400)+DATE(1970,1,1)</f>
        <v>41901.684861111113</v>
      </c>
      <c r="T556" s="7">
        <f>(Table1[[#This Row],[deadline]]/86400)+DATE(1970,1,1)</f>
        <v>41931.684861111113</v>
      </c>
    </row>
    <row r="557" spans="1:20" ht="43.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12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9">
        <f>Table1[[#This Row],[pledged]]/Table1[[#This Row],[goal]]</f>
        <v>0</v>
      </c>
      <c r="P557" s="8">
        <f>IFERROR(Table1[[#This Row],[pledged]]/Table1[[#This Row],[backers_count]],0)</f>
        <v>0</v>
      </c>
      <c r="Q55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57" t="str">
        <f>RIGHT(Table1[[#This Row],[Category and Sub-Category]],(LEN(Table1[[#This Row],[Category and Sub-Category]])-(FIND("/",Table1[[#This Row],[Category and Sub-Category]],1))))</f>
        <v>web</v>
      </c>
      <c r="S557" s="7">
        <f>(Table1[[#This Row],[launched_at]]/86400)+DATE(1970,1,1)</f>
        <v>42503.353506944448</v>
      </c>
      <c r="T557" s="7">
        <f>(Table1[[#This Row],[deadline]]/86400)+DATE(1970,1,1)</f>
        <v>42533.353506944448</v>
      </c>
    </row>
    <row r="558" spans="1:20" ht="29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12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9">
        <f>Table1[[#This Row],[pledged]]/Table1[[#This Row],[goal]]</f>
        <v>2.5000000000000001E-2</v>
      </c>
      <c r="P558" s="8">
        <f>IFERROR(Table1[[#This Row],[pledged]]/Table1[[#This Row],[backers_count]],0)</f>
        <v>200</v>
      </c>
      <c r="Q55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58" t="str">
        <f>RIGHT(Table1[[#This Row],[Category and Sub-Category]],(LEN(Table1[[#This Row],[Category and Sub-Category]])-(FIND("/",Table1[[#This Row],[Category and Sub-Category]],1))))</f>
        <v>web</v>
      </c>
      <c r="S558" s="7">
        <f>(Table1[[#This Row],[launched_at]]/86400)+DATE(1970,1,1)</f>
        <v>42345.860150462962</v>
      </c>
      <c r="T558" s="7">
        <f>(Table1[[#This Row],[deadline]]/86400)+DATE(1970,1,1)</f>
        <v>42375.860150462962</v>
      </c>
    </row>
    <row r="559" spans="1:20" ht="43.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12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9">
        <f>Table1[[#This Row],[pledged]]/Table1[[#This Row],[goal]]</f>
        <v>9.1066666666666674E-3</v>
      </c>
      <c r="P559" s="8">
        <f>IFERROR(Table1[[#This Row],[pledged]]/Table1[[#This Row],[backers_count]],0)</f>
        <v>68.3</v>
      </c>
      <c r="Q55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59" t="str">
        <f>RIGHT(Table1[[#This Row],[Category and Sub-Category]],(LEN(Table1[[#This Row],[Category and Sub-Category]])-(FIND("/",Table1[[#This Row],[Category and Sub-Category]],1))))</f>
        <v>web</v>
      </c>
      <c r="S559" s="7">
        <f>(Table1[[#This Row],[launched_at]]/86400)+DATE(1970,1,1)</f>
        <v>42676.942164351851</v>
      </c>
      <c r="T559" s="7">
        <f>(Table1[[#This Row],[deadline]]/86400)+DATE(1970,1,1)</f>
        <v>42706.983831018515</v>
      </c>
    </row>
    <row r="560" spans="1:20" ht="43.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12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9">
        <f>Table1[[#This Row],[pledged]]/Table1[[#This Row],[goal]]</f>
        <v>0</v>
      </c>
      <c r="P560" s="8">
        <f>IFERROR(Table1[[#This Row],[pledged]]/Table1[[#This Row],[backers_count]],0)</f>
        <v>0</v>
      </c>
      <c r="Q56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60" t="str">
        <f>RIGHT(Table1[[#This Row],[Category and Sub-Category]],(LEN(Table1[[#This Row],[Category and Sub-Category]])-(FIND("/",Table1[[#This Row],[Category and Sub-Category]],1))))</f>
        <v>web</v>
      </c>
      <c r="S560" s="7">
        <f>(Table1[[#This Row],[launched_at]]/86400)+DATE(1970,1,1)</f>
        <v>42057.883159722223</v>
      </c>
      <c r="T560" s="7">
        <f>(Table1[[#This Row],[deadline]]/86400)+DATE(1970,1,1)</f>
        <v>42087.841493055559</v>
      </c>
    </row>
    <row r="561" spans="1:20" ht="58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12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9">
        <f>Table1[[#This Row],[pledged]]/Table1[[#This Row],[goal]]</f>
        <v>2.0833333333333335E-4</v>
      </c>
      <c r="P561" s="8">
        <f>IFERROR(Table1[[#This Row],[pledged]]/Table1[[#This Row],[backers_count]],0)</f>
        <v>50</v>
      </c>
      <c r="Q56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61" t="str">
        <f>RIGHT(Table1[[#This Row],[Category and Sub-Category]],(LEN(Table1[[#This Row],[Category and Sub-Category]])-(FIND("/",Table1[[#This Row],[Category and Sub-Category]],1))))</f>
        <v>web</v>
      </c>
      <c r="S561" s="7">
        <f>(Table1[[#This Row],[launched_at]]/86400)+DATE(1970,1,1)</f>
        <v>42321.283101851848</v>
      </c>
      <c r="T561" s="7">
        <f>(Table1[[#This Row],[deadline]]/86400)+DATE(1970,1,1)</f>
        <v>42351.283101851848</v>
      </c>
    </row>
    <row r="562" spans="1:20" ht="43.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1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9">
        <f>Table1[[#This Row],[pledged]]/Table1[[#This Row],[goal]]</f>
        <v>1.2E-4</v>
      </c>
      <c r="P562" s="8">
        <f>IFERROR(Table1[[#This Row],[pledged]]/Table1[[#This Row],[backers_count]],0)</f>
        <v>4</v>
      </c>
      <c r="Q56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62" t="str">
        <f>RIGHT(Table1[[#This Row],[Category and Sub-Category]],(LEN(Table1[[#This Row],[Category and Sub-Category]])-(FIND("/",Table1[[#This Row],[Category and Sub-Category]],1))))</f>
        <v>web</v>
      </c>
      <c r="S562" s="7">
        <f>(Table1[[#This Row],[launched_at]]/86400)+DATE(1970,1,1)</f>
        <v>41960.771354166667</v>
      </c>
      <c r="T562" s="7">
        <f>(Table1[[#This Row],[deadline]]/86400)+DATE(1970,1,1)</f>
        <v>41990.771354166667</v>
      </c>
    </row>
    <row r="563" spans="1:20" ht="43.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12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9">
        <f>Table1[[#This Row],[pledged]]/Table1[[#This Row],[goal]]</f>
        <v>3.6666666666666666E-3</v>
      </c>
      <c r="P563" s="8">
        <f>IFERROR(Table1[[#This Row],[pledged]]/Table1[[#This Row],[backers_count]],0)</f>
        <v>27.5</v>
      </c>
      <c r="Q56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63" t="str">
        <f>RIGHT(Table1[[#This Row],[Category and Sub-Category]],(LEN(Table1[[#This Row],[Category and Sub-Category]])-(FIND("/",Table1[[#This Row],[Category and Sub-Category]],1))))</f>
        <v>web</v>
      </c>
      <c r="S563" s="7">
        <f>(Table1[[#This Row],[launched_at]]/86400)+DATE(1970,1,1)</f>
        <v>42268.658715277779</v>
      </c>
      <c r="T563" s="7">
        <f>(Table1[[#This Row],[deadline]]/86400)+DATE(1970,1,1)</f>
        <v>42303.658715277779</v>
      </c>
    </row>
    <row r="564" spans="1:20" ht="43.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12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9">
        <f>Table1[[#This Row],[pledged]]/Table1[[#This Row],[goal]]</f>
        <v>0</v>
      </c>
      <c r="P564" s="8">
        <f>IFERROR(Table1[[#This Row],[pledged]]/Table1[[#This Row],[backers_count]],0)</f>
        <v>0</v>
      </c>
      <c r="Q56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64" t="str">
        <f>RIGHT(Table1[[#This Row],[Category and Sub-Category]],(LEN(Table1[[#This Row],[Category and Sub-Category]])-(FIND("/",Table1[[#This Row],[Category and Sub-Category]],1))))</f>
        <v>web</v>
      </c>
      <c r="S564" s="7">
        <f>(Table1[[#This Row],[launched_at]]/86400)+DATE(1970,1,1)</f>
        <v>42692.389062499999</v>
      </c>
      <c r="T564" s="7">
        <f>(Table1[[#This Row],[deadline]]/86400)+DATE(1970,1,1)</f>
        <v>42722.389062499999</v>
      </c>
    </row>
    <row r="565" spans="1:20" ht="43.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12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9">
        <f>Table1[[#This Row],[pledged]]/Table1[[#This Row],[goal]]</f>
        <v>9.0666666666666662E-4</v>
      </c>
      <c r="P565" s="8">
        <f>IFERROR(Table1[[#This Row],[pledged]]/Table1[[#This Row],[backers_count]],0)</f>
        <v>34</v>
      </c>
      <c r="Q56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65" t="str">
        <f>RIGHT(Table1[[#This Row],[Category and Sub-Category]],(LEN(Table1[[#This Row],[Category and Sub-Category]])-(FIND("/",Table1[[#This Row],[Category and Sub-Category]],1))))</f>
        <v>web</v>
      </c>
      <c r="S565" s="7">
        <f>(Table1[[#This Row],[launched_at]]/86400)+DATE(1970,1,1)</f>
        <v>42022.069988425923</v>
      </c>
      <c r="T565" s="7">
        <f>(Table1[[#This Row],[deadline]]/86400)+DATE(1970,1,1)</f>
        <v>42052.069988425923</v>
      </c>
    </row>
    <row r="566" spans="1:20" ht="58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12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9">
        <f>Table1[[#This Row],[pledged]]/Table1[[#This Row],[goal]]</f>
        <v>5.5555555555555558E-5</v>
      </c>
      <c r="P566" s="8">
        <f>IFERROR(Table1[[#This Row],[pledged]]/Table1[[#This Row],[backers_count]],0)</f>
        <v>1</v>
      </c>
      <c r="Q56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66" t="str">
        <f>RIGHT(Table1[[#This Row],[Category and Sub-Category]],(LEN(Table1[[#This Row],[Category and Sub-Category]])-(FIND("/",Table1[[#This Row],[Category and Sub-Category]],1))))</f>
        <v>web</v>
      </c>
      <c r="S566" s="7">
        <f>(Table1[[#This Row],[launched_at]]/86400)+DATE(1970,1,1)</f>
        <v>42411.942997685182</v>
      </c>
      <c r="T566" s="7">
        <f>(Table1[[#This Row],[deadline]]/86400)+DATE(1970,1,1)</f>
        <v>42441.942997685182</v>
      </c>
    </row>
    <row r="567" spans="1:20" ht="43.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12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9">
        <f>Table1[[#This Row],[pledged]]/Table1[[#This Row],[goal]]</f>
        <v>0</v>
      </c>
      <c r="P567" s="8">
        <f>IFERROR(Table1[[#This Row],[pledged]]/Table1[[#This Row],[backers_count]],0)</f>
        <v>0</v>
      </c>
      <c r="Q56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67" t="str">
        <f>RIGHT(Table1[[#This Row],[Category and Sub-Category]],(LEN(Table1[[#This Row],[Category and Sub-Category]])-(FIND("/",Table1[[#This Row],[Category and Sub-Category]],1))))</f>
        <v>web</v>
      </c>
      <c r="S567" s="7">
        <f>(Table1[[#This Row],[launched_at]]/86400)+DATE(1970,1,1)</f>
        <v>42165.78528935185</v>
      </c>
      <c r="T567" s="7">
        <f>(Table1[[#This Row],[deadline]]/86400)+DATE(1970,1,1)</f>
        <v>42195.78528935185</v>
      </c>
    </row>
    <row r="568" spans="1:20" ht="43.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12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9">
        <f>Table1[[#This Row],[pledged]]/Table1[[#This Row],[goal]]</f>
        <v>2.0000000000000001E-4</v>
      </c>
      <c r="P568" s="8">
        <f>IFERROR(Table1[[#This Row],[pledged]]/Table1[[#This Row],[backers_count]],0)</f>
        <v>1</v>
      </c>
      <c r="Q56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68" t="str">
        <f>RIGHT(Table1[[#This Row],[Category and Sub-Category]],(LEN(Table1[[#This Row],[Category and Sub-Category]])-(FIND("/",Table1[[#This Row],[Category and Sub-Category]],1))))</f>
        <v>web</v>
      </c>
      <c r="S568" s="7">
        <f>(Table1[[#This Row],[launched_at]]/86400)+DATE(1970,1,1)</f>
        <v>42535.68440972222</v>
      </c>
      <c r="T568" s="7">
        <f>(Table1[[#This Row],[deadline]]/86400)+DATE(1970,1,1)</f>
        <v>42565.68440972222</v>
      </c>
    </row>
    <row r="569" spans="1:20" ht="43.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12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9">
        <f>Table1[[#This Row],[pledged]]/Table1[[#This Row],[goal]]</f>
        <v>0</v>
      </c>
      <c r="P569" s="8">
        <f>IFERROR(Table1[[#This Row],[pledged]]/Table1[[#This Row],[backers_count]],0)</f>
        <v>0</v>
      </c>
      <c r="Q56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69" t="str">
        <f>RIGHT(Table1[[#This Row],[Category and Sub-Category]],(LEN(Table1[[#This Row],[Category and Sub-Category]])-(FIND("/",Table1[[#This Row],[Category and Sub-Category]],1))))</f>
        <v>web</v>
      </c>
      <c r="S569" s="7">
        <f>(Table1[[#This Row],[launched_at]]/86400)+DATE(1970,1,1)</f>
        <v>41975.842523148152</v>
      </c>
      <c r="T569" s="7">
        <f>(Table1[[#This Row],[deadline]]/86400)+DATE(1970,1,1)</f>
        <v>42005.842523148152</v>
      </c>
    </row>
    <row r="570" spans="1:20" ht="58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12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9">
        <f>Table1[[#This Row],[pledged]]/Table1[[#This Row],[goal]]</f>
        <v>0.01</v>
      </c>
      <c r="P570" s="8">
        <f>IFERROR(Table1[[#This Row],[pledged]]/Table1[[#This Row],[backers_count]],0)</f>
        <v>49</v>
      </c>
      <c r="Q57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70" t="str">
        <f>RIGHT(Table1[[#This Row],[Category and Sub-Category]],(LEN(Table1[[#This Row],[Category and Sub-Category]])-(FIND("/",Table1[[#This Row],[Category and Sub-Category]],1))))</f>
        <v>web</v>
      </c>
      <c r="S570" s="7">
        <f>(Table1[[#This Row],[launched_at]]/86400)+DATE(1970,1,1)</f>
        <v>42348.9215625</v>
      </c>
      <c r="T570" s="7">
        <f>(Table1[[#This Row],[deadline]]/86400)+DATE(1970,1,1)</f>
        <v>42385.458333333328</v>
      </c>
    </row>
    <row r="571" spans="1:20" ht="43.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12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9">
        <f>Table1[[#This Row],[pledged]]/Table1[[#This Row],[goal]]</f>
        <v>8.0000000000000002E-3</v>
      </c>
      <c r="P571" s="8">
        <f>IFERROR(Table1[[#This Row],[pledged]]/Table1[[#This Row],[backers_count]],0)</f>
        <v>20</v>
      </c>
      <c r="Q57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71" t="str">
        <f>RIGHT(Table1[[#This Row],[Category and Sub-Category]],(LEN(Table1[[#This Row],[Category and Sub-Category]])-(FIND("/",Table1[[#This Row],[Category and Sub-Category]],1))))</f>
        <v>web</v>
      </c>
      <c r="S571" s="7">
        <f>(Table1[[#This Row],[launched_at]]/86400)+DATE(1970,1,1)</f>
        <v>42340.847361111111</v>
      </c>
      <c r="T571" s="7">
        <f>(Table1[[#This Row],[deadline]]/86400)+DATE(1970,1,1)</f>
        <v>42370.847361111111</v>
      </c>
    </row>
    <row r="572" spans="1:20" ht="29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1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9">
        <f>Table1[[#This Row],[pledged]]/Table1[[#This Row],[goal]]</f>
        <v>1.6705882352941177E-3</v>
      </c>
      <c r="P572" s="8">
        <f>IFERROR(Table1[[#This Row],[pledged]]/Table1[[#This Row],[backers_count]],0)</f>
        <v>142</v>
      </c>
      <c r="Q57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72" t="str">
        <f>RIGHT(Table1[[#This Row],[Category and Sub-Category]],(LEN(Table1[[#This Row],[Category and Sub-Category]])-(FIND("/",Table1[[#This Row],[Category and Sub-Category]],1))))</f>
        <v>web</v>
      </c>
      <c r="S572" s="7">
        <f>(Table1[[#This Row],[launched_at]]/86400)+DATE(1970,1,1)</f>
        <v>42388.798252314809</v>
      </c>
      <c r="T572" s="7">
        <f>(Table1[[#This Row],[deadline]]/86400)+DATE(1970,1,1)</f>
        <v>42418.798252314809</v>
      </c>
    </row>
    <row r="573" spans="1:20" ht="43.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12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9">
        <f>Table1[[#This Row],[pledged]]/Table1[[#This Row],[goal]]</f>
        <v>4.2399999999999998E-3</v>
      </c>
      <c r="P573" s="8">
        <f>IFERROR(Table1[[#This Row],[pledged]]/Table1[[#This Row],[backers_count]],0)</f>
        <v>53</v>
      </c>
      <c r="Q57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73" t="str">
        <f>RIGHT(Table1[[#This Row],[Category and Sub-Category]],(LEN(Table1[[#This Row],[Category and Sub-Category]])-(FIND("/",Table1[[#This Row],[Category and Sub-Category]],1))))</f>
        <v>web</v>
      </c>
      <c r="S573" s="7">
        <f>(Table1[[#This Row],[launched_at]]/86400)+DATE(1970,1,1)</f>
        <v>42192.816238425927</v>
      </c>
      <c r="T573" s="7">
        <f>(Table1[[#This Row],[deadline]]/86400)+DATE(1970,1,1)</f>
        <v>42212.165972222225</v>
      </c>
    </row>
    <row r="574" spans="1:20" ht="43.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12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9">
        <f>Table1[[#This Row],[pledged]]/Table1[[#This Row],[goal]]</f>
        <v>0</v>
      </c>
      <c r="P574" s="8">
        <f>IFERROR(Table1[[#This Row],[pledged]]/Table1[[#This Row],[backers_count]],0)</f>
        <v>0</v>
      </c>
      <c r="Q57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74" t="str">
        <f>RIGHT(Table1[[#This Row],[Category and Sub-Category]],(LEN(Table1[[#This Row],[Category and Sub-Category]])-(FIND("/",Table1[[#This Row],[Category and Sub-Category]],1))))</f>
        <v>web</v>
      </c>
      <c r="S574" s="7">
        <f>(Table1[[#This Row],[launched_at]]/86400)+DATE(1970,1,1)</f>
        <v>42282.716296296298</v>
      </c>
      <c r="T574" s="7">
        <f>(Table1[[#This Row],[deadline]]/86400)+DATE(1970,1,1)</f>
        <v>42312.757962962962</v>
      </c>
    </row>
    <row r="575" spans="1:20" ht="58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12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9">
        <f>Table1[[#This Row],[pledged]]/Table1[[#This Row],[goal]]</f>
        <v>3.892538925389254E-3</v>
      </c>
      <c r="P575" s="8">
        <f>IFERROR(Table1[[#This Row],[pledged]]/Table1[[#This Row],[backers_count]],0)</f>
        <v>38.444444444444443</v>
      </c>
      <c r="Q57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75" t="str">
        <f>RIGHT(Table1[[#This Row],[Category and Sub-Category]],(LEN(Table1[[#This Row],[Category and Sub-Category]])-(FIND("/",Table1[[#This Row],[Category and Sub-Category]],1))))</f>
        <v>web</v>
      </c>
      <c r="S575" s="7">
        <f>(Table1[[#This Row],[launched_at]]/86400)+DATE(1970,1,1)</f>
        <v>41963.050127314811</v>
      </c>
      <c r="T575" s="7">
        <f>(Table1[[#This Row],[deadline]]/86400)+DATE(1970,1,1)</f>
        <v>42022.05</v>
      </c>
    </row>
    <row r="576" spans="1:20" ht="58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12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9">
        <f>Table1[[#This Row],[pledged]]/Table1[[#This Row],[goal]]</f>
        <v>7.1556350626118068E-3</v>
      </c>
      <c r="P576" s="8">
        <f>IFERROR(Table1[[#This Row],[pledged]]/Table1[[#This Row],[backers_count]],0)</f>
        <v>20</v>
      </c>
      <c r="Q57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76" t="str">
        <f>RIGHT(Table1[[#This Row],[Category and Sub-Category]],(LEN(Table1[[#This Row],[Category and Sub-Category]])-(FIND("/",Table1[[#This Row],[Category and Sub-Category]],1))))</f>
        <v>web</v>
      </c>
      <c r="S576" s="7">
        <f>(Table1[[#This Row],[launched_at]]/86400)+DATE(1970,1,1)</f>
        <v>42632.443368055552</v>
      </c>
      <c r="T576" s="7">
        <f>(Table1[[#This Row],[deadline]]/86400)+DATE(1970,1,1)</f>
        <v>42662.443368055552</v>
      </c>
    </row>
    <row r="577" spans="1:20" ht="58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12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9">
        <f>Table1[[#This Row],[pledged]]/Table1[[#This Row],[goal]]</f>
        <v>4.3166666666666666E-3</v>
      </c>
      <c r="P577" s="8">
        <f>IFERROR(Table1[[#This Row],[pledged]]/Table1[[#This Row],[backers_count]],0)</f>
        <v>64.75</v>
      </c>
      <c r="Q57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77" t="str">
        <f>RIGHT(Table1[[#This Row],[Category and Sub-Category]],(LEN(Table1[[#This Row],[Category and Sub-Category]])-(FIND("/",Table1[[#This Row],[Category and Sub-Category]],1))))</f>
        <v>web</v>
      </c>
      <c r="S577" s="7">
        <f>(Table1[[#This Row],[launched_at]]/86400)+DATE(1970,1,1)</f>
        <v>42138.692627314813</v>
      </c>
      <c r="T577" s="7">
        <f>(Table1[[#This Row],[deadline]]/86400)+DATE(1970,1,1)</f>
        <v>42168.692627314813</v>
      </c>
    </row>
    <row r="578" spans="1:20" ht="43.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12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9">
        <f>Table1[[#This Row],[pledged]]/Table1[[#This Row],[goal]]</f>
        <v>1.2500000000000001E-5</v>
      </c>
      <c r="P578" s="8">
        <f>IFERROR(Table1[[#This Row],[pledged]]/Table1[[#This Row],[backers_count]],0)</f>
        <v>1</v>
      </c>
      <c r="Q57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78" t="str">
        <f>RIGHT(Table1[[#This Row],[Category and Sub-Category]],(LEN(Table1[[#This Row],[Category and Sub-Category]])-(FIND("/",Table1[[#This Row],[Category and Sub-Category]],1))))</f>
        <v>web</v>
      </c>
      <c r="S578" s="7">
        <f>(Table1[[#This Row],[launched_at]]/86400)+DATE(1970,1,1)</f>
        <v>42031.471666666665</v>
      </c>
      <c r="T578" s="7">
        <f>(Table1[[#This Row],[deadline]]/86400)+DATE(1970,1,1)</f>
        <v>42091.43</v>
      </c>
    </row>
    <row r="579" spans="1:20" ht="43.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12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9">
        <f>Table1[[#This Row],[pledged]]/Table1[[#This Row],[goal]]</f>
        <v>2E-3</v>
      </c>
      <c r="P579" s="8">
        <f>IFERROR(Table1[[#This Row],[pledged]]/Table1[[#This Row],[backers_count]],0)</f>
        <v>10</v>
      </c>
      <c r="Q57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79" t="str">
        <f>RIGHT(Table1[[#This Row],[Category and Sub-Category]],(LEN(Table1[[#This Row],[Category and Sub-Category]])-(FIND("/",Table1[[#This Row],[Category and Sub-Category]],1))))</f>
        <v>web</v>
      </c>
      <c r="S579" s="7">
        <f>(Table1[[#This Row],[launched_at]]/86400)+DATE(1970,1,1)</f>
        <v>42450.589143518519</v>
      </c>
      <c r="T579" s="7">
        <f>(Table1[[#This Row],[deadline]]/86400)+DATE(1970,1,1)</f>
        <v>42510.589143518519</v>
      </c>
    </row>
    <row r="580" spans="1:20" ht="29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12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9">
        <f>Table1[[#This Row],[pledged]]/Table1[[#This Row],[goal]]</f>
        <v>1.12E-4</v>
      </c>
      <c r="P580" s="8">
        <f>IFERROR(Table1[[#This Row],[pledged]]/Table1[[#This Row],[backers_count]],0)</f>
        <v>2</v>
      </c>
      <c r="Q58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80" t="str">
        <f>RIGHT(Table1[[#This Row],[Category and Sub-Category]],(LEN(Table1[[#This Row],[Category and Sub-Category]])-(FIND("/",Table1[[#This Row],[Category and Sub-Category]],1))))</f>
        <v>web</v>
      </c>
      <c r="S580" s="7">
        <f>(Table1[[#This Row],[launched_at]]/86400)+DATE(1970,1,1)</f>
        <v>42230.578622685185</v>
      </c>
      <c r="T580" s="7">
        <f>(Table1[[#This Row],[deadline]]/86400)+DATE(1970,1,1)</f>
        <v>42254.578622685185</v>
      </c>
    </row>
    <row r="581" spans="1:20" ht="29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12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9">
        <f>Table1[[#This Row],[pledged]]/Table1[[#This Row],[goal]]</f>
        <v>1.4583333333333334E-2</v>
      </c>
      <c r="P581" s="8">
        <f>IFERROR(Table1[[#This Row],[pledged]]/Table1[[#This Row],[backers_count]],0)</f>
        <v>35</v>
      </c>
      <c r="Q58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81" t="str">
        <f>RIGHT(Table1[[#This Row],[Category and Sub-Category]],(LEN(Table1[[#This Row],[Category and Sub-Category]])-(FIND("/",Table1[[#This Row],[Category and Sub-Category]],1))))</f>
        <v>web</v>
      </c>
      <c r="S581" s="7">
        <f>(Table1[[#This Row],[launched_at]]/86400)+DATE(1970,1,1)</f>
        <v>41968.852118055554</v>
      </c>
      <c r="T581" s="7">
        <f>(Table1[[#This Row],[deadline]]/86400)+DATE(1970,1,1)</f>
        <v>41998.852118055554</v>
      </c>
    </row>
    <row r="582" spans="1:20" ht="43.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1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9">
        <f>Table1[[#This Row],[pledged]]/Table1[[#This Row],[goal]]</f>
        <v>3.3333333333333332E-4</v>
      </c>
      <c r="P582" s="8">
        <f>IFERROR(Table1[[#This Row],[pledged]]/Table1[[#This Row],[backers_count]],0)</f>
        <v>1</v>
      </c>
      <c r="Q58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82" t="str">
        <f>RIGHT(Table1[[#This Row],[Category and Sub-Category]],(LEN(Table1[[#This Row],[Category and Sub-Category]])-(FIND("/",Table1[[#This Row],[Category and Sub-Category]],1))))</f>
        <v>web</v>
      </c>
      <c r="S582" s="7">
        <f>(Table1[[#This Row],[launched_at]]/86400)+DATE(1970,1,1)</f>
        <v>42605.908182870371</v>
      </c>
      <c r="T582" s="7">
        <f>(Table1[[#This Row],[deadline]]/86400)+DATE(1970,1,1)</f>
        <v>42635.908182870371</v>
      </c>
    </row>
    <row r="583" spans="1:20" ht="58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12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9">
        <f>Table1[[#This Row],[pledged]]/Table1[[#This Row],[goal]]</f>
        <v>0</v>
      </c>
      <c r="P583" s="8">
        <f>IFERROR(Table1[[#This Row],[pledged]]/Table1[[#This Row],[backers_count]],0)</f>
        <v>0</v>
      </c>
      <c r="Q58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83" t="str">
        <f>RIGHT(Table1[[#This Row],[Category and Sub-Category]],(LEN(Table1[[#This Row],[Category and Sub-Category]])-(FIND("/",Table1[[#This Row],[Category and Sub-Category]],1))))</f>
        <v>web</v>
      </c>
      <c r="S583" s="7">
        <f>(Table1[[#This Row],[launched_at]]/86400)+DATE(1970,1,1)</f>
        <v>42188.012777777782</v>
      </c>
      <c r="T583" s="7">
        <f>(Table1[[#This Row],[deadline]]/86400)+DATE(1970,1,1)</f>
        <v>42218.012777777782</v>
      </c>
    </row>
    <row r="584" spans="1:20" ht="58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12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9">
        <f>Table1[[#This Row],[pledged]]/Table1[[#This Row],[goal]]</f>
        <v>0</v>
      </c>
      <c r="P584" s="8">
        <f>IFERROR(Table1[[#This Row],[pledged]]/Table1[[#This Row],[backers_count]],0)</f>
        <v>0</v>
      </c>
      <c r="Q58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84" t="str">
        <f>RIGHT(Table1[[#This Row],[Category and Sub-Category]],(LEN(Table1[[#This Row],[Category and Sub-Category]])-(FIND("/",Table1[[#This Row],[Category and Sub-Category]],1))))</f>
        <v>web</v>
      </c>
      <c r="S584" s="7">
        <f>(Table1[[#This Row],[launched_at]]/86400)+DATE(1970,1,1)</f>
        <v>42055.739803240736</v>
      </c>
      <c r="T584" s="7">
        <f>(Table1[[#This Row],[deadline]]/86400)+DATE(1970,1,1)</f>
        <v>42078.75</v>
      </c>
    </row>
    <row r="585" spans="1:20" ht="43.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12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9">
        <f>Table1[[#This Row],[pledged]]/Table1[[#This Row],[goal]]</f>
        <v>1.1111111111111112E-4</v>
      </c>
      <c r="P585" s="8">
        <f>IFERROR(Table1[[#This Row],[pledged]]/Table1[[#This Row],[backers_count]],0)</f>
        <v>1</v>
      </c>
      <c r="Q58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85" t="str">
        <f>RIGHT(Table1[[#This Row],[Category and Sub-Category]],(LEN(Table1[[#This Row],[Category and Sub-Category]])-(FIND("/",Table1[[#This Row],[Category and Sub-Category]],1))))</f>
        <v>web</v>
      </c>
      <c r="S585" s="7">
        <f>(Table1[[#This Row],[launched_at]]/86400)+DATE(1970,1,1)</f>
        <v>42052.93850694444</v>
      </c>
      <c r="T585" s="7">
        <f>(Table1[[#This Row],[deadline]]/86400)+DATE(1970,1,1)</f>
        <v>42082.896840277783</v>
      </c>
    </row>
    <row r="586" spans="1:20" ht="43.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12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9">
        <f>Table1[[#This Row],[pledged]]/Table1[[#This Row],[goal]]</f>
        <v>0.01</v>
      </c>
      <c r="P586" s="8">
        <f>IFERROR(Table1[[#This Row],[pledged]]/Table1[[#This Row],[backers_count]],0)</f>
        <v>5</v>
      </c>
      <c r="Q58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86" t="str">
        <f>RIGHT(Table1[[#This Row],[Category and Sub-Category]],(LEN(Table1[[#This Row],[Category and Sub-Category]])-(FIND("/",Table1[[#This Row],[Category and Sub-Category]],1))))</f>
        <v>web</v>
      </c>
      <c r="S586" s="7">
        <f>(Table1[[#This Row],[launched_at]]/86400)+DATE(1970,1,1)</f>
        <v>42049.716620370367</v>
      </c>
      <c r="T586" s="7">
        <f>(Table1[[#This Row],[deadline]]/86400)+DATE(1970,1,1)</f>
        <v>42079.674953703703</v>
      </c>
    </row>
    <row r="587" spans="1:20" ht="43.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12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9">
        <f>Table1[[#This Row],[pledged]]/Table1[[#This Row],[goal]]</f>
        <v>0</v>
      </c>
      <c r="P587" s="8">
        <f>IFERROR(Table1[[#This Row],[pledged]]/Table1[[#This Row],[backers_count]],0)</f>
        <v>0</v>
      </c>
      <c r="Q58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87" t="str">
        <f>RIGHT(Table1[[#This Row],[Category and Sub-Category]],(LEN(Table1[[#This Row],[Category and Sub-Category]])-(FIND("/",Table1[[#This Row],[Category and Sub-Category]],1))))</f>
        <v>web</v>
      </c>
      <c r="S587" s="7">
        <f>(Table1[[#This Row],[launched_at]]/86400)+DATE(1970,1,1)</f>
        <v>42283.3909375</v>
      </c>
      <c r="T587" s="7">
        <f>(Table1[[#This Row],[deadline]]/86400)+DATE(1970,1,1)</f>
        <v>42339</v>
      </c>
    </row>
    <row r="588" spans="1:20" ht="43.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12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9">
        <f>Table1[[#This Row],[pledged]]/Table1[[#This Row],[goal]]</f>
        <v>5.5999999999999999E-3</v>
      </c>
      <c r="P588" s="8">
        <f>IFERROR(Table1[[#This Row],[pledged]]/Table1[[#This Row],[backers_count]],0)</f>
        <v>14</v>
      </c>
      <c r="Q58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88" t="str">
        <f>RIGHT(Table1[[#This Row],[Category and Sub-Category]],(LEN(Table1[[#This Row],[Category and Sub-Category]])-(FIND("/",Table1[[#This Row],[Category and Sub-Category]],1))))</f>
        <v>web</v>
      </c>
      <c r="S588" s="7">
        <f>(Table1[[#This Row],[launched_at]]/86400)+DATE(1970,1,1)</f>
        <v>42020.854247685187</v>
      </c>
      <c r="T588" s="7">
        <f>(Table1[[#This Row],[deadline]]/86400)+DATE(1970,1,1)</f>
        <v>42050.854247685187</v>
      </c>
    </row>
    <row r="589" spans="1:20" ht="72.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12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9">
        <f>Table1[[#This Row],[pledged]]/Table1[[#This Row],[goal]]</f>
        <v>9.0833333333333335E-2</v>
      </c>
      <c r="P589" s="8">
        <f>IFERROR(Table1[[#This Row],[pledged]]/Table1[[#This Row],[backers_count]],0)</f>
        <v>389.28571428571428</v>
      </c>
      <c r="Q58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89" t="str">
        <f>RIGHT(Table1[[#This Row],[Category and Sub-Category]],(LEN(Table1[[#This Row],[Category and Sub-Category]])-(FIND("/",Table1[[#This Row],[Category and Sub-Category]],1))))</f>
        <v>web</v>
      </c>
      <c r="S589" s="7">
        <f>(Table1[[#This Row],[launched_at]]/86400)+DATE(1970,1,1)</f>
        <v>42080.757326388892</v>
      </c>
      <c r="T589" s="7">
        <f>(Table1[[#This Row],[deadline]]/86400)+DATE(1970,1,1)</f>
        <v>42110.757326388892</v>
      </c>
    </row>
    <row r="590" spans="1:20" ht="43.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12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9">
        <f>Table1[[#This Row],[pledged]]/Table1[[#This Row],[goal]]</f>
        <v>3.3444444444444443E-2</v>
      </c>
      <c r="P590" s="8">
        <f>IFERROR(Table1[[#This Row],[pledged]]/Table1[[#This Row],[backers_count]],0)</f>
        <v>150.5</v>
      </c>
      <c r="Q59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90" t="str">
        <f>RIGHT(Table1[[#This Row],[Category and Sub-Category]],(LEN(Table1[[#This Row],[Category and Sub-Category]])-(FIND("/",Table1[[#This Row],[Category and Sub-Category]],1))))</f>
        <v>web</v>
      </c>
      <c r="S590" s="7">
        <f>(Table1[[#This Row],[launched_at]]/86400)+DATE(1970,1,1)</f>
        <v>42631.769513888888</v>
      </c>
      <c r="T590" s="7">
        <f>(Table1[[#This Row],[deadline]]/86400)+DATE(1970,1,1)</f>
        <v>42691.811180555553</v>
      </c>
    </row>
    <row r="591" spans="1:20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12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9">
        <f>Table1[[#This Row],[pledged]]/Table1[[#This Row],[goal]]</f>
        <v>1.3333333333333334E-4</v>
      </c>
      <c r="P591" s="8">
        <f>IFERROR(Table1[[#This Row],[pledged]]/Table1[[#This Row],[backers_count]],0)</f>
        <v>1</v>
      </c>
      <c r="Q59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91" t="str">
        <f>RIGHT(Table1[[#This Row],[Category and Sub-Category]],(LEN(Table1[[#This Row],[Category and Sub-Category]])-(FIND("/",Table1[[#This Row],[Category and Sub-Category]],1))))</f>
        <v>web</v>
      </c>
      <c r="S591" s="7">
        <f>(Table1[[#This Row],[launched_at]]/86400)+DATE(1970,1,1)</f>
        <v>42178.614571759259</v>
      </c>
      <c r="T591" s="7">
        <f>(Table1[[#This Row],[deadline]]/86400)+DATE(1970,1,1)</f>
        <v>42193.614571759259</v>
      </c>
    </row>
    <row r="592" spans="1:20" ht="58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1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9">
        <f>Table1[[#This Row],[pledged]]/Table1[[#This Row],[goal]]</f>
        <v>4.4600000000000001E-2</v>
      </c>
      <c r="P592" s="8">
        <f>IFERROR(Table1[[#This Row],[pledged]]/Table1[[#This Row],[backers_count]],0)</f>
        <v>24.777777777777779</v>
      </c>
      <c r="Q59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92" t="str">
        <f>RIGHT(Table1[[#This Row],[Category and Sub-Category]],(LEN(Table1[[#This Row],[Category and Sub-Category]])-(FIND("/",Table1[[#This Row],[Category and Sub-Category]],1))))</f>
        <v>web</v>
      </c>
      <c r="S592" s="7">
        <f>(Table1[[#This Row],[launched_at]]/86400)+DATE(1970,1,1)</f>
        <v>42377.554756944446</v>
      </c>
      <c r="T592" s="7">
        <f>(Table1[[#This Row],[deadline]]/86400)+DATE(1970,1,1)</f>
        <v>42408.542361111111</v>
      </c>
    </row>
    <row r="593" spans="1:20" ht="43.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12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9">
        <f>Table1[[#This Row],[pledged]]/Table1[[#This Row],[goal]]</f>
        <v>6.0999999999999997E-4</v>
      </c>
      <c r="P593" s="8">
        <f>IFERROR(Table1[[#This Row],[pledged]]/Table1[[#This Row],[backers_count]],0)</f>
        <v>30.5</v>
      </c>
      <c r="Q59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93" t="str">
        <f>RIGHT(Table1[[#This Row],[Category and Sub-Category]],(LEN(Table1[[#This Row],[Category and Sub-Category]])-(FIND("/",Table1[[#This Row],[Category and Sub-Category]],1))))</f>
        <v>web</v>
      </c>
      <c r="S593" s="7">
        <f>(Table1[[#This Row],[launched_at]]/86400)+DATE(1970,1,1)</f>
        <v>42177.543171296296</v>
      </c>
      <c r="T593" s="7">
        <f>(Table1[[#This Row],[deadline]]/86400)+DATE(1970,1,1)</f>
        <v>42207.543171296296</v>
      </c>
    </row>
    <row r="594" spans="1:20" ht="58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12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9">
        <f>Table1[[#This Row],[pledged]]/Table1[[#This Row],[goal]]</f>
        <v>3.3333333333333333E-2</v>
      </c>
      <c r="P594" s="8">
        <f>IFERROR(Table1[[#This Row],[pledged]]/Table1[[#This Row],[backers_count]],0)</f>
        <v>250</v>
      </c>
      <c r="Q59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94" t="str">
        <f>RIGHT(Table1[[#This Row],[Category and Sub-Category]],(LEN(Table1[[#This Row],[Category and Sub-Category]])-(FIND("/",Table1[[#This Row],[Category and Sub-Category]],1))))</f>
        <v>web</v>
      </c>
      <c r="S594" s="7">
        <f>(Table1[[#This Row],[launched_at]]/86400)+DATE(1970,1,1)</f>
        <v>41946.232175925928</v>
      </c>
      <c r="T594" s="7">
        <f>(Table1[[#This Row],[deadline]]/86400)+DATE(1970,1,1)</f>
        <v>41976.232175925921</v>
      </c>
    </row>
    <row r="595" spans="1:20" ht="58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12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9">
        <f>Table1[[#This Row],[pledged]]/Table1[[#This Row],[goal]]</f>
        <v>0.23</v>
      </c>
      <c r="P595" s="8">
        <f>IFERROR(Table1[[#This Row],[pledged]]/Table1[[#This Row],[backers_count]],0)</f>
        <v>16.428571428571427</v>
      </c>
      <c r="Q59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95" t="str">
        <f>RIGHT(Table1[[#This Row],[Category and Sub-Category]],(LEN(Table1[[#This Row],[Category and Sub-Category]])-(FIND("/",Table1[[#This Row],[Category and Sub-Category]],1))))</f>
        <v>web</v>
      </c>
      <c r="S595" s="7">
        <f>(Table1[[#This Row],[launched_at]]/86400)+DATE(1970,1,1)</f>
        <v>42070.677604166667</v>
      </c>
      <c r="T595" s="7">
        <f>(Table1[[#This Row],[deadline]]/86400)+DATE(1970,1,1)</f>
        <v>42100.635937500003</v>
      </c>
    </row>
    <row r="596" spans="1:20" ht="29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12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9">
        <f>Table1[[#This Row],[pledged]]/Table1[[#This Row],[goal]]</f>
        <v>1.0399999999999999E-3</v>
      </c>
      <c r="P596" s="8">
        <f>IFERROR(Table1[[#This Row],[pledged]]/Table1[[#This Row],[backers_count]],0)</f>
        <v>13</v>
      </c>
      <c r="Q59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96" t="str">
        <f>RIGHT(Table1[[#This Row],[Category and Sub-Category]],(LEN(Table1[[#This Row],[Category and Sub-Category]])-(FIND("/",Table1[[#This Row],[Category and Sub-Category]],1))))</f>
        <v>web</v>
      </c>
      <c r="S596" s="7">
        <f>(Table1[[#This Row],[launched_at]]/86400)+DATE(1970,1,1)</f>
        <v>42446.780162037037</v>
      </c>
      <c r="T596" s="7">
        <f>(Table1[[#This Row],[deadline]]/86400)+DATE(1970,1,1)</f>
        <v>42476.780162037037</v>
      </c>
    </row>
    <row r="597" spans="1:20" ht="43.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12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9">
        <f>Table1[[#This Row],[pledged]]/Table1[[#This Row],[goal]]</f>
        <v>4.2599999999999999E-3</v>
      </c>
      <c r="P597" s="8">
        <f>IFERROR(Table1[[#This Row],[pledged]]/Table1[[#This Row],[backers_count]],0)</f>
        <v>53.25</v>
      </c>
      <c r="Q59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97" t="str">
        <f>RIGHT(Table1[[#This Row],[Category and Sub-Category]],(LEN(Table1[[#This Row],[Category and Sub-Category]])-(FIND("/",Table1[[#This Row],[Category and Sub-Category]],1))))</f>
        <v>web</v>
      </c>
      <c r="S597" s="7">
        <f>(Table1[[#This Row],[launched_at]]/86400)+DATE(1970,1,1)</f>
        <v>42083.069884259261</v>
      </c>
      <c r="T597" s="7">
        <f>(Table1[[#This Row],[deadline]]/86400)+DATE(1970,1,1)</f>
        <v>42128.069884259261</v>
      </c>
    </row>
    <row r="598" spans="1:20" ht="43.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12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9">
        <f>Table1[[#This Row],[pledged]]/Table1[[#This Row],[goal]]</f>
        <v>2.9999999999999997E-4</v>
      </c>
      <c r="P598" s="8">
        <f>IFERROR(Table1[[#This Row],[pledged]]/Table1[[#This Row],[backers_count]],0)</f>
        <v>3</v>
      </c>
      <c r="Q59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98" t="str">
        <f>RIGHT(Table1[[#This Row],[Category and Sub-Category]],(LEN(Table1[[#This Row],[Category and Sub-Category]])-(FIND("/",Table1[[#This Row],[Category and Sub-Category]],1))))</f>
        <v>web</v>
      </c>
      <c r="S598" s="7">
        <f>(Table1[[#This Row],[launched_at]]/86400)+DATE(1970,1,1)</f>
        <v>42646.896898148145</v>
      </c>
      <c r="T598" s="7">
        <f>(Table1[[#This Row],[deadline]]/86400)+DATE(1970,1,1)</f>
        <v>42676.896898148145</v>
      </c>
    </row>
    <row r="599" spans="1:20" ht="43.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12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9">
        <f>Table1[[#This Row],[pledged]]/Table1[[#This Row],[goal]]</f>
        <v>2.6666666666666666E-3</v>
      </c>
      <c r="P599" s="8">
        <f>IFERROR(Table1[[#This Row],[pledged]]/Table1[[#This Row],[backers_count]],0)</f>
        <v>10</v>
      </c>
      <c r="Q59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599" t="str">
        <f>RIGHT(Table1[[#This Row],[Category and Sub-Category]],(LEN(Table1[[#This Row],[Category and Sub-Category]])-(FIND("/",Table1[[#This Row],[Category and Sub-Category]],1))))</f>
        <v>web</v>
      </c>
      <c r="S599" s="7">
        <f>(Table1[[#This Row],[launched_at]]/86400)+DATE(1970,1,1)</f>
        <v>42545.705266203702</v>
      </c>
      <c r="T599" s="7">
        <f>(Table1[[#This Row],[deadline]]/86400)+DATE(1970,1,1)</f>
        <v>42582.666666666672</v>
      </c>
    </row>
    <row r="600" spans="1:20" ht="29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12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9">
        <f>Table1[[#This Row],[pledged]]/Table1[[#This Row],[goal]]</f>
        <v>0.34</v>
      </c>
      <c r="P600" s="8">
        <f>IFERROR(Table1[[#This Row],[pledged]]/Table1[[#This Row],[backers_count]],0)</f>
        <v>121.42857142857143</v>
      </c>
      <c r="Q60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00" t="str">
        <f>RIGHT(Table1[[#This Row],[Category and Sub-Category]],(LEN(Table1[[#This Row],[Category and Sub-Category]])-(FIND("/",Table1[[#This Row],[Category and Sub-Category]],1))))</f>
        <v>web</v>
      </c>
      <c r="S600" s="7">
        <f>(Table1[[#This Row],[launched_at]]/86400)+DATE(1970,1,1)</f>
        <v>41948.00209490741</v>
      </c>
      <c r="T600" s="7">
        <f>(Table1[[#This Row],[deadline]]/86400)+DATE(1970,1,1)</f>
        <v>41978.00209490741</v>
      </c>
    </row>
    <row r="601" spans="1:20" ht="58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12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9">
        <f>Table1[[#This Row],[pledged]]/Table1[[#This Row],[goal]]</f>
        <v>6.2E-4</v>
      </c>
      <c r="P601" s="8">
        <f>IFERROR(Table1[[#This Row],[pledged]]/Table1[[#This Row],[backers_count]],0)</f>
        <v>15.5</v>
      </c>
      <c r="Q60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01" t="str">
        <f>RIGHT(Table1[[#This Row],[Category and Sub-Category]],(LEN(Table1[[#This Row],[Category and Sub-Category]])-(FIND("/",Table1[[#This Row],[Category and Sub-Category]],1))))</f>
        <v>web</v>
      </c>
      <c r="S601" s="7">
        <f>(Table1[[#This Row],[launched_at]]/86400)+DATE(1970,1,1)</f>
        <v>42047.812523148154</v>
      </c>
      <c r="T601" s="7">
        <f>(Table1[[#This Row],[deadline]]/86400)+DATE(1970,1,1)</f>
        <v>42071.636111111111</v>
      </c>
    </row>
    <row r="602" spans="1:20" ht="29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1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9">
        <f>Table1[[#This Row],[pledged]]/Table1[[#This Row],[goal]]</f>
        <v>0.02</v>
      </c>
      <c r="P602" s="8">
        <f>IFERROR(Table1[[#This Row],[pledged]]/Table1[[#This Row],[backers_count]],0)</f>
        <v>100</v>
      </c>
      <c r="Q60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02" t="str">
        <f>RIGHT(Table1[[#This Row],[Category and Sub-Category]],(LEN(Table1[[#This Row],[Category and Sub-Category]])-(FIND("/",Table1[[#This Row],[Category and Sub-Category]],1))))</f>
        <v>web</v>
      </c>
      <c r="S602" s="7">
        <f>(Table1[[#This Row],[launched_at]]/86400)+DATE(1970,1,1)</f>
        <v>42073.798171296294</v>
      </c>
      <c r="T602" s="7">
        <f>(Table1[[#This Row],[deadline]]/86400)+DATE(1970,1,1)</f>
        <v>42133.798171296294</v>
      </c>
    </row>
    <row r="603" spans="1:20" ht="43.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12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9">
        <f>Table1[[#This Row],[pledged]]/Table1[[#This Row],[goal]]</f>
        <v>1.4E-2</v>
      </c>
      <c r="P603" s="8">
        <f>IFERROR(Table1[[#This Row],[pledged]]/Table1[[#This Row],[backers_count]],0)</f>
        <v>23.333333333333332</v>
      </c>
      <c r="Q60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03" t="str">
        <f>RIGHT(Table1[[#This Row],[Category and Sub-Category]],(LEN(Table1[[#This Row],[Category and Sub-Category]])-(FIND("/",Table1[[#This Row],[Category and Sub-Category]],1))))</f>
        <v>web</v>
      </c>
      <c r="S603" s="7">
        <f>(Table1[[#This Row],[launched_at]]/86400)+DATE(1970,1,1)</f>
        <v>41969.858090277776</v>
      </c>
      <c r="T603" s="7">
        <f>(Table1[[#This Row],[deadline]]/86400)+DATE(1970,1,1)</f>
        <v>41999.858090277776</v>
      </c>
    </row>
    <row r="604" spans="1:20" ht="43.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12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9">
        <f>Table1[[#This Row],[pledged]]/Table1[[#This Row],[goal]]</f>
        <v>0</v>
      </c>
      <c r="P604" s="8">
        <f>IFERROR(Table1[[#This Row],[pledged]]/Table1[[#This Row],[backers_count]],0)</f>
        <v>0</v>
      </c>
      <c r="Q60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04" t="str">
        <f>RIGHT(Table1[[#This Row],[Category and Sub-Category]],(LEN(Table1[[#This Row],[Category and Sub-Category]])-(FIND("/",Table1[[#This Row],[Category and Sub-Category]],1))))</f>
        <v>web</v>
      </c>
      <c r="S604" s="7">
        <f>(Table1[[#This Row],[launched_at]]/86400)+DATE(1970,1,1)</f>
        <v>42143.79415509259</v>
      </c>
      <c r="T604" s="7">
        <f>(Table1[[#This Row],[deadline]]/86400)+DATE(1970,1,1)</f>
        <v>42173.79415509259</v>
      </c>
    </row>
    <row r="605" spans="1:20" ht="43.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12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9">
        <f>Table1[[#This Row],[pledged]]/Table1[[#This Row],[goal]]</f>
        <v>3.9334666666666664E-2</v>
      </c>
      <c r="P605" s="8">
        <f>IFERROR(Table1[[#This Row],[pledged]]/Table1[[#This Row],[backers_count]],0)</f>
        <v>45.386153846153846</v>
      </c>
      <c r="Q60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05" t="str">
        <f>RIGHT(Table1[[#This Row],[Category and Sub-Category]],(LEN(Table1[[#This Row],[Category and Sub-Category]])-(FIND("/",Table1[[#This Row],[Category and Sub-Category]],1))))</f>
        <v>web</v>
      </c>
      <c r="S605" s="7">
        <f>(Table1[[#This Row],[launched_at]]/86400)+DATE(1970,1,1)</f>
        <v>41835.639155092591</v>
      </c>
      <c r="T605" s="7">
        <f>(Table1[[#This Row],[deadline]]/86400)+DATE(1970,1,1)</f>
        <v>41865.639155092591</v>
      </c>
    </row>
    <row r="606" spans="1:20" ht="43.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12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9">
        <f>Table1[[#This Row],[pledged]]/Table1[[#This Row],[goal]]</f>
        <v>0</v>
      </c>
      <c r="P606" s="8">
        <f>IFERROR(Table1[[#This Row],[pledged]]/Table1[[#This Row],[backers_count]],0)</f>
        <v>0</v>
      </c>
      <c r="Q60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06" t="str">
        <f>RIGHT(Table1[[#This Row],[Category and Sub-Category]],(LEN(Table1[[#This Row],[Category and Sub-Category]])-(FIND("/",Table1[[#This Row],[Category and Sub-Category]],1))))</f>
        <v>web</v>
      </c>
      <c r="S606" s="7">
        <f>(Table1[[#This Row],[launched_at]]/86400)+DATE(1970,1,1)</f>
        <v>41849.035370370373</v>
      </c>
      <c r="T606" s="7">
        <f>(Table1[[#This Row],[deadline]]/86400)+DATE(1970,1,1)</f>
        <v>41879.035370370373</v>
      </c>
    </row>
    <row r="607" spans="1:20" ht="29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12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9">
        <f>Table1[[#This Row],[pledged]]/Table1[[#This Row],[goal]]</f>
        <v>2.6200000000000001E-2</v>
      </c>
      <c r="P607" s="8">
        <f>IFERROR(Table1[[#This Row],[pledged]]/Table1[[#This Row],[backers_count]],0)</f>
        <v>16.375</v>
      </c>
      <c r="Q60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07" t="str">
        <f>RIGHT(Table1[[#This Row],[Category and Sub-Category]],(LEN(Table1[[#This Row],[Category and Sub-Category]])-(FIND("/",Table1[[#This Row],[Category and Sub-Category]],1))))</f>
        <v>web</v>
      </c>
      <c r="S607" s="7">
        <f>(Table1[[#This Row],[launched_at]]/86400)+DATE(1970,1,1)</f>
        <v>42194.357731481483</v>
      </c>
      <c r="T607" s="7">
        <f>(Table1[[#This Row],[deadline]]/86400)+DATE(1970,1,1)</f>
        <v>42239.357731481483</v>
      </c>
    </row>
    <row r="608" spans="1:20" ht="58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12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9">
        <f>Table1[[#This Row],[pledged]]/Table1[[#This Row],[goal]]</f>
        <v>2E-3</v>
      </c>
      <c r="P608" s="8">
        <f>IFERROR(Table1[[#This Row],[pledged]]/Table1[[#This Row],[backers_count]],0)</f>
        <v>10</v>
      </c>
      <c r="Q60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08" t="str">
        <f>RIGHT(Table1[[#This Row],[Category and Sub-Category]],(LEN(Table1[[#This Row],[Category and Sub-Category]])-(FIND("/",Table1[[#This Row],[Category and Sub-Category]],1))))</f>
        <v>web</v>
      </c>
      <c r="S608" s="7">
        <f>(Table1[[#This Row],[launched_at]]/86400)+DATE(1970,1,1)</f>
        <v>42102.650567129633</v>
      </c>
      <c r="T608" s="7">
        <f>(Table1[[#This Row],[deadline]]/86400)+DATE(1970,1,1)</f>
        <v>42148.625</v>
      </c>
    </row>
    <row r="609" spans="1:20" ht="43.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12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9">
        <f>Table1[[#This Row],[pledged]]/Table1[[#This Row],[goal]]</f>
        <v>0</v>
      </c>
      <c r="P609" s="8">
        <f>IFERROR(Table1[[#This Row],[pledged]]/Table1[[#This Row],[backers_count]],0)</f>
        <v>0</v>
      </c>
      <c r="Q60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09" t="str">
        <f>RIGHT(Table1[[#This Row],[Category and Sub-Category]],(LEN(Table1[[#This Row],[Category and Sub-Category]])-(FIND("/",Table1[[#This Row],[Category and Sub-Category]],1))))</f>
        <v>web</v>
      </c>
      <c r="S609" s="7">
        <f>(Table1[[#This Row],[launched_at]]/86400)+DATE(1970,1,1)</f>
        <v>42300.825648148151</v>
      </c>
      <c r="T609" s="7">
        <f>(Table1[[#This Row],[deadline]]/86400)+DATE(1970,1,1)</f>
        <v>42330.867314814815</v>
      </c>
    </row>
    <row r="610" spans="1:20" ht="43.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12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9">
        <f>Table1[[#This Row],[pledged]]/Table1[[#This Row],[goal]]</f>
        <v>9.7400000000000004E-3</v>
      </c>
      <c r="P610" s="8">
        <f>IFERROR(Table1[[#This Row],[pledged]]/Table1[[#This Row],[backers_count]],0)</f>
        <v>292.2</v>
      </c>
      <c r="Q61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10" t="str">
        <f>RIGHT(Table1[[#This Row],[Category and Sub-Category]],(LEN(Table1[[#This Row],[Category and Sub-Category]])-(FIND("/",Table1[[#This Row],[Category and Sub-Category]],1))))</f>
        <v>web</v>
      </c>
      <c r="S610" s="7">
        <f>(Table1[[#This Row],[launched_at]]/86400)+DATE(1970,1,1)</f>
        <v>42140.921064814815</v>
      </c>
      <c r="T610" s="7">
        <f>(Table1[[#This Row],[deadline]]/86400)+DATE(1970,1,1)</f>
        <v>42170.921064814815</v>
      </c>
    </row>
    <row r="611" spans="1:20" ht="43.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12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9">
        <f>Table1[[#This Row],[pledged]]/Table1[[#This Row],[goal]]</f>
        <v>6.41025641025641E-3</v>
      </c>
      <c r="P611" s="8">
        <f>IFERROR(Table1[[#This Row],[pledged]]/Table1[[#This Row],[backers_count]],0)</f>
        <v>5</v>
      </c>
      <c r="Q61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11" t="str">
        <f>RIGHT(Table1[[#This Row],[Category and Sub-Category]],(LEN(Table1[[#This Row],[Category and Sub-Category]])-(FIND("/",Table1[[#This Row],[Category and Sub-Category]],1))))</f>
        <v>web</v>
      </c>
      <c r="S611" s="7">
        <f>(Table1[[#This Row],[launched_at]]/86400)+DATE(1970,1,1)</f>
        <v>42307.034074074079</v>
      </c>
      <c r="T611" s="7">
        <f>(Table1[[#This Row],[deadline]]/86400)+DATE(1970,1,1)</f>
        <v>42337.075740740736</v>
      </c>
    </row>
    <row r="612" spans="1:20" ht="43.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9">
        <f>Table1[[#This Row],[pledged]]/Table1[[#This Row],[goal]]</f>
        <v>0</v>
      </c>
      <c r="P612" s="8">
        <f>IFERROR(Table1[[#This Row],[pledged]]/Table1[[#This Row],[backers_count]],0)</f>
        <v>0</v>
      </c>
      <c r="Q61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12" t="str">
        <f>RIGHT(Table1[[#This Row],[Category and Sub-Category]],(LEN(Table1[[#This Row],[Category and Sub-Category]])-(FIND("/",Table1[[#This Row],[Category and Sub-Category]],1))))</f>
        <v>web</v>
      </c>
      <c r="S612" s="7">
        <f>(Table1[[#This Row],[launched_at]]/86400)+DATE(1970,1,1)</f>
        <v>42086.83085648148</v>
      </c>
      <c r="T612" s="7">
        <f>(Table1[[#This Row],[deadline]]/86400)+DATE(1970,1,1)</f>
        <v>42116.83085648148</v>
      </c>
    </row>
    <row r="613" spans="1:20" ht="43.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12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9">
        <f>Table1[[#This Row],[pledged]]/Table1[[#This Row],[goal]]</f>
        <v>0</v>
      </c>
      <c r="P613" s="8">
        <f>IFERROR(Table1[[#This Row],[pledged]]/Table1[[#This Row],[backers_count]],0)</f>
        <v>0</v>
      </c>
      <c r="Q61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13" t="str">
        <f>RIGHT(Table1[[#This Row],[Category and Sub-Category]],(LEN(Table1[[#This Row],[Category and Sub-Category]])-(FIND("/",Table1[[#This Row],[Category and Sub-Category]],1))))</f>
        <v>web</v>
      </c>
      <c r="S613" s="7">
        <f>(Table1[[#This Row],[launched_at]]/86400)+DATE(1970,1,1)</f>
        <v>42328.560613425929</v>
      </c>
      <c r="T613" s="7">
        <f>(Table1[[#This Row],[deadline]]/86400)+DATE(1970,1,1)</f>
        <v>42388.560613425929</v>
      </c>
    </row>
    <row r="614" spans="1:20" ht="29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12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9">
        <f>Table1[[#This Row],[pledged]]/Table1[[#This Row],[goal]]</f>
        <v>0</v>
      </c>
      <c r="P614" s="8">
        <f>IFERROR(Table1[[#This Row],[pledged]]/Table1[[#This Row],[backers_count]],0)</f>
        <v>0</v>
      </c>
      <c r="Q61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14" t="str">
        <f>RIGHT(Table1[[#This Row],[Category and Sub-Category]],(LEN(Table1[[#This Row],[Category and Sub-Category]])-(FIND("/",Table1[[#This Row],[Category and Sub-Category]],1))))</f>
        <v>web</v>
      </c>
      <c r="S614" s="7">
        <f>(Table1[[#This Row],[launched_at]]/86400)+DATE(1970,1,1)</f>
        <v>42585.031782407408</v>
      </c>
      <c r="T614" s="7">
        <f>(Table1[[#This Row],[deadline]]/86400)+DATE(1970,1,1)</f>
        <v>42615.031782407408</v>
      </c>
    </row>
    <row r="615" spans="1:20" ht="43.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12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9">
        <f>Table1[[#This Row],[pledged]]/Table1[[#This Row],[goal]]</f>
        <v>0.21363333333333334</v>
      </c>
      <c r="P615" s="8">
        <f>IFERROR(Table1[[#This Row],[pledged]]/Table1[[#This Row],[backers_count]],0)</f>
        <v>105.93388429752066</v>
      </c>
      <c r="Q61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15" t="str">
        <f>RIGHT(Table1[[#This Row],[Category and Sub-Category]],(LEN(Table1[[#This Row],[Category and Sub-Category]])-(FIND("/",Table1[[#This Row],[Category and Sub-Category]],1))))</f>
        <v>web</v>
      </c>
      <c r="S615" s="7">
        <f>(Table1[[#This Row],[launched_at]]/86400)+DATE(1970,1,1)</f>
        <v>42247.496759259258</v>
      </c>
      <c r="T615" s="7">
        <f>(Table1[[#This Row],[deadline]]/86400)+DATE(1970,1,1)</f>
        <v>42278.207638888889</v>
      </c>
    </row>
    <row r="616" spans="1:20" ht="43.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12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9">
        <f>Table1[[#This Row],[pledged]]/Table1[[#This Row],[goal]]</f>
        <v>0</v>
      </c>
      <c r="P616" s="8">
        <f>IFERROR(Table1[[#This Row],[pledged]]/Table1[[#This Row],[backers_count]],0)</f>
        <v>0</v>
      </c>
      <c r="Q61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16" t="str">
        <f>RIGHT(Table1[[#This Row],[Category and Sub-Category]],(LEN(Table1[[#This Row],[Category and Sub-Category]])-(FIND("/",Table1[[#This Row],[Category and Sub-Category]],1))))</f>
        <v>web</v>
      </c>
      <c r="S616" s="7">
        <f>(Table1[[#This Row],[launched_at]]/86400)+DATE(1970,1,1)</f>
        <v>42515.061805555553</v>
      </c>
      <c r="T616" s="7">
        <f>(Table1[[#This Row],[deadline]]/86400)+DATE(1970,1,1)</f>
        <v>42545.061805555553</v>
      </c>
    </row>
    <row r="617" spans="1:20" ht="43.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12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9">
        <f>Table1[[#This Row],[pledged]]/Table1[[#This Row],[goal]]</f>
        <v>0</v>
      </c>
      <c r="P617" s="8">
        <f>IFERROR(Table1[[#This Row],[pledged]]/Table1[[#This Row],[backers_count]],0)</f>
        <v>0</v>
      </c>
      <c r="Q61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17" t="str">
        <f>RIGHT(Table1[[#This Row],[Category and Sub-Category]],(LEN(Table1[[#This Row],[Category and Sub-Category]])-(FIND("/",Table1[[#This Row],[Category and Sub-Category]],1))))</f>
        <v>web</v>
      </c>
      <c r="S617" s="7">
        <f>(Table1[[#This Row],[launched_at]]/86400)+DATE(1970,1,1)</f>
        <v>42242.122210648144</v>
      </c>
      <c r="T617" s="7">
        <f>(Table1[[#This Row],[deadline]]/86400)+DATE(1970,1,1)</f>
        <v>42272.122210648144</v>
      </c>
    </row>
    <row r="618" spans="1:20" ht="43.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12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9">
        <f>Table1[[#This Row],[pledged]]/Table1[[#This Row],[goal]]</f>
        <v>0</v>
      </c>
      <c r="P618" s="8">
        <f>IFERROR(Table1[[#This Row],[pledged]]/Table1[[#This Row],[backers_count]],0)</f>
        <v>0</v>
      </c>
      <c r="Q61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18" t="str">
        <f>RIGHT(Table1[[#This Row],[Category and Sub-Category]],(LEN(Table1[[#This Row],[Category and Sub-Category]])-(FIND("/",Table1[[#This Row],[Category and Sub-Category]],1))))</f>
        <v>web</v>
      </c>
      <c r="S618" s="7">
        <f>(Table1[[#This Row],[launched_at]]/86400)+DATE(1970,1,1)</f>
        <v>42761.376238425924</v>
      </c>
      <c r="T618" s="7">
        <f>(Table1[[#This Row],[deadline]]/86400)+DATE(1970,1,1)</f>
        <v>42791.376238425924</v>
      </c>
    </row>
    <row r="619" spans="1:20" ht="58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12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9">
        <f>Table1[[#This Row],[pledged]]/Table1[[#This Row],[goal]]</f>
        <v>0.03</v>
      </c>
      <c r="P619" s="8">
        <f>IFERROR(Table1[[#This Row],[pledged]]/Table1[[#This Row],[backers_count]],0)</f>
        <v>20</v>
      </c>
      <c r="Q61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19" t="str">
        <f>RIGHT(Table1[[#This Row],[Category and Sub-Category]],(LEN(Table1[[#This Row],[Category and Sub-Category]])-(FIND("/",Table1[[#This Row],[Category and Sub-Category]],1))))</f>
        <v>web</v>
      </c>
      <c r="S619" s="7">
        <f>(Table1[[#This Row],[launched_at]]/86400)+DATE(1970,1,1)</f>
        <v>42087.343090277776</v>
      </c>
      <c r="T619" s="7">
        <f>(Table1[[#This Row],[deadline]]/86400)+DATE(1970,1,1)</f>
        <v>42132.343090277776</v>
      </c>
    </row>
    <row r="620" spans="1:20" ht="43.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12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9">
        <f>Table1[[#This Row],[pledged]]/Table1[[#This Row],[goal]]</f>
        <v>0</v>
      </c>
      <c r="P620" s="8">
        <f>IFERROR(Table1[[#This Row],[pledged]]/Table1[[#This Row],[backers_count]],0)</f>
        <v>0</v>
      </c>
      <c r="Q62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20" t="str">
        <f>RIGHT(Table1[[#This Row],[Category and Sub-Category]],(LEN(Table1[[#This Row],[Category and Sub-Category]])-(FIND("/",Table1[[#This Row],[Category and Sub-Category]],1))))</f>
        <v>web</v>
      </c>
      <c r="S620" s="7">
        <f>(Table1[[#This Row],[launched_at]]/86400)+DATE(1970,1,1)</f>
        <v>42317.810219907406</v>
      </c>
      <c r="T620" s="7">
        <f>(Table1[[#This Row],[deadline]]/86400)+DATE(1970,1,1)</f>
        <v>42347.810219907406</v>
      </c>
    </row>
    <row r="621" spans="1:20" ht="29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12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9">
        <f>Table1[[#This Row],[pledged]]/Table1[[#This Row],[goal]]</f>
        <v>3.9999999999999998E-7</v>
      </c>
      <c r="P621" s="8">
        <f>IFERROR(Table1[[#This Row],[pledged]]/Table1[[#This Row],[backers_count]],0)</f>
        <v>1</v>
      </c>
      <c r="Q62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21" t="str">
        <f>RIGHT(Table1[[#This Row],[Category and Sub-Category]],(LEN(Table1[[#This Row],[Category and Sub-Category]])-(FIND("/",Table1[[#This Row],[Category and Sub-Category]],1))))</f>
        <v>web</v>
      </c>
      <c r="S621" s="7">
        <f>(Table1[[#This Row],[launched_at]]/86400)+DATE(1970,1,1)</f>
        <v>41908.650347222225</v>
      </c>
      <c r="T621" s="7">
        <f>(Table1[[#This Row],[deadline]]/86400)+DATE(1970,1,1)</f>
        <v>41968.692013888889</v>
      </c>
    </row>
    <row r="622" spans="1:20" ht="43.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1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9">
        <f>Table1[[#This Row],[pledged]]/Table1[[#This Row],[goal]]</f>
        <v>0.01</v>
      </c>
      <c r="P622" s="8">
        <f>IFERROR(Table1[[#This Row],[pledged]]/Table1[[#This Row],[backers_count]],0)</f>
        <v>300</v>
      </c>
      <c r="Q62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22" t="str">
        <f>RIGHT(Table1[[#This Row],[Category and Sub-Category]],(LEN(Table1[[#This Row],[Category and Sub-Category]])-(FIND("/",Table1[[#This Row],[Category and Sub-Category]],1))))</f>
        <v>web</v>
      </c>
      <c r="S622" s="7">
        <f>(Table1[[#This Row],[launched_at]]/86400)+DATE(1970,1,1)</f>
        <v>41831.716874999998</v>
      </c>
      <c r="T622" s="7">
        <f>(Table1[[#This Row],[deadline]]/86400)+DATE(1970,1,1)</f>
        <v>41876.716874999998</v>
      </c>
    </row>
    <row r="623" spans="1:20" ht="58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12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9">
        <f>Table1[[#This Row],[pledged]]/Table1[[#This Row],[goal]]</f>
        <v>1.044E-2</v>
      </c>
      <c r="P623" s="8">
        <f>IFERROR(Table1[[#This Row],[pledged]]/Table1[[#This Row],[backers_count]],0)</f>
        <v>87</v>
      </c>
      <c r="Q62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23" t="str">
        <f>RIGHT(Table1[[#This Row],[Category and Sub-Category]],(LEN(Table1[[#This Row],[Category and Sub-Category]])-(FIND("/",Table1[[#This Row],[Category and Sub-Category]],1))))</f>
        <v>web</v>
      </c>
      <c r="S623" s="7">
        <f>(Table1[[#This Row],[launched_at]]/86400)+DATE(1970,1,1)</f>
        <v>42528.987696759257</v>
      </c>
      <c r="T623" s="7">
        <f>(Table1[[#This Row],[deadline]]/86400)+DATE(1970,1,1)</f>
        <v>42558.987696759257</v>
      </c>
    </row>
    <row r="624" spans="1:20" ht="58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12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9">
        <f>Table1[[#This Row],[pledged]]/Table1[[#This Row],[goal]]</f>
        <v>5.6833333333333333E-2</v>
      </c>
      <c r="P624" s="8">
        <f>IFERROR(Table1[[#This Row],[pledged]]/Table1[[#This Row],[backers_count]],0)</f>
        <v>37.888888888888886</v>
      </c>
      <c r="Q62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24" t="str">
        <f>RIGHT(Table1[[#This Row],[Category and Sub-Category]],(LEN(Table1[[#This Row],[Category and Sub-Category]])-(FIND("/",Table1[[#This Row],[Category and Sub-Category]],1))))</f>
        <v>web</v>
      </c>
      <c r="S624" s="7">
        <f>(Table1[[#This Row],[launched_at]]/86400)+DATE(1970,1,1)</f>
        <v>42532.774745370371</v>
      </c>
      <c r="T624" s="7">
        <f>(Table1[[#This Row],[deadline]]/86400)+DATE(1970,1,1)</f>
        <v>42552.774745370371</v>
      </c>
    </row>
    <row r="625" spans="1:20" ht="58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12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9">
        <f>Table1[[#This Row],[pledged]]/Table1[[#This Row],[goal]]</f>
        <v>0</v>
      </c>
      <c r="P625" s="8">
        <f>IFERROR(Table1[[#This Row],[pledged]]/Table1[[#This Row],[backers_count]],0)</f>
        <v>0</v>
      </c>
      <c r="Q62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25" t="str">
        <f>RIGHT(Table1[[#This Row],[Category and Sub-Category]],(LEN(Table1[[#This Row],[Category and Sub-Category]])-(FIND("/",Table1[[#This Row],[Category and Sub-Category]],1))))</f>
        <v>web</v>
      </c>
      <c r="S625" s="7">
        <f>(Table1[[#This Row],[launched_at]]/86400)+DATE(1970,1,1)</f>
        <v>42122.009224537032</v>
      </c>
      <c r="T625" s="7">
        <f>(Table1[[#This Row],[deadline]]/86400)+DATE(1970,1,1)</f>
        <v>42152.009224537032</v>
      </c>
    </row>
    <row r="626" spans="1:20" ht="43.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12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9">
        <f>Table1[[#This Row],[pledged]]/Table1[[#This Row],[goal]]</f>
        <v>0</v>
      </c>
      <c r="P626" s="8">
        <f>IFERROR(Table1[[#This Row],[pledged]]/Table1[[#This Row],[backers_count]],0)</f>
        <v>0</v>
      </c>
      <c r="Q62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26" t="str">
        <f>RIGHT(Table1[[#This Row],[Category and Sub-Category]],(LEN(Table1[[#This Row],[Category and Sub-Category]])-(FIND("/",Table1[[#This Row],[Category and Sub-Category]],1))))</f>
        <v>web</v>
      </c>
      <c r="S626" s="7">
        <f>(Table1[[#This Row],[launched_at]]/86400)+DATE(1970,1,1)</f>
        <v>42108.988900462966</v>
      </c>
      <c r="T626" s="7">
        <f>(Table1[[#This Row],[deadline]]/86400)+DATE(1970,1,1)</f>
        <v>42138.988900462966</v>
      </c>
    </row>
    <row r="627" spans="1:20" ht="43.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12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9">
        <f>Table1[[#This Row],[pledged]]/Table1[[#This Row],[goal]]</f>
        <v>0</v>
      </c>
      <c r="P627" s="8">
        <f>IFERROR(Table1[[#This Row],[pledged]]/Table1[[#This Row],[backers_count]],0)</f>
        <v>0</v>
      </c>
      <c r="Q62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27" t="str">
        <f>RIGHT(Table1[[#This Row],[Category and Sub-Category]],(LEN(Table1[[#This Row],[Category and Sub-Category]])-(FIND("/",Table1[[#This Row],[Category and Sub-Category]],1))))</f>
        <v>web</v>
      </c>
      <c r="S627" s="7">
        <f>(Table1[[#This Row],[launched_at]]/86400)+DATE(1970,1,1)</f>
        <v>42790.895567129628</v>
      </c>
      <c r="T627" s="7">
        <f>(Table1[[#This Row],[deadline]]/86400)+DATE(1970,1,1)</f>
        <v>42820.853900462964</v>
      </c>
    </row>
    <row r="628" spans="1:20" ht="43.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12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9">
        <f>Table1[[#This Row],[pledged]]/Table1[[#This Row],[goal]]</f>
        <v>0.17380000000000001</v>
      </c>
      <c r="P628" s="8">
        <f>IFERROR(Table1[[#This Row],[pledged]]/Table1[[#This Row],[backers_count]],0)</f>
        <v>111.41025641025641</v>
      </c>
      <c r="Q62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28" t="str">
        <f>RIGHT(Table1[[#This Row],[Category and Sub-Category]],(LEN(Table1[[#This Row],[Category and Sub-Category]])-(FIND("/",Table1[[#This Row],[Category and Sub-Category]],1))))</f>
        <v>web</v>
      </c>
      <c r="S628" s="7">
        <f>(Table1[[#This Row],[launched_at]]/86400)+DATE(1970,1,1)</f>
        <v>42198.559479166666</v>
      </c>
      <c r="T628" s="7">
        <f>(Table1[[#This Row],[deadline]]/86400)+DATE(1970,1,1)</f>
        <v>42231.556944444441</v>
      </c>
    </row>
    <row r="629" spans="1:20" ht="43.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12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9">
        <f>Table1[[#This Row],[pledged]]/Table1[[#This Row],[goal]]</f>
        <v>2.0000000000000001E-4</v>
      </c>
      <c r="P629" s="8">
        <f>IFERROR(Table1[[#This Row],[pledged]]/Table1[[#This Row],[backers_count]],0)</f>
        <v>90</v>
      </c>
      <c r="Q62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29" t="str">
        <f>RIGHT(Table1[[#This Row],[Category and Sub-Category]],(LEN(Table1[[#This Row],[Category and Sub-Category]])-(FIND("/",Table1[[#This Row],[Category and Sub-Category]],1))))</f>
        <v>web</v>
      </c>
      <c r="S629" s="7">
        <f>(Table1[[#This Row],[launched_at]]/86400)+DATE(1970,1,1)</f>
        <v>42384.306840277779</v>
      </c>
      <c r="T629" s="7">
        <f>(Table1[[#This Row],[deadline]]/86400)+DATE(1970,1,1)</f>
        <v>42443.958333333328</v>
      </c>
    </row>
    <row r="630" spans="1:20" ht="43.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12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9">
        <f>Table1[[#This Row],[pledged]]/Table1[[#This Row],[goal]]</f>
        <v>0</v>
      </c>
      <c r="P630" s="8">
        <f>IFERROR(Table1[[#This Row],[pledged]]/Table1[[#This Row],[backers_count]],0)</f>
        <v>0</v>
      </c>
      <c r="Q63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30" t="str">
        <f>RIGHT(Table1[[#This Row],[Category and Sub-Category]],(LEN(Table1[[#This Row],[Category and Sub-Category]])-(FIND("/",Table1[[#This Row],[Category and Sub-Category]],1))))</f>
        <v>web</v>
      </c>
      <c r="S630" s="7">
        <f>(Table1[[#This Row],[launched_at]]/86400)+DATE(1970,1,1)</f>
        <v>41803.692789351851</v>
      </c>
      <c r="T630" s="7">
        <f>(Table1[[#This Row],[deadline]]/86400)+DATE(1970,1,1)</f>
        <v>41833.692789351851</v>
      </c>
    </row>
    <row r="631" spans="1:20" ht="43.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12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9">
        <f>Table1[[#This Row],[pledged]]/Table1[[#This Row],[goal]]</f>
        <v>1.75E-3</v>
      </c>
      <c r="P631" s="8">
        <f>IFERROR(Table1[[#This Row],[pledged]]/Table1[[#This Row],[backers_count]],0)</f>
        <v>116.66666666666667</v>
      </c>
      <c r="Q63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31" t="str">
        <f>RIGHT(Table1[[#This Row],[Category and Sub-Category]],(LEN(Table1[[#This Row],[Category and Sub-Category]])-(FIND("/",Table1[[#This Row],[Category and Sub-Category]],1))))</f>
        <v>web</v>
      </c>
      <c r="S631" s="7">
        <f>(Table1[[#This Row],[launched_at]]/86400)+DATE(1970,1,1)</f>
        <v>42474.637824074074</v>
      </c>
      <c r="T631" s="7">
        <f>(Table1[[#This Row],[deadline]]/86400)+DATE(1970,1,1)</f>
        <v>42504.637824074074</v>
      </c>
    </row>
    <row r="632" spans="1:20" ht="58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1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9">
        <f>Table1[[#This Row],[pledged]]/Table1[[#This Row],[goal]]</f>
        <v>8.3340278356529708E-4</v>
      </c>
      <c r="P632" s="8">
        <f>IFERROR(Table1[[#This Row],[pledged]]/Table1[[#This Row],[backers_count]],0)</f>
        <v>10</v>
      </c>
      <c r="Q63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32" t="str">
        <f>RIGHT(Table1[[#This Row],[Category and Sub-Category]],(LEN(Table1[[#This Row],[Category and Sub-Category]])-(FIND("/",Table1[[#This Row],[Category and Sub-Category]],1))))</f>
        <v>web</v>
      </c>
      <c r="S632" s="7">
        <f>(Table1[[#This Row],[launched_at]]/86400)+DATE(1970,1,1)</f>
        <v>42223.619456018518</v>
      </c>
      <c r="T632" s="7">
        <f>(Table1[[#This Row],[deadline]]/86400)+DATE(1970,1,1)</f>
        <v>42253.215277777781</v>
      </c>
    </row>
    <row r="633" spans="1:20" ht="29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12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9">
        <f>Table1[[#This Row],[pledged]]/Table1[[#This Row],[goal]]</f>
        <v>1.38E-2</v>
      </c>
      <c r="P633" s="8">
        <f>IFERROR(Table1[[#This Row],[pledged]]/Table1[[#This Row],[backers_count]],0)</f>
        <v>76.666666666666671</v>
      </c>
      <c r="Q63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33" t="str">
        <f>RIGHT(Table1[[#This Row],[Category and Sub-Category]],(LEN(Table1[[#This Row],[Category and Sub-Category]])-(FIND("/",Table1[[#This Row],[Category and Sub-Category]],1))))</f>
        <v>web</v>
      </c>
      <c r="S633" s="7">
        <f>(Table1[[#This Row],[launched_at]]/86400)+DATE(1970,1,1)</f>
        <v>42489.772326388891</v>
      </c>
      <c r="T633" s="7">
        <f>(Table1[[#This Row],[deadline]]/86400)+DATE(1970,1,1)</f>
        <v>42518.772326388891</v>
      </c>
    </row>
    <row r="634" spans="1:20" ht="43.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12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9">
        <f>Table1[[#This Row],[pledged]]/Table1[[#This Row],[goal]]</f>
        <v>0</v>
      </c>
      <c r="P634" s="8">
        <f>IFERROR(Table1[[#This Row],[pledged]]/Table1[[#This Row],[backers_count]],0)</f>
        <v>0</v>
      </c>
      <c r="Q63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34" t="str">
        <f>RIGHT(Table1[[#This Row],[Category and Sub-Category]],(LEN(Table1[[#This Row],[Category and Sub-Category]])-(FIND("/",Table1[[#This Row],[Category and Sub-Category]],1))))</f>
        <v>web</v>
      </c>
      <c r="S634" s="7">
        <f>(Table1[[#This Row],[launched_at]]/86400)+DATE(1970,1,1)</f>
        <v>42303.659317129626</v>
      </c>
      <c r="T634" s="7">
        <f>(Table1[[#This Row],[deadline]]/86400)+DATE(1970,1,1)</f>
        <v>42333.700983796298</v>
      </c>
    </row>
    <row r="635" spans="1:20" ht="43.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12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9">
        <f>Table1[[#This Row],[pledged]]/Table1[[#This Row],[goal]]</f>
        <v>0.1245</v>
      </c>
      <c r="P635" s="8">
        <f>IFERROR(Table1[[#This Row],[pledged]]/Table1[[#This Row],[backers_count]],0)</f>
        <v>49.8</v>
      </c>
      <c r="Q63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35" t="str">
        <f>RIGHT(Table1[[#This Row],[Category and Sub-Category]],(LEN(Table1[[#This Row],[Category and Sub-Category]])-(FIND("/",Table1[[#This Row],[Category and Sub-Category]],1))))</f>
        <v>web</v>
      </c>
      <c r="S635" s="7">
        <f>(Table1[[#This Row],[launched_at]]/86400)+DATE(1970,1,1)</f>
        <v>42507.299328703702</v>
      </c>
      <c r="T635" s="7">
        <f>(Table1[[#This Row],[deadline]]/86400)+DATE(1970,1,1)</f>
        <v>42538.958333333328</v>
      </c>
    </row>
    <row r="636" spans="1:20" ht="29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12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9">
        <f>Table1[[#This Row],[pledged]]/Table1[[#This Row],[goal]]</f>
        <v>2.0000000000000001E-4</v>
      </c>
      <c r="P636" s="8">
        <f>IFERROR(Table1[[#This Row],[pledged]]/Table1[[#This Row],[backers_count]],0)</f>
        <v>1</v>
      </c>
      <c r="Q63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36" t="str">
        <f>RIGHT(Table1[[#This Row],[Category and Sub-Category]],(LEN(Table1[[#This Row],[Category and Sub-Category]])-(FIND("/",Table1[[#This Row],[Category and Sub-Category]],1))))</f>
        <v>web</v>
      </c>
      <c r="S636" s="7">
        <f>(Table1[[#This Row],[launched_at]]/86400)+DATE(1970,1,1)</f>
        <v>42031.928576388891</v>
      </c>
      <c r="T636" s="7">
        <f>(Table1[[#This Row],[deadline]]/86400)+DATE(1970,1,1)</f>
        <v>42061.928576388891</v>
      </c>
    </row>
    <row r="637" spans="1:20" ht="29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12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9">
        <f>Table1[[#This Row],[pledged]]/Table1[[#This Row],[goal]]</f>
        <v>8.0000000000000007E-5</v>
      </c>
      <c r="P637" s="8">
        <f>IFERROR(Table1[[#This Row],[pledged]]/Table1[[#This Row],[backers_count]],0)</f>
        <v>2</v>
      </c>
      <c r="Q63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37" t="str">
        <f>RIGHT(Table1[[#This Row],[Category and Sub-Category]],(LEN(Table1[[#This Row],[Category and Sub-Category]])-(FIND("/",Table1[[#This Row],[Category and Sub-Category]],1))))</f>
        <v>web</v>
      </c>
      <c r="S637" s="7">
        <f>(Table1[[#This Row],[launched_at]]/86400)+DATE(1970,1,1)</f>
        <v>42076.092152777783</v>
      </c>
      <c r="T637" s="7">
        <f>(Table1[[#This Row],[deadline]]/86400)+DATE(1970,1,1)</f>
        <v>42106.092152777783</v>
      </c>
    </row>
    <row r="638" spans="1:20" ht="43.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12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9">
        <f>Table1[[#This Row],[pledged]]/Table1[[#This Row],[goal]]</f>
        <v>2E-3</v>
      </c>
      <c r="P638" s="8">
        <f>IFERROR(Table1[[#This Row],[pledged]]/Table1[[#This Row],[backers_count]],0)</f>
        <v>4</v>
      </c>
      <c r="Q63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38" t="str">
        <f>RIGHT(Table1[[#This Row],[Category and Sub-Category]],(LEN(Table1[[#This Row],[Category and Sub-Category]])-(FIND("/",Table1[[#This Row],[Category and Sub-Category]],1))))</f>
        <v>web</v>
      </c>
      <c r="S638" s="7">
        <f>(Table1[[#This Row],[launched_at]]/86400)+DATE(1970,1,1)</f>
        <v>42131.455439814818</v>
      </c>
      <c r="T638" s="7">
        <f>(Table1[[#This Row],[deadline]]/86400)+DATE(1970,1,1)</f>
        <v>42161.44930555555</v>
      </c>
    </row>
    <row r="639" spans="1:20" ht="43.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12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9">
        <f>Table1[[#This Row],[pledged]]/Table1[[#This Row],[goal]]</f>
        <v>0</v>
      </c>
      <c r="P639" s="8">
        <f>IFERROR(Table1[[#This Row],[pledged]]/Table1[[#This Row],[backers_count]],0)</f>
        <v>0</v>
      </c>
      <c r="Q63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39" t="str">
        <f>RIGHT(Table1[[#This Row],[Category and Sub-Category]],(LEN(Table1[[#This Row],[Category and Sub-Category]])-(FIND("/",Table1[[#This Row],[Category and Sub-Category]],1))))</f>
        <v>web</v>
      </c>
      <c r="S639" s="7">
        <f>(Table1[[#This Row],[launched_at]]/86400)+DATE(1970,1,1)</f>
        <v>42762.962013888886</v>
      </c>
      <c r="T639" s="7">
        <f>(Table1[[#This Row],[deadline]]/86400)+DATE(1970,1,1)</f>
        <v>42791.961111111115</v>
      </c>
    </row>
    <row r="640" spans="1:20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12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9">
        <f>Table1[[#This Row],[pledged]]/Table1[[#This Row],[goal]]</f>
        <v>9.0000000000000006E-5</v>
      </c>
      <c r="P640" s="8">
        <f>IFERROR(Table1[[#This Row],[pledged]]/Table1[[#This Row],[backers_count]],0)</f>
        <v>3</v>
      </c>
      <c r="Q64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40" t="str">
        <f>RIGHT(Table1[[#This Row],[Category and Sub-Category]],(LEN(Table1[[#This Row],[Category and Sub-Category]])-(FIND("/",Table1[[#This Row],[Category and Sub-Category]],1))))</f>
        <v>web</v>
      </c>
      <c r="S640" s="7">
        <f>(Table1[[#This Row],[launched_at]]/86400)+DATE(1970,1,1)</f>
        <v>42759.593310185184</v>
      </c>
      <c r="T640" s="7">
        <f>(Table1[[#This Row],[deadline]]/86400)+DATE(1970,1,1)</f>
        <v>42819.55164351852</v>
      </c>
    </row>
    <row r="641" spans="1:20" ht="29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12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9">
        <f>Table1[[#This Row],[pledged]]/Table1[[#This Row],[goal]]</f>
        <v>9.9999999999999995E-7</v>
      </c>
      <c r="P641" s="8">
        <f>IFERROR(Table1[[#This Row],[pledged]]/Table1[[#This Row],[backers_count]],0)</f>
        <v>1</v>
      </c>
      <c r="Q64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41" t="str">
        <f>RIGHT(Table1[[#This Row],[Category and Sub-Category]],(LEN(Table1[[#This Row],[Category and Sub-Category]])-(FIND("/",Table1[[#This Row],[Category and Sub-Category]],1))))</f>
        <v>web</v>
      </c>
      <c r="S641" s="7">
        <f>(Table1[[#This Row],[launched_at]]/86400)+DATE(1970,1,1)</f>
        <v>41865.583275462966</v>
      </c>
      <c r="T641" s="7">
        <f>(Table1[[#This Row],[deadline]]/86400)+DATE(1970,1,1)</f>
        <v>41925.583275462966</v>
      </c>
    </row>
    <row r="642" spans="1:20" ht="43.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1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9">
        <f>Table1[[#This Row],[pledged]]/Table1[[#This Row],[goal]]</f>
        <v>1.4428571428571428</v>
      </c>
      <c r="P642" s="8">
        <f>IFERROR(Table1[[#This Row],[pledged]]/Table1[[#This Row],[backers_count]],0)</f>
        <v>50.5</v>
      </c>
      <c r="Q64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42" t="str">
        <f>RIGHT(Table1[[#This Row],[Category and Sub-Category]],(LEN(Table1[[#This Row],[Category and Sub-Category]])-(FIND("/",Table1[[#This Row],[Category and Sub-Category]],1))))</f>
        <v>wearables</v>
      </c>
      <c r="S642" s="7">
        <f>(Table1[[#This Row],[launched_at]]/86400)+DATE(1970,1,1)</f>
        <v>42683.420312499999</v>
      </c>
      <c r="T642" s="7">
        <f>(Table1[[#This Row],[deadline]]/86400)+DATE(1970,1,1)</f>
        <v>42698.958333333328</v>
      </c>
    </row>
    <row r="643" spans="1:20" ht="43.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12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9">
        <f>Table1[[#This Row],[pledged]]/Table1[[#This Row],[goal]]</f>
        <v>1.1916249999999999</v>
      </c>
      <c r="P643" s="8">
        <f>IFERROR(Table1[[#This Row],[pledged]]/Table1[[#This Row],[backers_count]],0)</f>
        <v>151.31746031746033</v>
      </c>
      <c r="Q64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43" t="str">
        <f>RIGHT(Table1[[#This Row],[Category and Sub-Category]],(LEN(Table1[[#This Row],[Category and Sub-Category]])-(FIND("/",Table1[[#This Row],[Category and Sub-Category]],1))))</f>
        <v>wearables</v>
      </c>
      <c r="S643" s="7">
        <f>(Table1[[#This Row],[launched_at]]/86400)+DATE(1970,1,1)</f>
        <v>42199.57</v>
      </c>
      <c r="T643" s="7">
        <f>(Table1[[#This Row],[deadline]]/86400)+DATE(1970,1,1)</f>
        <v>42229.57</v>
      </c>
    </row>
    <row r="644" spans="1:20" ht="43.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12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9">
        <f>Table1[[#This Row],[pledged]]/Table1[[#This Row],[goal]]</f>
        <v>14.604850000000001</v>
      </c>
      <c r="P644" s="8">
        <f>IFERROR(Table1[[#This Row],[pledged]]/Table1[[#This Row],[backers_count]],0)</f>
        <v>134.3592456301748</v>
      </c>
      <c r="Q64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44" t="str">
        <f>RIGHT(Table1[[#This Row],[Category and Sub-Category]],(LEN(Table1[[#This Row],[Category and Sub-Category]])-(FIND("/",Table1[[#This Row],[Category and Sub-Category]],1))))</f>
        <v>wearables</v>
      </c>
      <c r="S644" s="7">
        <f>(Table1[[#This Row],[launched_at]]/86400)+DATE(1970,1,1)</f>
        <v>42199.651319444441</v>
      </c>
      <c r="T644" s="7">
        <f>(Table1[[#This Row],[deadline]]/86400)+DATE(1970,1,1)</f>
        <v>42235.651319444441</v>
      </c>
    </row>
    <row r="645" spans="1:20" ht="43.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12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9">
        <f>Table1[[#This Row],[pledged]]/Table1[[#This Row],[goal]]</f>
        <v>1.0580799999999999</v>
      </c>
      <c r="P645" s="8">
        <f>IFERROR(Table1[[#This Row],[pledged]]/Table1[[#This Row],[backers_count]],0)</f>
        <v>174.02631578947367</v>
      </c>
      <c r="Q64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45" t="str">
        <f>RIGHT(Table1[[#This Row],[Category and Sub-Category]],(LEN(Table1[[#This Row],[Category and Sub-Category]])-(FIND("/",Table1[[#This Row],[Category and Sub-Category]],1))))</f>
        <v>wearables</v>
      </c>
      <c r="S645" s="7">
        <f>(Table1[[#This Row],[launched_at]]/86400)+DATE(1970,1,1)</f>
        <v>42100.642071759255</v>
      </c>
      <c r="T645" s="7">
        <f>(Table1[[#This Row],[deadline]]/86400)+DATE(1970,1,1)</f>
        <v>42155.642071759255</v>
      </c>
    </row>
    <row r="646" spans="1:20" ht="43.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12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9">
        <f>Table1[[#This Row],[pledged]]/Table1[[#This Row],[goal]]</f>
        <v>3.0011791999999997</v>
      </c>
      <c r="P646" s="8">
        <f>IFERROR(Table1[[#This Row],[pledged]]/Table1[[#This Row],[backers_count]],0)</f>
        <v>73.486268364348675</v>
      </c>
      <c r="Q64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46" t="str">
        <f>RIGHT(Table1[[#This Row],[Category and Sub-Category]],(LEN(Table1[[#This Row],[Category and Sub-Category]])-(FIND("/",Table1[[#This Row],[Category and Sub-Category]],1))))</f>
        <v>wearables</v>
      </c>
      <c r="S646" s="7">
        <f>(Table1[[#This Row],[launched_at]]/86400)+DATE(1970,1,1)</f>
        <v>41898.665960648148</v>
      </c>
      <c r="T646" s="7">
        <f>(Table1[[#This Row],[deadline]]/86400)+DATE(1970,1,1)</f>
        <v>41941.041666666664</v>
      </c>
    </row>
    <row r="647" spans="1:20" ht="29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12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9">
        <f>Table1[[#This Row],[pledged]]/Table1[[#This Row],[goal]]</f>
        <v>2.7869999999999999</v>
      </c>
      <c r="P647" s="8">
        <f>IFERROR(Table1[[#This Row],[pledged]]/Table1[[#This Row],[backers_count]],0)</f>
        <v>23.518987341772153</v>
      </c>
      <c r="Q64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47" t="str">
        <f>RIGHT(Table1[[#This Row],[Category and Sub-Category]],(LEN(Table1[[#This Row],[Category and Sub-Category]])-(FIND("/",Table1[[#This Row],[Category and Sub-Category]],1))))</f>
        <v>wearables</v>
      </c>
      <c r="S647" s="7">
        <f>(Table1[[#This Row],[launched_at]]/86400)+DATE(1970,1,1)</f>
        <v>42564.026319444441</v>
      </c>
      <c r="T647" s="7">
        <f>(Table1[[#This Row],[deadline]]/86400)+DATE(1970,1,1)</f>
        <v>42594.026319444441</v>
      </c>
    </row>
    <row r="648" spans="1:20" ht="43.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12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9">
        <f>Table1[[#This Row],[pledged]]/Table1[[#This Row],[goal]]</f>
        <v>1.3187625000000001</v>
      </c>
      <c r="P648" s="8">
        <f>IFERROR(Table1[[#This Row],[pledged]]/Table1[[#This Row],[backers_count]],0)</f>
        <v>39.074444444444445</v>
      </c>
      <c r="Q64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48" t="str">
        <f>RIGHT(Table1[[#This Row],[Category and Sub-Category]],(LEN(Table1[[#This Row],[Category and Sub-Category]])-(FIND("/",Table1[[#This Row],[Category and Sub-Category]],1))))</f>
        <v>wearables</v>
      </c>
      <c r="S648" s="7">
        <f>(Table1[[#This Row],[launched_at]]/86400)+DATE(1970,1,1)</f>
        <v>41832.852627314816</v>
      </c>
      <c r="T648" s="7">
        <f>(Table1[[#This Row],[deadline]]/86400)+DATE(1970,1,1)</f>
        <v>41862.852627314816</v>
      </c>
    </row>
    <row r="649" spans="1:20" ht="58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12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9">
        <f>Table1[[#This Row],[pledged]]/Table1[[#This Row],[goal]]</f>
        <v>1.0705</v>
      </c>
      <c r="P649" s="8">
        <f>IFERROR(Table1[[#This Row],[pledged]]/Table1[[#This Row],[backers_count]],0)</f>
        <v>125.94117647058823</v>
      </c>
      <c r="Q64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49" t="str">
        <f>RIGHT(Table1[[#This Row],[Category and Sub-Category]],(LEN(Table1[[#This Row],[Category and Sub-Category]])-(FIND("/",Table1[[#This Row],[Category and Sub-Category]],1))))</f>
        <v>wearables</v>
      </c>
      <c r="S649" s="7">
        <f>(Table1[[#This Row],[launched_at]]/86400)+DATE(1970,1,1)</f>
        <v>42416.767928240741</v>
      </c>
      <c r="T649" s="7">
        <f>(Table1[[#This Row],[deadline]]/86400)+DATE(1970,1,1)</f>
        <v>42446.726261574076</v>
      </c>
    </row>
    <row r="650" spans="1:20" ht="29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12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9">
        <f>Table1[[#This Row],[pledged]]/Table1[[#This Row],[goal]]</f>
        <v>1.2682285714285715</v>
      </c>
      <c r="P650" s="8">
        <f>IFERROR(Table1[[#This Row],[pledged]]/Table1[[#This Row],[backers_count]],0)</f>
        <v>1644</v>
      </c>
      <c r="Q65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50" t="str">
        <f>RIGHT(Table1[[#This Row],[Category and Sub-Category]],(LEN(Table1[[#This Row],[Category and Sub-Category]])-(FIND("/",Table1[[#This Row],[Category and Sub-Category]],1))))</f>
        <v>wearables</v>
      </c>
      <c r="S650" s="7">
        <f>(Table1[[#This Row],[launched_at]]/86400)+DATE(1970,1,1)</f>
        <v>41891.693379629629</v>
      </c>
      <c r="T650" s="7">
        <f>(Table1[[#This Row],[deadline]]/86400)+DATE(1970,1,1)</f>
        <v>41926.693379629629</v>
      </c>
    </row>
    <row r="651" spans="1:20" ht="43.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12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9">
        <f>Table1[[#This Row],[pledged]]/Table1[[#This Row],[goal]]</f>
        <v>1.3996</v>
      </c>
      <c r="P651" s="8">
        <f>IFERROR(Table1[[#This Row],[pledged]]/Table1[[#This Row],[backers_count]],0)</f>
        <v>42.670731707317074</v>
      </c>
      <c r="Q65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51" t="str">
        <f>RIGHT(Table1[[#This Row],[Category and Sub-Category]],(LEN(Table1[[#This Row],[Category and Sub-Category]])-(FIND("/",Table1[[#This Row],[Category and Sub-Category]],1))))</f>
        <v>wearables</v>
      </c>
      <c r="S651" s="7">
        <f>(Table1[[#This Row],[launched_at]]/86400)+DATE(1970,1,1)</f>
        <v>41877.912187499998</v>
      </c>
      <c r="T651" s="7">
        <f>(Table1[[#This Row],[deadline]]/86400)+DATE(1970,1,1)</f>
        <v>41898.912187499998</v>
      </c>
    </row>
    <row r="652" spans="1:20" ht="43.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1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9">
        <f>Table1[[#This Row],[pledged]]/Table1[[#This Row],[goal]]</f>
        <v>1.1240000000000001</v>
      </c>
      <c r="P652" s="8">
        <f>IFERROR(Table1[[#This Row],[pledged]]/Table1[[#This Row],[backers_count]],0)</f>
        <v>35.125</v>
      </c>
      <c r="Q65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52" t="str">
        <f>RIGHT(Table1[[#This Row],[Category and Sub-Category]],(LEN(Table1[[#This Row],[Category and Sub-Category]])-(FIND("/",Table1[[#This Row],[Category and Sub-Category]],1))))</f>
        <v>wearables</v>
      </c>
      <c r="S652" s="7">
        <f>(Table1[[#This Row],[launched_at]]/86400)+DATE(1970,1,1)</f>
        <v>41932.036851851852</v>
      </c>
      <c r="T652" s="7">
        <f>(Table1[[#This Row],[deadline]]/86400)+DATE(1970,1,1)</f>
        <v>41992.078518518523</v>
      </c>
    </row>
    <row r="653" spans="1:20" ht="43.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12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9">
        <f>Table1[[#This Row],[pledged]]/Table1[[#This Row],[goal]]</f>
        <v>1.00528</v>
      </c>
      <c r="P653" s="8">
        <f>IFERROR(Table1[[#This Row],[pledged]]/Table1[[#This Row],[backers_count]],0)</f>
        <v>239.35238095238094</v>
      </c>
      <c r="Q65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53" t="str">
        <f>RIGHT(Table1[[#This Row],[Category and Sub-Category]],(LEN(Table1[[#This Row],[Category and Sub-Category]])-(FIND("/",Table1[[#This Row],[Category and Sub-Category]],1))))</f>
        <v>wearables</v>
      </c>
      <c r="S653" s="7">
        <f>(Table1[[#This Row],[launched_at]]/86400)+DATE(1970,1,1)</f>
        <v>41956.017488425925</v>
      </c>
      <c r="T653" s="7">
        <f>(Table1[[#This Row],[deadline]]/86400)+DATE(1970,1,1)</f>
        <v>41986.017488425925</v>
      </c>
    </row>
    <row r="654" spans="1:20" ht="58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12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9">
        <f>Table1[[#This Row],[pledged]]/Table1[[#This Row],[goal]]</f>
        <v>1.0046666666666666</v>
      </c>
      <c r="P654" s="8">
        <f>IFERROR(Table1[[#This Row],[pledged]]/Table1[[#This Row],[backers_count]],0)</f>
        <v>107.64285714285714</v>
      </c>
      <c r="Q65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54" t="str">
        <f>RIGHT(Table1[[#This Row],[Category and Sub-Category]],(LEN(Table1[[#This Row],[Category and Sub-Category]])-(FIND("/",Table1[[#This Row],[Category and Sub-Category]],1))))</f>
        <v>wearables</v>
      </c>
      <c r="S654" s="7">
        <f>(Table1[[#This Row],[launched_at]]/86400)+DATE(1970,1,1)</f>
        <v>42675.690393518518</v>
      </c>
      <c r="T654" s="7">
        <f>(Table1[[#This Row],[deadline]]/86400)+DATE(1970,1,1)</f>
        <v>42705.732060185182</v>
      </c>
    </row>
    <row r="655" spans="1:20" ht="58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12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9">
        <f>Table1[[#This Row],[pledged]]/Table1[[#This Row],[goal]]</f>
        <v>1.4144600000000001</v>
      </c>
      <c r="P655" s="8">
        <f>IFERROR(Table1[[#This Row],[pledged]]/Table1[[#This Row],[backers_count]],0)</f>
        <v>95.830623306233065</v>
      </c>
      <c r="Q65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55" t="str">
        <f>RIGHT(Table1[[#This Row],[Category and Sub-Category]],(LEN(Table1[[#This Row],[Category and Sub-Category]])-(FIND("/",Table1[[#This Row],[Category and Sub-Category]],1))))</f>
        <v>wearables</v>
      </c>
      <c r="S655" s="7">
        <f>(Table1[[#This Row],[launched_at]]/86400)+DATE(1970,1,1)</f>
        <v>42199.618518518517</v>
      </c>
      <c r="T655" s="7">
        <f>(Table1[[#This Row],[deadline]]/86400)+DATE(1970,1,1)</f>
        <v>42236.618518518517</v>
      </c>
    </row>
    <row r="656" spans="1:20" ht="43.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12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9">
        <f>Table1[[#This Row],[pledged]]/Table1[[#This Row],[goal]]</f>
        <v>2.6729166666666666</v>
      </c>
      <c r="P656" s="8">
        <f>IFERROR(Table1[[#This Row],[pledged]]/Table1[[#This Row],[backers_count]],0)</f>
        <v>31.663376110562684</v>
      </c>
      <c r="Q65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56" t="str">
        <f>RIGHT(Table1[[#This Row],[Category and Sub-Category]],(LEN(Table1[[#This Row],[Category and Sub-Category]])-(FIND("/",Table1[[#This Row],[Category and Sub-Category]],1))))</f>
        <v>wearables</v>
      </c>
      <c r="S656" s="7">
        <f>(Table1[[#This Row],[launched_at]]/86400)+DATE(1970,1,1)</f>
        <v>42163.957326388889</v>
      </c>
      <c r="T656" s="7">
        <f>(Table1[[#This Row],[deadline]]/86400)+DATE(1970,1,1)</f>
        <v>42193.957326388889</v>
      </c>
    </row>
    <row r="657" spans="1:20" ht="43.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12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9">
        <f>Table1[[#This Row],[pledged]]/Table1[[#This Row],[goal]]</f>
        <v>1.4688749999999999</v>
      </c>
      <c r="P657" s="8">
        <f>IFERROR(Table1[[#This Row],[pledged]]/Table1[[#This Row],[backers_count]],0)</f>
        <v>42.886861313868614</v>
      </c>
      <c r="Q65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57" t="str">
        <f>RIGHT(Table1[[#This Row],[Category and Sub-Category]],(LEN(Table1[[#This Row],[Category and Sub-Category]])-(FIND("/",Table1[[#This Row],[Category and Sub-Category]],1))))</f>
        <v>wearables</v>
      </c>
      <c r="S657" s="7">
        <f>(Table1[[#This Row],[launched_at]]/86400)+DATE(1970,1,1)</f>
        <v>42045.957314814819</v>
      </c>
      <c r="T657" s="7">
        <f>(Table1[[#This Row],[deadline]]/86400)+DATE(1970,1,1)</f>
        <v>42075.915648148148</v>
      </c>
    </row>
    <row r="658" spans="1:20" ht="43.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12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9">
        <f>Table1[[#This Row],[pledged]]/Table1[[#This Row],[goal]]</f>
        <v>2.1356000000000002</v>
      </c>
      <c r="P658" s="8">
        <f>IFERROR(Table1[[#This Row],[pledged]]/Table1[[#This Row],[backers_count]],0)</f>
        <v>122.73563218390805</v>
      </c>
      <c r="Q65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58" t="str">
        <f>RIGHT(Table1[[#This Row],[Category and Sub-Category]],(LEN(Table1[[#This Row],[Category and Sub-Category]])-(FIND("/",Table1[[#This Row],[Category and Sub-Category]],1))))</f>
        <v>wearables</v>
      </c>
      <c r="S658" s="7">
        <f>(Table1[[#This Row],[launched_at]]/86400)+DATE(1970,1,1)</f>
        <v>42417.804618055554</v>
      </c>
      <c r="T658" s="7">
        <f>(Table1[[#This Row],[deadline]]/86400)+DATE(1970,1,1)</f>
        <v>42477.76295138889</v>
      </c>
    </row>
    <row r="659" spans="1:20" ht="43.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12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9">
        <f>Table1[[#This Row],[pledged]]/Table1[[#This Row],[goal]]</f>
        <v>1.2569999999999999</v>
      </c>
      <c r="P659" s="8">
        <f>IFERROR(Table1[[#This Row],[pledged]]/Table1[[#This Row],[backers_count]],0)</f>
        <v>190.45454545454547</v>
      </c>
      <c r="Q65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59" t="str">
        <f>RIGHT(Table1[[#This Row],[Category and Sub-Category]],(LEN(Table1[[#This Row],[Category and Sub-Category]])-(FIND("/",Table1[[#This Row],[Category and Sub-Category]],1))))</f>
        <v>wearables</v>
      </c>
      <c r="S659" s="7">
        <f>(Table1[[#This Row],[launched_at]]/86400)+DATE(1970,1,1)</f>
        <v>42331.84574074074</v>
      </c>
      <c r="T659" s="7">
        <f>(Table1[[#This Row],[deadline]]/86400)+DATE(1970,1,1)</f>
        <v>42361.84574074074</v>
      </c>
    </row>
    <row r="660" spans="1:20" ht="58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12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9">
        <f>Table1[[#This Row],[pledged]]/Table1[[#This Row],[goal]]</f>
        <v>1.0446206037108834</v>
      </c>
      <c r="P660" s="8">
        <f>IFERROR(Table1[[#This Row],[pledged]]/Table1[[#This Row],[backers_count]],0)</f>
        <v>109.33695652173913</v>
      </c>
      <c r="Q66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60" t="str">
        <f>RIGHT(Table1[[#This Row],[Category and Sub-Category]],(LEN(Table1[[#This Row],[Category and Sub-Category]])-(FIND("/",Table1[[#This Row],[Category and Sub-Category]],1))))</f>
        <v>wearables</v>
      </c>
      <c r="S660" s="7">
        <f>(Table1[[#This Row],[launched_at]]/86400)+DATE(1970,1,1)</f>
        <v>42179.160752314812</v>
      </c>
      <c r="T660" s="7">
        <f>(Table1[[#This Row],[deadline]]/86400)+DATE(1970,1,1)</f>
        <v>42211.75</v>
      </c>
    </row>
    <row r="661" spans="1:20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12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9">
        <f>Table1[[#This Row],[pledged]]/Table1[[#This Row],[goal]]</f>
        <v>1.0056666666666667</v>
      </c>
      <c r="P661" s="8">
        <f>IFERROR(Table1[[#This Row],[pledged]]/Table1[[#This Row],[backers_count]],0)</f>
        <v>143.66666666666666</v>
      </c>
      <c r="Q66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61" t="str">
        <f>RIGHT(Table1[[#This Row],[Category and Sub-Category]],(LEN(Table1[[#This Row],[Category and Sub-Category]])-(FIND("/",Table1[[#This Row],[Category and Sub-Category]],1))))</f>
        <v>wearables</v>
      </c>
      <c r="S661" s="7">
        <f>(Table1[[#This Row],[launched_at]]/86400)+DATE(1970,1,1)</f>
        <v>42209.593692129631</v>
      </c>
      <c r="T661" s="7">
        <f>(Table1[[#This Row],[deadline]]/86400)+DATE(1970,1,1)</f>
        <v>42239.593692129631</v>
      </c>
    </row>
    <row r="662" spans="1:20" ht="58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1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9">
        <f>Table1[[#This Row],[pledged]]/Table1[[#This Row],[goal]]</f>
        <v>3.058E-2</v>
      </c>
      <c r="P662" s="8">
        <f>IFERROR(Table1[[#This Row],[pledged]]/Table1[[#This Row],[backers_count]],0)</f>
        <v>84.944444444444443</v>
      </c>
      <c r="Q66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62" t="str">
        <f>RIGHT(Table1[[#This Row],[Category and Sub-Category]],(LEN(Table1[[#This Row],[Category and Sub-Category]])-(FIND("/",Table1[[#This Row],[Category and Sub-Category]],1))))</f>
        <v>wearables</v>
      </c>
      <c r="S662" s="7">
        <f>(Table1[[#This Row],[launched_at]]/86400)+DATE(1970,1,1)</f>
        <v>41922.741655092592</v>
      </c>
      <c r="T662" s="7">
        <f>(Table1[[#This Row],[deadline]]/86400)+DATE(1970,1,1)</f>
        <v>41952.783321759256</v>
      </c>
    </row>
    <row r="663" spans="1:20" ht="43.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12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9">
        <f>Table1[[#This Row],[pledged]]/Table1[[#This Row],[goal]]</f>
        <v>9.4999999999999998E-3</v>
      </c>
      <c r="P663" s="8">
        <f>IFERROR(Table1[[#This Row],[pledged]]/Table1[[#This Row],[backers_count]],0)</f>
        <v>10.555555555555555</v>
      </c>
      <c r="Q66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63" t="str">
        <f>RIGHT(Table1[[#This Row],[Category and Sub-Category]],(LEN(Table1[[#This Row],[Category and Sub-Category]])-(FIND("/",Table1[[#This Row],[Category and Sub-Category]],1))))</f>
        <v>wearables</v>
      </c>
      <c r="S663" s="7">
        <f>(Table1[[#This Row],[launched_at]]/86400)+DATE(1970,1,1)</f>
        <v>42636.645358796297</v>
      </c>
      <c r="T663" s="7">
        <f>(Table1[[#This Row],[deadline]]/86400)+DATE(1970,1,1)</f>
        <v>42666.645358796297</v>
      </c>
    </row>
    <row r="664" spans="1:20" ht="43.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12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9">
        <f>Table1[[#This Row],[pledged]]/Table1[[#This Row],[goal]]</f>
        <v>4.0000000000000001E-3</v>
      </c>
      <c r="P664" s="8">
        <f>IFERROR(Table1[[#This Row],[pledged]]/Table1[[#This Row],[backers_count]],0)</f>
        <v>39</v>
      </c>
      <c r="Q66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64" t="str">
        <f>RIGHT(Table1[[#This Row],[Category and Sub-Category]],(LEN(Table1[[#This Row],[Category and Sub-Category]])-(FIND("/",Table1[[#This Row],[Category and Sub-Category]],1))))</f>
        <v>wearables</v>
      </c>
      <c r="S664" s="7">
        <f>(Table1[[#This Row],[launched_at]]/86400)+DATE(1970,1,1)</f>
        <v>41990.438043981485</v>
      </c>
      <c r="T664" s="7">
        <f>(Table1[[#This Row],[deadline]]/86400)+DATE(1970,1,1)</f>
        <v>42020.438043981485</v>
      </c>
    </row>
    <row r="665" spans="1:20" ht="58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12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9">
        <f>Table1[[#This Row],[pledged]]/Table1[[#This Row],[goal]]</f>
        <v>3.5000000000000001E-3</v>
      </c>
      <c r="P665" s="8">
        <f>IFERROR(Table1[[#This Row],[pledged]]/Table1[[#This Row],[backers_count]],0)</f>
        <v>100</v>
      </c>
      <c r="Q66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65" t="str">
        <f>RIGHT(Table1[[#This Row],[Category and Sub-Category]],(LEN(Table1[[#This Row],[Category and Sub-Category]])-(FIND("/",Table1[[#This Row],[Category and Sub-Category]],1))))</f>
        <v>wearables</v>
      </c>
      <c r="S665" s="7">
        <f>(Table1[[#This Row],[launched_at]]/86400)+DATE(1970,1,1)</f>
        <v>42173.843240740738</v>
      </c>
      <c r="T665" s="7">
        <f>(Table1[[#This Row],[deadline]]/86400)+DATE(1970,1,1)</f>
        <v>42203.843240740738</v>
      </c>
    </row>
    <row r="666" spans="1:20" ht="43.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12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9">
        <f>Table1[[#This Row],[pledged]]/Table1[[#This Row],[goal]]</f>
        <v>7.5333333333333335E-2</v>
      </c>
      <c r="P666" s="8">
        <f>IFERROR(Table1[[#This Row],[pledged]]/Table1[[#This Row],[backers_count]],0)</f>
        <v>31.172413793103448</v>
      </c>
      <c r="Q66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66" t="str">
        <f>RIGHT(Table1[[#This Row],[Category and Sub-Category]],(LEN(Table1[[#This Row],[Category and Sub-Category]])-(FIND("/",Table1[[#This Row],[Category and Sub-Category]],1))))</f>
        <v>wearables</v>
      </c>
      <c r="S666" s="7">
        <f>(Table1[[#This Row],[launched_at]]/86400)+DATE(1970,1,1)</f>
        <v>42077.666377314818</v>
      </c>
      <c r="T666" s="7">
        <f>(Table1[[#This Row],[deadline]]/86400)+DATE(1970,1,1)</f>
        <v>42107.666377314818</v>
      </c>
    </row>
    <row r="667" spans="1:20" ht="58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12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9">
        <f>Table1[[#This Row],[pledged]]/Table1[[#This Row],[goal]]</f>
        <v>0.18640000000000001</v>
      </c>
      <c r="P667" s="8">
        <f>IFERROR(Table1[[#This Row],[pledged]]/Table1[[#This Row],[backers_count]],0)</f>
        <v>155.33333333333334</v>
      </c>
      <c r="Q66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67" t="str">
        <f>RIGHT(Table1[[#This Row],[Category and Sub-Category]],(LEN(Table1[[#This Row],[Category and Sub-Category]])-(FIND("/",Table1[[#This Row],[Category and Sub-Category]],1))))</f>
        <v>wearables</v>
      </c>
      <c r="S667" s="7">
        <f>(Table1[[#This Row],[launched_at]]/86400)+DATE(1970,1,1)</f>
        <v>42688.711354166662</v>
      </c>
      <c r="T667" s="7">
        <f>(Table1[[#This Row],[deadline]]/86400)+DATE(1970,1,1)</f>
        <v>42748.711354166662</v>
      </c>
    </row>
    <row r="668" spans="1:20" ht="43.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12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9">
        <f>Table1[[#This Row],[pledged]]/Table1[[#This Row],[goal]]</f>
        <v>4.0000000000000003E-5</v>
      </c>
      <c r="P668" s="8">
        <f>IFERROR(Table1[[#This Row],[pledged]]/Table1[[#This Row],[backers_count]],0)</f>
        <v>2</v>
      </c>
      <c r="Q66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68" t="str">
        <f>RIGHT(Table1[[#This Row],[Category and Sub-Category]],(LEN(Table1[[#This Row],[Category and Sub-Category]])-(FIND("/",Table1[[#This Row],[Category and Sub-Category]],1))))</f>
        <v>wearables</v>
      </c>
      <c r="S668" s="7">
        <f>(Table1[[#This Row],[launched_at]]/86400)+DATE(1970,1,1)</f>
        <v>41838.832152777773</v>
      </c>
      <c r="T668" s="7">
        <f>(Table1[[#This Row],[deadline]]/86400)+DATE(1970,1,1)</f>
        <v>41868.832152777773</v>
      </c>
    </row>
    <row r="669" spans="1:20" ht="58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12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9">
        <f>Table1[[#This Row],[pledged]]/Table1[[#This Row],[goal]]</f>
        <v>0.1002</v>
      </c>
      <c r="P669" s="8">
        <f>IFERROR(Table1[[#This Row],[pledged]]/Table1[[#This Row],[backers_count]],0)</f>
        <v>178.92857142857142</v>
      </c>
      <c r="Q66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69" t="str">
        <f>RIGHT(Table1[[#This Row],[Category and Sub-Category]],(LEN(Table1[[#This Row],[Category and Sub-Category]])-(FIND("/",Table1[[#This Row],[Category and Sub-Category]],1))))</f>
        <v>wearables</v>
      </c>
      <c r="S669" s="7">
        <f>(Table1[[#This Row],[launched_at]]/86400)+DATE(1970,1,1)</f>
        <v>42632.373414351852</v>
      </c>
      <c r="T669" s="7">
        <f>(Table1[[#This Row],[deadline]]/86400)+DATE(1970,1,1)</f>
        <v>42672.373414351852</v>
      </c>
    </row>
    <row r="670" spans="1:20" ht="43.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12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9">
        <f>Table1[[#This Row],[pledged]]/Table1[[#This Row],[goal]]</f>
        <v>4.5600000000000002E-2</v>
      </c>
      <c r="P670" s="8">
        <f>IFERROR(Table1[[#This Row],[pledged]]/Table1[[#This Row],[backers_count]],0)</f>
        <v>27.36</v>
      </c>
      <c r="Q67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70" t="str">
        <f>RIGHT(Table1[[#This Row],[Category and Sub-Category]],(LEN(Table1[[#This Row],[Category and Sub-Category]])-(FIND("/",Table1[[#This Row],[Category and Sub-Category]],1))))</f>
        <v>wearables</v>
      </c>
      <c r="S670" s="7">
        <f>(Table1[[#This Row],[launched_at]]/86400)+DATE(1970,1,1)</f>
        <v>42090.831273148149</v>
      </c>
      <c r="T670" s="7">
        <f>(Table1[[#This Row],[deadline]]/86400)+DATE(1970,1,1)</f>
        <v>42135.831273148149</v>
      </c>
    </row>
    <row r="671" spans="1:20" ht="58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12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9">
        <f>Table1[[#This Row],[pledged]]/Table1[[#This Row],[goal]]</f>
        <v>0.21507499999999999</v>
      </c>
      <c r="P671" s="8">
        <f>IFERROR(Table1[[#This Row],[pledged]]/Table1[[#This Row],[backers_count]],0)</f>
        <v>1536.25</v>
      </c>
      <c r="Q67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71" t="str">
        <f>RIGHT(Table1[[#This Row],[Category and Sub-Category]],(LEN(Table1[[#This Row],[Category and Sub-Category]])-(FIND("/",Table1[[#This Row],[Category and Sub-Category]],1))))</f>
        <v>wearables</v>
      </c>
      <c r="S671" s="7">
        <f>(Table1[[#This Row],[launched_at]]/86400)+DATE(1970,1,1)</f>
        <v>42527.625671296293</v>
      </c>
      <c r="T671" s="7">
        <f>(Table1[[#This Row],[deadline]]/86400)+DATE(1970,1,1)</f>
        <v>42557.625671296293</v>
      </c>
    </row>
    <row r="672" spans="1:20" ht="58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1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9">
        <f>Table1[[#This Row],[pledged]]/Table1[[#This Row],[goal]]</f>
        <v>0.29276666666666668</v>
      </c>
      <c r="P672" s="8">
        <f>IFERROR(Table1[[#This Row],[pledged]]/Table1[[#This Row],[backers_count]],0)</f>
        <v>84.99677419354839</v>
      </c>
      <c r="Q67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72" t="str">
        <f>RIGHT(Table1[[#This Row],[Category and Sub-Category]],(LEN(Table1[[#This Row],[Category and Sub-Category]])-(FIND("/",Table1[[#This Row],[Category and Sub-Category]],1))))</f>
        <v>wearables</v>
      </c>
      <c r="S672" s="7">
        <f>(Table1[[#This Row],[launched_at]]/86400)+DATE(1970,1,1)</f>
        <v>42506.709722222222</v>
      </c>
      <c r="T672" s="7">
        <f>(Table1[[#This Row],[deadline]]/86400)+DATE(1970,1,1)</f>
        <v>42540.340277777781</v>
      </c>
    </row>
    <row r="673" spans="1:20" ht="58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12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9">
        <f>Table1[[#This Row],[pledged]]/Table1[[#This Row],[goal]]</f>
        <v>0.39426666666666665</v>
      </c>
      <c r="P673" s="8">
        <f>IFERROR(Table1[[#This Row],[pledged]]/Table1[[#This Row],[backers_count]],0)</f>
        <v>788.5333333333333</v>
      </c>
      <c r="Q67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73" t="str">
        <f>RIGHT(Table1[[#This Row],[Category and Sub-Category]],(LEN(Table1[[#This Row],[Category and Sub-Category]])-(FIND("/",Table1[[#This Row],[Category and Sub-Category]],1))))</f>
        <v>wearables</v>
      </c>
      <c r="S673" s="7">
        <f>(Table1[[#This Row],[launched_at]]/86400)+DATE(1970,1,1)</f>
        <v>41984.692731481482</v>
      </c>
      <c r="T673" s="7">
        <f>(Table1[[#This Row],[deadline]]/86400)+DATE(1970,1,1)</f>
        <v>42018.166666666672</v>
      </c>
    </row>
    <row r="674" spans="1:20" ht="43.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12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9">
        <f>Table1[[#This Row],[pledged]]/Table1[[#This Row],[goal]]</f>
        <v>0.21628</v>
      </c>
      <c r="P674" s="8">
        <f>IFERROR(Table1[[#This Row],[pledged]]/Table1[[#This Row],[backers_count]],0)</f>
        <v>50.29767441860465</v>
      </c>
      <c r="Q67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74" t="str">
        <f>RIGHT(Table1[[#This Row],[Category and Sub-Category]],(LEN(Table1[[#This Row],[Category and Sub-Category]])-(FIND("/",Table1[[#This Row],[Category and Sub-Category]],1))))</f>
        <v>wearables</v>
      </c>
      <c r="S674" s="7">
        <f>(Table1[[#This Row],[launched_at]]/86400)+DATE(1970,1,1)</f>
        <v>41974.219490740739</v>
      </c>
      <c r="T674" s="7">
        <f>(Table1[[#This Row],[deadline]]/86400)+DATE(1970,1,1)</f>
        <v>42005.207638888889</v>
      </c>
    </row>
    <row r="675" spans="1:20" ht="58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12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9">
        <f>Table1[[#This Row],[pledged]]/Table1[[#This Row],[goal]]</f>
        <v>2.0500000000000002E-3</v>
      </c>
      <c r="P675" s="8">
        <f>IFERROR(Table1[[#This Row],[pledged]]/Table1[[#This Row],[backers_count]],0)</f>
        <v>68.333333333333329</v>
      </c>
      <c r="Q67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75" t="str">
        <f>RIGHT(Table1[[#This Row],[Category and Sub-Category]],(LEN(Table1[[#This Row],[Category and Sub-Category]])-(FIND("/",Table1[[#This Row],[Category and Sub-Category]],1))))</f>
        <v>wearables</v>
      </c>
      <c r="S675" s="7">
        <f>(Table1[[#This Row],[launched_at]]/86400)+DATE(1970,1,1)</f>
        <v>41838.840474537035</v>
      </c>
      <c r="T675" s="7">
        <f>(Table1[[#This Row],[deadline]]/86400)+DATE(1970,1,1)</f>
        <v>41883.840474537035</v>
      </c>
    </row>
    <row r="676" spans="1:20" ht="29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12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9">
        <f>Table1[[#This Row],[pledged]]/Table1[[#This Row],[goal]]</f>
        <v>2.9999999999999997E-4</v>
      </c>
      <c r="P676" s="8">
        <f>IFERROR(Table1[[#This Row],[pledged]]/Table1[[#This Row],[backers_count]],0)</f>
        <v>7.5</v>
      </c>
      <c r="Q67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76" t="str">
        <f>RIGHT(Table1[[#This Row],[Category and Sub-Category]],(LEN(Table1[[#This Row],[Category and Sub-Category]])-(FIND("/",Table1[[#This Row],[Category and Sub-Category]],1))))</f>
        <v>wearables</v>
      </c>
      <c r="S676" s="7">
        <f>(Table1[[#This Row],[launched_at]]/86400)+DATE(1970,1,1)</f>
        <v>41803.116053240738</v>
      </c>
      <c r="T676" s="7">
        <f>(Table1[[#This Row],[deadline]]/86400)+DATE(1970,1,1)</f>
        <v>41863.116053240738</v>
      </c>
    </row>
    <row r="677" spans="1:20" ht="43.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12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9">
        <f>Table1[[#This Row],[pledged]]/Table1[[#This Row],[goal]]</f>
        <v>0.14849999999999999</v>
      </c>
      <c r="P677" s="8">
        <f>IFERROR(Table1[[#This Row],[pledged]]/Table1[[#This Row],[backers_count]],0)</f>
        <v>34.269230769230766</v>
      </c>
      <c r="Q67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77" t="str">
        <f>RIGHT(Table1[[#This Row],[Category and Sub-Category]],(LEN(Table1[[#This Row],[Category and Sub-Category]])-(FIND("/",Table1[[#This Row],[Category and Sub-Category]],1))))</f>
        <v>wearables</v>
      </c>
      <c r="S677" s="7">
        <f>(Table1[[#This Row],[launched_at]]/86400)+DATE(1970,1,1)</f>
        <v>41975.930601851855</v>
      </c>
      <c r="T677" s="7">
        <f>(Table1[[#This Row],[deadline]]/86400)+DATE(1970,1,1)</f>
        <v>42005.290972222225</v>
      </c>
    </row>
    <row r="678" spans="1:20" ht="58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12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9">
        <f>Table1[[#This Row],[pledged]]/Table1[[#This Row],[goal]]</f>
        <v>1.4710000000000001E-2</v>
      </c>
      <c r="P678" s="8">
        <f>IFERROR(Table1[[#This Row],[pledged]]/Table1[[#This Row],[backers_count]],0)</f>
        <v>61.291666666666664</v>
      </c>
      <c r="Q67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78" t="str">
        <f>RIGHT(Table1[[#This Row],[Category and Sub-Category]],(LEN(Table1[[#This Row],[Category and Sub-Category]])-(FIND("/",Table1[[#This Row],[Category and Sub-Category]],1))))</f>
        <v>wearables</v>
      </c>
      <c r="S678" s="7">
        <f>(Table1[[#This Row],[launched_at]]/86400)+DATE(1970,1,1)</f>
        <v>42012.76829861111</v>
      </c>
      <c r="T678" s="7">
        <f>(Table1[[#This Row],[deadline]]/86400)+DATE(1970,1,1)</f>
        <v>42042.76829861111</v>
      </c>
    </row>
    <row r="679" spans="1:20" ht="72.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12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9">
        <f>Table1[[#This Row],[pledged]]/Table1[[#This Row],[goal]]</f>
        <v>0.25584000000000001</v>
      </c>
      <c r="P679" s="8">
        <f>IFERROR(Table1[[#This Row],[pledged]]/Table1[[#This Row],[backers_count]],0)</f>
        <v>133.25</v>
      </c>
      <c r="Q67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79" t="str">
        <f>RIGHT(Table1[[#This Row],[Category and Sub-Category]],(LEN(Table1[[#This Row],[Category and Sub-Category]])-(FIND("/",Table1[[#This Row],[Category and Sub-Category]],1))))</f>
        <v>wearables</v>
      </c>
      <c r="S679" s="7">
        <f>(Table1[[#This Row],[launched_at]]/86400)+DATE(1970,1,1)</f>
        <v>42504.403877314813</v>
      </c>
      <c r="T679" s="7">
        <f>(Table1[[#This Row],[deadline]]/86400)+DATE(1970,1,1)</f>
        <v>42549.403877314813</v>
      </c>
    </row>
    <row r="680" spans="1:20" ht="43.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12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9">
        <f>Table1[[#This Row],[pledged]]/Table1[[#This Row],[goal]]</f>
        <v>3.8206896551724136E-2</v>
      </c>
      <c r="P680" s="8">
        <f>IFERROR(Table1[[#This Row],[pledged]]/Table1[[#This Row],[backers_count]],0)</f>
        <v>65.17647058823529</v>
      </c>
      <c r="Q68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80" t="str">
        <f>RIGHT(Table1[[#This Row],[Category and Sub-Category]],(LEN(Table1[[#This Row],[Category and Sub-Category]])-(FIND("/",Table1[[#This Row],[Category and Sub-Category]],1))))</f>
        <v>wearables</v>
      </c>
      <c r="S680" s="7">
        <f>(Table1[[#This Row],[launched_at]]/86400)+DATE(1970,1,1)</f>
        <v>42481.376597222217</v>
      </c>
      <c r="T680" s="7">
        <f>(Table1[[#This Row],[deadline]]/86400)+DATE(1970,1,1)</f>
        <v>42511.376597222217</v>
      </c>
    </row>
    <row r="681" spans="1:20" ht="43.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12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9">
        <f>Table1[[#This Row],[pledged]]/Table1[[#This Row],[goal]]</f>
        <v>0.15485964912280703</v>
      </c>
      <c r="P681" s="8">
        <f>IFERROR(Table1[[#This Row],[pledged]]/Table1[[#This Row],[backers_count]],0)</f>
        <v>93.90425531914893</v>
      </c>
      <c r="Q68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81" t="str">
        <f>RIGHT(Table1[[#This Row],[Category and Sub-Category]],(LEN(Table1[[#This Row],[Category and Sub-Category]])-(FIND("/",Table1[[#This Row],[Category and Sub-Category]],1))))</f>
        <v>wearables</v>
      </c>
      <c r="S681" s="7">
        <f>(Table1[[#This Row],[launched_at]]/86400)+DATE(1970,1,1)</f>
        <v>42556.695706018523</v>
      </c>
      <c r="T681" s="7">
        <f>(Table1[[#This Row],[deadline]]/86400)+DATE(1970,1,1)</f>
        <v>42616.695706018523</v>
      </c>
    </row>
    <row r="682" spans="1:20" ht="58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1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9">
        <f>Table1[[#This Row],[pledged]]/Table1[[#This Row],[goal]]</f>
        <v>0.25912000000000002</v>
      </c>
      <c r="P682" s="8">
        <f>IFERROR(Table1[[#This Row],[pledged]]/Table1[[#This Row],[backers_count]],0)</f>
        <v>150.65116279069767</v>
      </c>
      <c r="Q68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82" t="str">
        <f>RIGHT(Table1[[#This Row],[Category and Sub-Category]],(LEN(Table1[[#This Row],[Category and Sub-Category]])-(FIND("/",Table1[[#This Row],[Category and Sub-Category]],1))))</f>
        <v>wearables</v>
      </c>
      <c r="S682" s="7">
        <f>(Table1[[#This Row],[launched_at]]/86400)+DATE(1970,1,1)</f>
        <v>41864.501516203702</v>
      </c>
      <c r="T682" s="7">
        <f>(Table1[[#This Row],[deadline]]/86400)+DATE(1970,1,1)</f>
        <v>41899.501516203702</v>
      </c>
    </row>
    <row r="683" spans="1:20" ht="43.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12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9">
        <f>Table1[[#This Row],[pledged]]/Table1[[#This Row],[goal]]</f>
        <v>4.0000000000000002E-4</v>
      </c>
      <c r="P683" s="8">
        <f>IFERROR(Table1[[#This Row],[pledged]]/Table1[[#This Row],[backers_count]],0)</f>
        <v>1</v>
      </c>
      <c r="Q68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83" t="str">
        <f>RIGHT(Table1[[#This Row],[Category and Sub-Category]],(LEN(Table1[[#This Row],[Category and Sub-Category]])-(FIND("/",Table1[[#This Row],[Category and Sub-Category]],1))))</f>
        <v>wearables</v>
      </c>
      <c r="S683" s="7">
        <f>(Table1[[#This Row],[launched_at]]/86400)+DATE(1970,1,1)</f>
        <v>42639.805601851855</v>
      </c>
      <c r="T683" s="7">
        <f>(Table1[[#This Row],[deadline]]/86400)+DATE(1970,1,1)</f>
        <v>42669.805601851855</v>
      </c>
    </row>
    <row r="684" spans="1:20" ht="43.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12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9">
        <f>Table1[[#This Row],[pledged]]/Table1[[#This Row],[goal]]</f>
        <v>1.06E-3</v>
      </c>
      <c r="P684" s="8">
        <f>IFERROR(Table1[[#This Row],[pledged]]/Table1[[#This Row],[backers_count]],0)</f>
        <v>13.25</v>
      </c>
      <c r="Q68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84" t="str">
        <f>RIGHT(Table1[[#This Row],[Category and Sub-Category]],(LEN(Table1[[#This Row],[Category and Sub-Category]])-(FIND("/",Table1[[#This Row],[Category and Sub-Category]],1))))</f>
        <v>wearables</v>
      </c>
      <c r="S684" s="7">
        <f>(Table1[[#This Row],[launched_at]]/86400)+DATE(1970,1,1)</f>
        <v>42778.765300925923</v>
      </c>
      <c r="T684" s="7">
        <f>(Table1[[#This Row],[deadline]]/86400)+DATE(1970,1,1)</f>
        <v>42808.723634259259</v>
      </c>
    </row>
    <row r="685" spans="1:20" ht="43.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12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9">
        <f>Table1[[#This Row],[pledged]]/Table1[[#This Row],[goal]]</f>
        <v>8.5142857142857138E-3</v>
      </c>
      <c r="P685" s="8">
        <f>IFERROR(Table1[[#This Row],[pledged]]/Table1[[#This Row],[backers_count]],0)</f>
        <v>99.333333333333329</v>
      </c>
      <c r="Q68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85" t="str">
        <f>RIGHT(Table1[[#This Row],[Category and Sub-Category]],(LEN(Table1[[#This Row],[Category and Sub-Category]])-(FIND("/",Table1[[#This Row],[Category and Sub-Category]],1))))</f>
        <v>wearables</v>
      </c>
      <c r="S685" s="7">
        <f>(Table1[[#This Row],[launched_at]]/86400)+DATE(1970,1,1)</f>
        <v>42634.900046296301</v>
      </c>
      <c r="T685" s="7">
        <f>(Table1[[#This Row],[deadline]]/86400)+DATE(1970,1,1)</f>
        <v>42674.900046296301</v>
      </c>
    </row>
    <row r="686" spans="1:20" ht="29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12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9">
        <f>Table1[[#This Row],[pledged]]/Table1[[#This Row],[goal]]</f>
        <v>7.4837500000000001E-2</v>
      </c>
      <c r="P686" s="8">
        <f>IFERROR(Table1[[#This Row],[pledged]]/Table1[[#This Row],[backers_count]],0)</f>
        <v>177.39259259259259</v>
      </c>
      <c r="Q68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86" t="str">
        <f>RIGHT(Table1[[#This Row],[Category and Sub-Category]],(LEN(Table1[[#This Row],[Category and Sub-Category]])-(FIND("/",Table1[[#This Row],[Category and Sub-Category]],1))))</f>
        <v>wearables</v>
      </c>
      <c r="S686" s="7">
        <f>(Table1[[#This Row],[launched_at]]/86400)+DATE(1970,1,1)</f>
        <v>41809.473275462966</v>
      </c>
      <c r="T686" s="7">
        <f>(Table1[[#This Row],[deadline]]/86400)+DATE(1970,1,1)</f>
        <v>41845.125</v>
      </c>
    </row>
    <row r="687" spans="1:20" ht="43.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12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9">
        <f>Table1[[#This Row],[pledged]]/Table1[[#This Row],[goal]]</f>
        <v>0.27650000000000002</v>
      </c>
      <c r="P687" s="8">
        <f>IFERROR(Table1[[#This Row],[pledged]]/Table1[[#This Row],[backers_count]],0)</f>
        <v>55.3</v>
      </c>
      <c r="Q68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87" t="str">
        <f>RIGHT(Table1[[#This Row],[Category and Sub-Category]],(LEN(Table1[[#This Row],[Category and Sub-Category]])-(FIND("/",Table1[[#This Row],[Category and Sub-Category]],1))))</f>
        <v>wearables</v>
      </c>
      <c r="S687" s="7">
        <f>(Table1[[#This Row],[launched_at]]/86400)+DATE(1970,1,1)</f>
        <v>41971.866574074069</v>
      </c>
      <c r="T687" s="7">
        <f>(Table1[[#This Row],[deadline]]/86400)+DATE(1970,1,1)</f>
        <v>42016.866574074069</v>
      </c>
    </row>
    <row r="688" spans="1:20" ht="58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12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9">
        <f>Table1[[#This Row],[pledged]]/Table1[[#This Row],[goal]]</f>
        <v>0</v>
      </c>
      <c r="P688" s="8">
        <f>IFERROR(Table1[[#This Row],[pledged]]/Table1[[#This Row],[backers_count]],0)</f>
        <v>0</v>
      </c>
      <c r="Q68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88" t="str">
        <f>RIGHT(Table1[[#This Row],[Category and Sub-Category]],(LEN(Table1[[#This Row],[Category and Sub-Category]])-(FIND("/",Table1[[#This Row],[Category and Sub-Category]],1))))</f>
        <v>wearables</v>
      </c>
      <c r="S688" s="7">
        <f>(Table1[[#This Row],[launched_at]]/86400)+DATE(1970,1,1)</f>
        <v>42189.673263888893</v>
      </c>
      <c r="T688" s="7">
        <f>(Table1[[#This Row],[deadline]]/86400)+DATE(1970,1,1)</f>
        <v>42219.673263888893</v>
      </c>
    </row>
    <row r="689" spans="1:20" ht="43.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12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9">
        <f>Table1[[#This Row],[pledged]]/Table1[[#This Row],[goal]]</f>
        <v>3.5499999999999997E-2</v>
      </c>
      <c r="P689" s="8">
        <f>IFERROR(Table1[[#This Row],[pledged]]/Table1[[#This Row],[backers_count]],0)</f>
        <v>591.66666666666663</v>
      </c>
      <c r="Q68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89" t="str">
        <f>RIGHT(Table1[[#This Row],[Category and Sub-Category]],(LEN(Table1[[#This Row],[Category and Sub-Category]])-(FIND("/",Table1[[#This Row],[Category and Sub-Category]],1))))</f>
        <v>wearables</v>
      </c>
      <c r="S689" s="7">
        <f>(Table1[[#This Row],[launched_at]]/86400)+DATE(1970,1,1)</f>
        <v>42711.750613425931</v>
      </c>
      <c r="T689" s="7">
        <f>(Table1[[#This Row],[deadline]]/86400)+DATE(1970,1,1)</f>
        <v>42771.750613425931</v>
      </c>
    </row>
    <row r="690" spans="1:20" ht="58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12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9">
        <f>Table1[[#This Row],[pledged]]/Table1[[#This Row],[goal]]</f>
        <v>0.72989999999999999</v>
      </c>
      <c r="P690" s="8">
        <f>IFERROR(Table1[[#This Row],[pledged]]/Table1[[#This Row],[backers_count]],0)</f>
        <v>405.5</v>
      </c>
      <c r="Q69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90" t="str">
        <f>RIGHT(Table1[[#This Row],[Category and Sub-Category]],(LEN(Table1[[#This Row],[Category and Sub-Category]])-(FIND("/",Table1[[#This Row],[Category and Sub-Category]],1))))</f>
        <v>wearables</v>
      </c>
      <c r="S690" s="7">
        <f>(Table1[[#This Row],[launched_at]]/86400)+DATE(1970,1,1)</f>
        <v>42262.104780092588</v>
      </c>
      <c r="T690" s="7">
        <f>(Table1[[#This Row],[deadline]]/86400)+DATE(1970,1,1)</f>
        <v>42292.104780092588</v>
      </c>
    </row>
    <row r="691" spans="1:20" ht="58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12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9">
        <f>Table1[[#This Row],[pledged]]/Table1[[#This Row],[goal]]</f>
        <v>0.57648750000000004</v>
      </c>
      <c r="P691" s="8">
        <f>IFERROR(Table1[[#This Row],[pledged]]/Table1[[#This Row],[backers_count]],0)</f>
        <v>343.14732142857144</v>
      </c>
      <c r="Q69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91" t="str">
        <f>RIGHT(Table1[[#This Row],[Category and Sub-Category]],(LEN(Table1[[#This Row],[Category and Sub-Category]])-(FIND("/",Table1[[#This Row],[Category and Sub-Category]],1))))</f>
        <v>wearables</v>
      </c>
      <c r="S691" s="7">
        <f>(Table1[[#This Row],[launched_at]]/86400)+DATE(1970,1,1)</f>
        <v>42675.66778935185</v>
      </c>
      <c r="T691" s="7">
        <f>(Table1[[#This Row],[deadline]]/86400)+DATE(1970,1,1)</f>
        <v>42712.207638888889</v>
      </c>
    </row>
    <row r="692" spans="1:20" ht="29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1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9">
        <f>Table1[[#This Row],[pledged]]/Table1[[#This Row],[goal]]</f>
        <v>0.1234</v>
      </c>
      <c r="P692" s="8">
        <f>IFERROR(Table1[[#This Row],[pledged]]/Table1[[#This Row],[backers_count]],0)</f>
        <v>72.588235294117652</v>
      </c>
      <c r="Q69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92" t="str">
        <f>RIGHT(Table1[[#This Row],[Category and Sub-Category]],(LEN(Table1[[#This Row],[Category and Sub-Category]])-(FIND("/",Table1[[#This Row],[Category and Sub-Category]],1))))</f>
        <v>wearables</v>
      </c>
      <c r="S692" s="7">
        <f>(Table1[[#This Row],[launched_at]]/86400)+DATE(1970,1,1)</f>
        <v>42579.634733796294</v>
      </c>
      <c r="T692" s="7">
        <f>(Table1[[#This Row],[deadline]]/86400)+DATE(1970,1,1)</f>
        <v>42622.25</v>
      </c>
    </row>
    <row r="693" spans="1:20" ht="43.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12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9">
        <f>Table1[[#This Row],[pledged]]/Table1[[#This Row],[goal]]</f>
        <v>5.1999999999999998E-3</v>
      </c>
      <c r="P693" s="8">
        <f>IFERROR(Table1[[#This Row],[pledged]]/Table1[[#This Row],[backers_count]],0)</f>
        <v>26</v>
      </c>
      <c r="Q69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93" t="str">
        <f>RIGHT(Table1[[#This Row],[Category and Sub-Category]],(LEN(Table1[[#This Row],[Category and Sub-Category]])-(FIND("/",Table1[[#This Row],[Category and Sub-Category]],1))))</f>
        <v>wearables</v>
      </c>
      <c r="S693" s="7">
        <f>(Table1[[#This Row],[launched_at]]/86400)+DATE(1970,1,1)</f>
        <v>42158.028310185182</v>
      </c>
      <c r="T693" s="7">
        <f>(Table1[[#This Row],[deadline]]/86400)+DATE(1970,1,1)</f>
        <v>42186.028310185182</v>
      </c>
    </row>
    <row r="694" spans="1:20" ht="43.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12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9">
        <f>Table1[[#This Row],[pledged]]/Table1[[#This Row],[goal]]</f>
        <v>6.5299999999999997E-2</v>
      </c>
      <c r="P694" s="8">
        <f>IFERROR(Table1[[#This Row],[pledged]]/Table1[[#This Row],[backers_count]],0)</f>
        <v>6.4975124378109452</v>
      </c>
      <c r="Q69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94" t="str">
        <f>RIGHT(Table1[[#This Row],[Category and Sub-Category]],(LEN(Table1[[#This Row],[Category and Sub-Category]])-(FIND("/",Table1[[#This Row],[Category and Sub-Category]],1))))</f>
        <v>wearables</v>
      </c>
      <c r="S694" s="7">
        <f>(Table1[[#This Row],[launched_at]]/86400)+DATE(1970,1,1)</f>
        <v>42696.37572916667</v>
      </c>
      <c r="T694" s="7">
        <f>(Table1[[#This Row],[deadline]]/86400)+DATE(1970,1,1)</f>
        <v>42726.37572916667</v>
      </c>
    </row>
    <row r="695" spans="1:20" ht="43.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12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9">
        <f>Table1[[#This Row],[pledged]]/Table1[[#This Row],[goal]]</f>
        <v>0.35338000000000003</v>
      </c>
      <c r="P695" s="8">
        <f>IFERROR(Table1[[#This Row],[pledged]]/Table1[[#This Row],[backers_count]],0)</f>
        <v>119.38513513513513</v>
      </c>
      <c r="Q69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95" t="str">
        <f>RIGHT(Table1[[#This Row],[Category and Sub-Category]],(LEN(Table1[[#This Row],[Category and Sub-Category]])-(FIND("/",Table1[[#This Row],[Category and Sub-Category]],1))))</f>
        <v>wearables</v>
      </c>
      <c r="S695" s="7">
        <f>(Table1[[#This Row],[launched_at]]/86400)+DATE(1970,1,1)</f>
        <v>42094.808182870373</v>
      </c>
      <c r="T695" s="7">
        <f>(Table1[[#This Row],[deadline]]/86400)+DATE(1970,1,1)</f>
        <v>42124.808182870373</v>
      </c>
    </row>
    <row r="696" spans="1:20" ht="43.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12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9">
        <f>Table1[[#This Row],[pledged]]/Table1[[#This Row],[goal]]</f>
        <v>3.933333333333333E-3</v>
      </c>
      <c r="P696" s="8">
        <f>IFERROR(Table1[[#This Row],[pledged]]/Table1[[#This Row],[backers_count]],0)</f>
        <v>84.285714285714292</v>
      </c>
      <c r="Q69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96" t="str">
        <f>RIGHT(Table1[[#This Row],[Category and Sub-Category]],(LEN(Table1[[#This Row],[Category and Sub-Category]])-(FIND("/",Table1[[#This Row],[Category and Sub-Category]],1))))</f>
        <v>wearables</v>
      </c>
      <c r="S696" s="7">
        <f>(Table1[[#This Row],[launched_at]]/86400)+DATE(1970,1,1)</f>
        <v>42737.663877314815</v>
      </c>
      <c r="T696" s="7">
        <f>(Table1[[#This Row],[deadline]]/86400)+DATE(1970,1,1)</f>
        <v>42767.663877314815</v>
      </c>
    </row>
    <row r="697" spans="1:20" ht="58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12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9">
        <f>Table1[[#This Row],[pledged]]/Table1[[#This Row],[goal]]</f>
        <v>1.06E-2</v>
      </c>
      <c r="P697" s="8">
        <f>IFERROR(Table1[[#This Row],[pledged]]/Table1[[#This Row],[backers_count]],0)</f>
        <v>90.857142857142861</v>
      </c>
      <c r="Q69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97" t="str">
        <f>RIGHT(Table1[[#This Row],[Category and Sub-Category]],(LEN(Table1[[#This Row],[Category and Sub-Category]])-(FIND("/",Table1[[#This Row],[Category and Sub-Category]],1))))</f>
        <v>wearables</v>
      </c>
      <c r="S697" s="7">
        <f>(Table1[[#This Row],[launched_at]]/86400)+DATE(1970,1,1)</f>
        <v>41913.521064814813</v>
      </c>
      <c r="T697" s="7">
        <f>(Table1[[#This Row],[deadline]]/86400)+DATE(1970,1,1)</f>
        <v>41943.521064814813</v>
      </c>
    </row>
    <row r="698" spans="1:20" ht="29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12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9">
        <f>Table1[[#This Row],[pledged]]/Table1[[#This Row],[goal]]</f>
        <v>5.7142857142857145E-6</v>
      </c>
      <c r="P698" s="8">
        <f>IFERROR(Table1[[#This Row],[pledged]]/Table1[[#This Row],[backers_count]],0)</f>
        <v>1</v>
      </c>
      <c r="Q69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98" t="str">
        <f>RIGHT(Table1[[#This Row],[Category and Sub-Category]],(LEN(Table1[[#This Row],[Category and Sub-Category]])-(FIND("/",Table1[[#This Row],[Category and Sub-Category]],1))))</f>
        <v>wearables</v>
      </c>
      <c r="S698" s="7">
        <f>(Table1[[#This Row],[launched_at]]/86400)+DATE(1970,1,1)</f>
        <v>41815.927106481482</v>
      </c>
      <c r="T698" s="7">
        <f>(Table1[[#This Row],[deadline]]/86400)+DATE(1970,1,1)</f>
        <v>41845.927106481482</v>
      </c>
    </row>
    <row r="699" spans="1:20" ht="43.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12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9">
        <f>Table1[[#This Row],[pledged]]/Table1[[#This Row],[goal]]</f>
        <v>0.46379999999999999</v>
      </c>
      <c r="P699" s="8">
        <f>IFERROR(Table1[[#This Row],[pledged]]/Table1[[#This Row],[backers_count]],0)</f>
        <v>20.342105263157894</v>
      </c>
      <c r="Q69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699" t="str">
        <f>RIGHT(Table1[[#This Row],[Category and Sub-Category]],(LEN(Table1[[#This Row],[Category and Sub-Category]])-(FIND("/",Table1[[#This Row],[Category and Sub-Category]],1))))</f>
        <v>wearables</v>
      </c>
      <c r="S699" s="7">
        <f>(Table1[[#This Row],[launched_at]]/86400)+DATE(1970,1,1)</f>
        <v>42388.523020833338</v>
      </c>
      <c r="T699" s="7">
        <f>(Table1[[#This Row],[deadline]]/86400)+DATE(1970,1,1)</f>
        <v>42403.523020833338</v>
      </c>
    </row>
    <row r="700" spans="1:20" ht="43.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12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9">
        <f>Table1[[#This Row],[pledged]]/Table1[[#This Row],[goal]]</f>
        <v>0.15390000000000001</v>
      </c>
      <c r="P700" s="8">
        <f>IFERROR(Table1[[#This Row],[pledged]]/Table1[[#This Row],[backers_count]],0)</f>
        <v>530.68965517241384</v>
      </c>
      <c r="Q70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00" t="str">
        <f>RIGHT(Table1[[#This Row],[Category and Sub-Category]],(LEN(Table1[[#This Row],[Category and Sub-Category]])-(FIND("/",Table1[[#This Row],[Category and Sub-Category]],1))))</f>
        <v>wearables</v>
      </c>
      <c r="S700" s="7">
        <f>(Table1[[#This Row],[launched_at]]/86400)+DATE(1970,1,1)</f>
        <v>41866.931076388893</v>
      </c>
      <c r="T700" s="7">
        <f>(Table1[[#This Row],[deadline]]/86400)+DATE(1970,1,1)</f>
        <v>41900.083333333336</v>
      </c>
    </row>
    <row r="701" spans="1:20" ht="43.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12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9">
        <f>Table1[[#This Row],[pledged]]/Table1[[#This Row],[goal]]</f>
        <v>0.824221076923077</v>
      </c>
      <c r="P701" s="8">
        <f>IFERROR(Table1[[#This Row],[pledged]]/Table1[[#This Row],[backers_count]],0)</f>
        <v>120.39184269662923</v>
      </c>
      <c r="Q70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01" t="str">
        <f>RIGHT(Table1[[#This Row],[Category and Sub-Category]],(LEN(Table1[[#This Row],[Category and Sub-Category]])-(FIND("/",Table1[[#This Row],[Category and Sub-Category]],1))))</f>
        <v>wearables</v>
      </c>
      <c r="S701" s="7">
        <f>(Table1[[#This Row],[launched_at]]/86400)+DATE(1970,1,1)</f>
        <v>41563.485509259262</v>
      </c>
      <c r="T701" s="7">
        <f>(Table1[[#This Row],[deadline]]/86400)+DATE(1970,1,1)</f>
        <v>41600.666666666664</v>
      </c>
    </row>
    <row r="702" spans="1:20" ht="58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1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9">
        <f>Table1[[#This Row],[pledged]]/Table1[[#This Row],[goal]]</f>
        <v>2.6866666666666667E-2</v>
      </c>
      <c r="P702" s="8">
        <f>IFERROR(Table1[[#This Row],[pledged]]/Table1[[#This Row],[backers_count]],0)</f>
        <v>13</v>
      </c>
      <c r="Q70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02" t="str">
        <f>RIGHT(Table1[[#This Row],[Category and Sub-Category]],(LEN(Table1[[#This Row],[Category and Sub-Category]])-(FIND("/",Table1[[#This Row],[Category and Sub-Category]],1))))</f>
        <v>wearables</v>
      </c>
      <c r="S702" s="7">
        <f>(Table1[[#This Row],[launched_at]]/86400)+DATE(1970,1,1)</f>
        <v>42715.688437500001</v>
      </c>
      <c r="T702" s="7">
        <f>(Table1[[#This Row],[deadline]]/86400)+DATE(1970,1,1)</f>
        <v>42745.688437500001</v>
      </c>
    </row>
    <row r="703" spans="1:20" ht="43.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12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9">
        <f>Table1[[#This Row],[pledged]]/Table1[[#This Row],[goal]]</f>
        <v>0.26600000000000001</v>
      </c>
      <c r="P703" s="8">
        <f>IFERROR(Table1[[#This Row],[pledged]]/Table1[[#This Row],[backers_count]],0)</f>
        <v>291.33333333333331</v>
      </c>
      <c r="Q70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03" t="str">
        <f>RIGHT(Table1[[#This Row],[Category and Sub-Category]],(LEN(Table1[[#This Row],[Category and Sub-Category]])-(FIND("/",Table1[[#This Row],[Category and Sub-Category]],1))))</f>
        <v>wearables</v>
      </c>
      <c r="S703" s="7">
        <f>(Table1[[#This Row],[launched_at]]/86400)+DATE(1970,1,1)</f>
        <v>41813.662962962961</v>
      </c>
      <c r="T703" s="7">
        <f>(Table1[[#This Row],[deadline]]/86400)+DATE(1970,1,1)</f>
        <v>41843.662962962961</v>
      </c>
    </row>
    <row r="704" spans="1:20" ht="43.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12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9">
        <f>Table1[[#This Row],[pledged]]/Table1[[#This Row],[goal]]</f>
        <v>0.30813400000000002</v>
      </c>
      <c r="P704" s="8">
        <f>IFERROR(Table1[[#This Row],[pledged]]/Table1[[#This Row],[backers_count]],0)</f>
        <v>124.9191891891892</v>
      </c>
      <c r="Q70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04" t="str">
        <f>RIGHT(Table1[[#This Row],[Category and Sub-Category]],(LEN(Table1[[#This Row],[Category and Sub-Category]])-(FIND("/",Table1[[#This Row],[Category and Sub-Category]],1))))</f>
        <v>wearables</v>
      </c>
      <c r="S704" s="7">
        <f>(Table1[[#This Row],[launched_at]]/86400)+DATE(1970,1,1)</f>
        <v>42668.726701388892</v>
      </c>
      <c r="T704" s="7">
        <f>(Table1[[#This Row],[deadline]]/86400)+DATE(1970,1,1)</f>
        <v>42698.768368055556</v>
      </c>
    </row>
    <row r="705" spans="1:20" ht="43.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12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9">
        <f>Table1[[#This Row],[pledged]]/Table1[[#This Row],[goal]]</f>
        <v>5.5800000000000002E-2</v>
      </c>
      <c r="P705" s="8">
        <f>IFERROR(Table1[[#This Row],[pledged]]/Table1[[#This Row],[backers_count]],0)</f>
        <v>119.57142857142857</v>
      </c>
      <c r="Q70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05" t="str">
        <f>RIGHT(Table1[[#This Row],[Category and Sub-Category]],(LEN(Table1[[#This Row],[Category and Sub-Category]])-(FIND("/",Table1[[#This Row],[Category and Sub-Category]],1))))</f>
        <v>wearables</v>
      </c>
      <c r="S705" s="7">
        <f>(Table1[[#This Row],[launched_at]]/86400)+DATE(1970,1,1)</f>
        <v>42711.950798611113</v>
      </c>
      <c r="T705" s="7">
        <f>(Table1[[#This Row],[deadline]]/86400)+DATE(1970,1,1)</f>
        <v>42766.98055555555</v>
      </c>
    </row>
    <row r="706" spans="1:20" ht="43.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12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9">
        <f>Table1[[#This Row],[pledged]]/Table1[[#This Row],[goal]]</f>
        <v>8.7454545454545458E-3</v>
      </c>
      <c r="P706" s="8">
        <f>IFERROR(Table1[[#This Row],[pledged]]/Table1[[#This Row],[backers_count]],0)</f>
        <v>120.25</v>
      </c>
      <c r="Q70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06" t="str">
        <f>RIGHT(Table1[[#This Row],[Category and Sub-Category]],(LEN(Table1[[#This Row],[Category and Sub-Category]])-(FIND("/",Table1[[#This Row],[Category and Sub-Category]],1))))</f>
        <v>wearables</v>
      </c>
      <c r="S706" s="7">
        <f>(Table1[[#This Row],[launched_at]]/86400)+DATE(1970,1,1)</f>
        <v>42726.192916666667</v>
      </c>
      <c r="T706" s="7">
        <f>(Table1[[#This Row],[deadline]]/86400)+DATE(1970,1,1)</f>
        <v>42786.192916666667</v>
      </c>
    </row>
    <row r="707" spans="1:20" ht="29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12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9">
        <f>Table1[[#This Row],[pledged]]/Table1[[#This Row],[goal]]</f>
        <v>9.7699999999999992E-3</v>
      </c>
      <c r="P707" s="8">
        <f>IFERROR(Table1[[#This Row],[pledged]]/Table1[[#This Row],[backers_count]],0)</f>
        <v>195.4</v>
      </c>
      <c r="Q70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07" t="str">
        <f>RIGHT(Table1[[#This Row],[Category and Sub-Category]],(LEN(Table1[[#This Row],[Category and Sub-Category]])-(FIND("/",Table1[[#This Row],[Category and Sub-Category]],1))))</f>
        <v>wearables</v>
      </c>
      <c r="S707" s="7">
        <f>(Table1[[#This Row],[launched_at]]/86400)+DATE(1970,1,1)</f>
        <v>42726.491643518515</v>
      </c>
      <c r="T707" s="7">
        <f>(Table1[[#This Row],[deadline]]/86400)+DATE(1970,1,1)</f>
        <v>42756.491643518515</v>
      </c>
    </row>
    <row r="708" spans="1:20" ht="43.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12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9">
        <f>Table1[[#This Row],[pledged]]/Table1[[#This Row],[goal]]</f>
        <v>0</v>
      </c>
      <c r="P708" s="8">
        <f>IFERROR(Table1[[#This Row],[pledged]]/Table1[[#This Row],[backers_count]],0)</f>
        <v>0</v>
      </c>
      <c r="Q70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08" t="str">
        <f>RIGHT(Table1[[#This Row],[Category and Sub-Category]],(LEN(Table1[[#This Row],[Category and Sub-Category]])-(FIND("/",Table1[[#This Row],[Category and Sub-Category]],1))))</f>
        <v>wearables</v>
      </c>
      <c r="S708" s="7">
        <f>(Table1[[#This Row],[launched_at]]/86400)+DATE(1970,1,1)</f>
        <v>42676.995173611111</v>
      </c>
      <c r="T708" s="7">
        <f>(Table1[[#This Row],[deadline]]/86400)+DATE(1970,1,1)</f>
        <v>42718.777083333334</v>
      </c>
    </row>
    <row r="709" spans="1:20" ht="43.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12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9">
        <f>Table1[[#This Row],[pledged]]/Table1[[#This Row],[goal]]</f>
        <v>0.78927352941176465</v>
      </c>
      <c r="P709" s="8">
        <f>IFERROR(Table1[[#This Row],[pledged]]/Table1[[#This Row],[backers_count]],0)</f>
        <v>117.69868421052631</v>
      </c>
      <c r="Q70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09" t="str">
        <f>RIGHT(Table1[[#This Row],[Category and Sub-Category]],(LEN(Table1[[#This Row],[Category and Sub-Category]])-(FIND("/",Table1[[#This Row],[Category and Sub-Category]],1))))</f>
        <v>wearables</v>
      </c>
      <c r="S709" s="7">
        <f>(Table1[[#This Row],[launched_at]]/86400)+DATE(1970,1,1)</f>
        <v>42696.663506944446</v>
      </c>
      <c r="T709" s="7">
        <f>(Table1[[#This Row],[deadline]]/86400)+DATE(1970,1,1)</f>
        <v>42736.663506944446</v>
      </c>
    </row>
    <row r="710" spans="1:20" ht="43.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12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9">
        <f>Table1[[#This Row],[pledged]]/Table1[[#This Row],[goal]]</f>
        <v>0.22092500000000001</v>
      </c>
      <c r="P710" s="8">
        <f>IFERROR(Table1[[#This Row],[pledged]]/Table1[[#This Row],[backers_count]],0)</f>
        <v>23.948509485094849</v>
      </c>
      <c r="Q71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10" t="str">
        <f>RIGHT(Table1[[#This Row],[Category and Sub-Category]],(LEN(Table1[[#This Row],[Category and Sub-Category]])-(FIND("/",Table1[[#This Row],[Category and Sub-Category]],1))))</f>
        <v>wearables</v>
      </c>
      <c r="S710" s="7">
        <f>(Table1[[#This Row],[launched_at]]/86400)+DATE(1970,1,1)</f>
        <v>41835.581018518518</v>
      </c>
      <c r="T710" s="7">
        <f>(Table1[[#This Row],[deadline]]/86400)+DATE(1970,1,1)</f>
        <v>41895.581018518518</v>
      </c>
    </row>
    <row r="711" spans="1:20" ht="29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12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9">
        <f>Table1[[#This Row],[pledged]]/Table1[[#This Row],[goal]]</f>
        <v>4.0666666666666663E-3</v>
      </c>
      <c r="P711" s="8">
        <f>IFERROR(Table1[[#This Row],[pledged]]/Table1[[#This Row],[backers_count]],0)</f>
        <v>30.5</v>
      </c>
      <c r="Q71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11" t="str">
        <f>RIGHT(Table1[[#This Row],[Category and Sub-Category]],(LEN(Table1[[#This Row],[Category and Sub-Category]])-(FIND("/",Table1[[#This Row],[Category and Sub-Category]],1))))</f>
        <v>wearables</v>
      </c>
      <c r="S711" s="7">
        <f>(Table1[[#This Row],[launched_at]]/86400)+DATE(1970,1,1)</f>
        <v>41948.041192129633</v>
      </c>
      <c r="T711" s="7">
        <f>(Table1[[#This Row],[deadline]]/86400)+DATE(1970,1,1)</f>
        <v>41978.041192129633</v>
      </c>
    </row>
    <row r="712" spans="1:20" ht="29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9">
        <f>Table1[[#This Row],[pledged]]/Table1[[#This Row],[goal]]</f>
        <v>0</v>
      </c>
      <c r="P712" s="8">
        <f>IFERROR(Table1[[#This Row],[pledged]]/Table1[[#This Row],[backers_count]],0)</f>
        <v>0</v>
      </c>
      <c r="Q71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12" t="str">
        <f>RIGHT(Table1[[#This Row],[Category and Sub-Category]],(LEN(Table1[[#This Row],[Category and Sub-Category]])-(FIND("/",Table1[[#This Row],[Category and Sub-Category]],1))))</f>
        <v>wearables</v>
      </c>
      <c r="S712" s="7">
        <f>(Table1[[#This Row],[launched_at]]/86400)+DATE(1970,1,1)</f>
        <v>41837.984976851854</v>
      </c>
      <c r="T712" s="7">
        <f>(Table1[[#This Row],[deadline]]/86400)+DATE(1970,1,1)</f>
        <v>41871.030555555553</v>
      </c>
    </row>
    <row r="713" spans="1:20" ht="58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12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9">
        <f>Table1[[#This Row],[pledged]]/Table1[[#This Row],[goal]]</f>
        <v>0.33790999999999999</v>
      </c>
      <c r="P713" s="8">
        <f>IFERROR(Table1[[#This Row],[pledged]]/Table1[[#This Row],[backers_count]],0)</f>
        <v>99.973372781065095</v>
      </c>
      <c r="Q71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13" t="str">
        <f>RIGHT(Table1[[#This Row],[Category and Sub-Category]],(LEN(Table1[[#This Row],[Category and Sub-Category]])-(FIND("/",Table1[[#This Row],[Category and Sub-Category]],1))))</f>
        <v>wearables</v>
      </c>
      <c r="S713" s="7">
        <f>(Table1[[#This Row],[launched_at]]/86400)+DATE(1970,1,1)</f>
        <v>42678.459120370375</v>
      </c>
      <c r="T713" s="7">
        <f>(Table1[[#This Row],[deadline]]/86400)+DATE(1970,1,1)</f>
        <v>42718.500787037032</v>
      </c>
    </row>
    <row r="714" spans="1:20" ht="58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12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9">
        <f>Table1[[#This Row],[pledged]]/Table1[[#This Row],[goal]]</f>
        <v>2.1649484536082476E-3</v>
      </c>
      <c r="P714" s="8">
        <f>IFERROR(Table1[[#This Row],[pledged]]/Table1[[#This Row],[backers_count]],0)</f>
        <v>26.25</v>
      </c>
      <c r="Q71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14" t="str">
        <f>RIGHT(Table1[[#This Row],[Category and Sub-Category]],(LEN(Table1[[#This Row],[Category and Sub-Category]])-(FIND("/",Table1[[#This Row],[Category and Sub-Category]],1))))</f>
        <v>wearables</v>
      </c>
      <c r="S714" s="7">
        <f>(Table1[[#This Row],[launched_at]]/86400)+DATE(1970,1,1)</f>
        <v>42384.680925925924</v>
      </c>
      <c r="T714" s="7">
        <f>(Table1[[#This Row],[deadline]]/86400)+DATE(1970,1,1)</f>
        <v>42414.680925925924</v>
      </c>
    </row>
    <row r="715" spans="1:20" ht="43.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12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9">
        <f>Table1[[#This Row],[pledged]]/Table1[[#This Row],[goal]]</f>
        <v>7.9600000000000001E-3</v>
      </c>
      <c r="P715" s="8">
        <f>IFERROR(Table1[[#This Row],[pledged]]/Table1[[#This Row],[backers_count]],0)</f>
        <v>199</v>
      </c>
      <c r="Q71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15" t="str">
        <f>RIGHT(Table1[[#This Row],[Category and Sub-Category]],(LEN(Table1[[#This Row],[Category and Sub-Category]])-(FIND("/",Table1[[#This Row],[Category and Sub-Category]],1))))</f>
        <v>wearables</v>
      </c>
      <c r="S715" s="7">
        <f>(Table1[[#This Row],[launched_at]]/86400)+DATE(1970,1,1)</f>
        <v>42496.529305555552</v>
      </c>
      <c r="T715" s="7">
        <f>(Table1[[#This Row],[deadline]]/86400)+DATE(1970,1,1)</f>
        <v>42526.529305555552</v>
      </c>
    </row>
    <row r="716" spans="1:20" ht="43.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12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9">
        <f>Table1[[#This Row],[pledged]]/Table1[[#This Row],[goal]]</f>
        <v>0.14993333333333334</v>
      </c>
      <c r="P716" s="8">
        <f>IFERROR(Table1[[#This Row],[pledged]]/Table1[[#This Row],[backers_count]],0)</f>
        <v>80.321428571428569</v>
      </c>
      <c r="Q71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16" t="str">
        <f>RIGHT(Table1[[#This Row],[Category and Sub-Category]],(LEN(Table1[[#This Row],[Category and Sub-Category]])-(FIND("/",Table1[[#This Row],[Category and Sub-Category]],1))))</f>
        <v>wearables</v>
      </c>
      <c r="S716" s="7">
        <f>(Table1[[#This Row],[launched_at]]/86400)+DATE(1970,1,1)</f>
        <v>42734.787986111114</v>
      </c>
      <c r="T716" s="7">
        <f>(Table1[[#This Row],[deadline]]/86400)+DATE(1970,1,1)</f>
        <v>42794.787986111114</v>
      </c>
    </row>
    <row r="717" spans="1:20" ht="58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12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9">
        <f>Table1[[#This Row],[pledged]]/Table1[[#This Row],[goal]]</f>
        <v>5.0509090909090906E-2</v>
      </c>
      <c r="P717" s="8">
        <f>IFERROR(Table1[[#This Row],[pledged]]/Table1[[#This Row],[backers_count]],0)</f>
        <v>115.75</v>
      </c>
      <c r="Q71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17" t="str">
        <f>RIGHT(Table1[[#This Row],[Category and Sub-Category]],(LEN(Table1[[#This Row],[Category and Sub-Category]])-(FIND("/",Table1[[#This Row],[Category and Sub-Category]],1))))</f>
        <v>wearables</v>
      </c>
      <c r="S717" s="7">
        <f>(Table1[[#This Row],[launched_at]]/86400)+DATE(1970,1,1)</f>
        <v>42273.090740740736</v>
      </c>
      <c r="T717" s="7">
        <f>(Table1[[#This Row],[deadline]]/86400)+DATE(1970,1,1)</f>
        <v>42313.132407407407</v>
      </c>
    </row>
    <row r="718" spans="1:20" ht="43.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12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9">
        <f>Table1[[#This Row],[pledged]]/Table1[[#This Row],[goal]]</f>
        <v>0.10214285714285715</v>
      </c>
      <c r="P718" s="8">
        <f>IFERROR(Table1[[#This Row],[pledged]]/Table1[[#This Row],[backers_count]],0)</f>
        <v>44.6875</v>
      </c>
      <c r="Q71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18" t="str">
        <f>RIGHT(Table1[[#This Row],[Category and Sub-Category]],(LEN(Table1[[#This Row],[Category and Sub-Category]])-(FIND("/",Table1[[#This Row],[Category and Sub-Category]],1))))</f>
        <v>wearables</v>
      </c>
      <c r="S718" s="7">
        <f>(Table1[[#This Row],[launched_at]]/86400)+DATE(1970,1,1)</f>
        <v>41940.658645833333</v>
      </c>
      <c r="T718" s="7">
        <f>(Table1[[#This Row],[deadline]]/86400)+DATE(1970,1,1)</f>
        <v>41974</v>
      </c>
    </row>
    <row r="719" spans="1:20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12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9">
        <f>Table1[[#This Row],[pledged]]/Table1[[#This Row],[goal]]</f>
        <v>3.0500000000000002E-3</v>
      </c>
      <c r="P719" s="8">
        <f>IFERROR(Table1[[#This Row],[pledged]]/Table1[[#This Row],[backers_count]],0)</f>
        <v>76.25</v>
      </c>
      <c r="Q71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19" t="str">
        <f>RIGHT(Table1[[#This Row],[Category and Sub-Category]],(LEN(Table1[[#This Row],[Category and Sub-Category]])-(FIND("/",Table1[[#This Row],[Category and Sub-Category]],1))))</f>
        <v>wearables</v>
      </c>
      <c r="S719" s="7">
        <f>(Table1[[#This Row],[launched_at]]/86400)+DATE(1970,1,1)</f>
        <v>41857.854189814811</v>
      </c>
      <c r="T719" s="7">
        <f>(Table1[[#This Row],[deadline]]/86400)+DATE(1970,1,1)</f>
        <v>41887.854189814811</v>
      </c>
    </row>
    <row r="720" spans="1:20" ht="43.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12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9">
        <f>Table1[[#This Row],[pledged]]/Table1[[#This Row],[goal]]</f>
        <v>7.4999999999999997E-3</v>
      </c>
      <c r="P720" s="8">
        <f>IFERROR(Table1[[#This Row],[pledged]]/Table1[[#This Row],[backers_count]],0)</f>
        <v>22.5</v>
      </c>
      <c r="Q72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20" t="str">
        <f>RIGHT(Table1[[#This Row],[Category and Sub-Category]],(LEN(Table1[[#This Row],[Category and Sub-Category]])-(FIND("/",Table1[[#This Row],[Category and Sub-Category]],1))))</f>
        <v>wearables</v>
      </c>
      <c r="S720" s="7">
        <f>(Table1[[#This Row],[launched_at]]/86400)+DATE(1970,1,1)</f>
        <v>42752.845451388886</v>
      </c>
      <c r="T720" s="7">
        <f>(Table1[[#This Row],[deadline]]/86400)+DATE(1970,1,1)</f>
        <v>42784.249305555553</v>
      </c>
    </row>
    <row r="721" spans="1:20" ht="43.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12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9">
        <f>Table1[[#This Row],[pledged]]/Table1[[#This Row],[goal]]</f>
        <v>1.2933333333333333E-2</v>
      </c>
      <c r="P721" s="8">
        <f>IFERROR(Table1[[#This Row],[pledged]]/Table1[[#This Row],[backers_count]],0)</f>
        <v>19.399999999999999</v>
      </c>
      <c r="Q72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721" t="str">
        <f>RIGHT(Table1[[#This Row],[Category and Sub-Category]],(LEN(Table1[[#This Row],[Category and Sub-Category]])-(FIND("/",Table1[[#This Row],[Category and Sub-Category]],1))))</f>
        <v>wearables</v>
      </c>
      <c r="S721" s="7">
        <f>(Table1[[#This Row],[launched_at]]/86400)+DATE(1970,1,1)</f>
        <v>42409.040231481486</v>
      </c>
      <c r="T721" s="7">
        <f>(Table1[[#This Row],[deadline]]/86400)+DATE(1970,1,1)</f>
        <v>42423.040231481486</v>
      </c>
    </row>
    <row r="722" spans="1:20" ht="43.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1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9">
        <f>Table1[[#This Row],[pledged]]/Table1[[#This Row],[goal]]</f>
        <v>1.4394736842105262</v>
      </c>
      <c r="P722" s="8">
        <f>IFERROR(Table1[[#This Row],[pledged]]/Table1[[#This Row],[backers_count]],0)</f>
        <v>66.707317073170728</v>
      </c>
      <c r="Q72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22" t="str">
        <f>RIGHT(Table1[[#This Row],[Category and Sub-Category]],(LEN(Table1[[#This Row],[Category and Sub-Category]])-(FIND("/",Table1[[#This Row],[Category and Sub-Category]],1))))</f>
        <v>nonfiction</v>
      </c>
      <c r="S722" s="7">
        <f>(Table1[[#This Row],[launched_at]]/86400)+DATE(1970,1,1)</f>
        <v>40909.649201388893</v>
      </c>
      <c r="T722" s="7">
        <f>(Table1[[#This Row],[deadline]]/86400)+DATE(1970,1,1)</f>
        <v>40937.649201388893</v>
      </c>
    </row>
    <row r="723" spans="1:20" ht="58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12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9">
        <f>Table1[[#This Row],[pledged]]/Table1[[#This Row],[goal]]</f>
        <v>1.2210975609756098</v>
      </c>
      <c r="P723" s="8">
        <f>IFERROR(Table1[[#This Row],[pledged]]/Table1[[#This Row],[backers_count]],0)</f>
        <v>84.142857142857139</v>
      </c>
      <c r="Q72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23" t="str">
        <f>RIGHT(Table1[[#This Row],[Category and Sub-Category]],(LEN(Table1[[#This Row],[Category and Sub-Category]])-(FIND("/",Table1[[#This Row],[Category and Sub-Category]],1))))</f>
        <v>nonfiction</v>
      </c>
      <c r="S723" s="7">
        <f>(Table1[[#This Row],[launched_at]]/86400)+DATE(1970,1,1)</f>
        <v>41807.571840277778</v>
      </c>
      <c r="T723" s="7">
        <f>(Table1[[#This Row],[deadline]]/86400)+DATE(1970,1,1)</f>
        <v>41852.571840277778</v>
      </c>
    </row>
    <row r="724" spans="1:20" ht="43.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12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9">
        <f>Table1[[#This Row],[pledged]]/Table1[[#This Row],[goal]]</f>
        <v>1.3202400000000001</v>
      </c>
      <c r="P724" s="8">
        <f>IFERROR(Table1[[#This Row],[pledged]]/Table1[[#This Row],[backers_count]],0)</f>
        <v>215.72549019607843</v>
      </c>
      <c r="Q72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24" t="str">
        <f>RIGHT(Table1[[#This Row],[Category and Sub-Category]],(LEN(Table1[[#This Row],[Category and Sub-Category]])-(FIND("/",Table1[[#This Row],[Category and Sub-Category]],1))))</f>
        <v>nonfiction</v>
      </c>
      <c r="S724" s="7">
        <f>(Table1[[#This Row],[launched_at]]/86400)+DATE(1970,1,1)</f>
        <v>40977.805300925924</v>
      </c>
      <c r="T724" s="7">
        <f>(Table1[[#This Row],[deadline]]/86400)+DATE(1970,1,1)</f>
        <v>41007.76363425926</v>
      </c>
    </row>
    <row r="725" spans="1:20" ht="29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12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9">
        <f>Table1[[#This Row],[pledged]]/Table1[[#This Row],[goal]]</f>
        <v>1.0938000000000001</v>
      </c>
      <c r="P725" s="8">
        <f>IFERROR(Table1[[#This Row],[pledged]]/Table1[[#This Row],[backers_count]],0)</f>
        <v>54.69</v>
      </c>
      <c r="Q72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25" t="str">
        <f>RIGHT(Table1[[#This Row],[Category and Sub-Category]],(LEN(Table1[[#This Row],[Category and Sub-Category]])-(FIND("/",Table1[[#This Row],[Category and Sub-Category]],1))))</f>
        <v>nonfiction</v>
      </c>
      <c r="S725" s="7">
        <f>(Table1[[#This Row],[launched_at]]/86400)+DATE(1970,1,1)</f>
        <v>42184.81653935185</v>
      </c>
      <c r="T725" s="7">
        <f>(Table1[[#This Row],[deadline]]/86400)+DATE(1970,1,1)</f>
        <v>42215.165972222225</v>
      </c>
    </row>
    <row r="726" spans="1:20" ht="58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12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9">
        <f>Table1[[#This Row],[pledged]]/Table1[[#This Row],[goal]]</f>
        <v>1.0547157142857144</v>
      </c>
      <c r="P726" s="8">
        <f>IFERROR(Table1[[#This Row],[pledged]]/Table1[[#This Row],[backers_count]],0)</f>
        <v>51.62944055944056</v>
      </c>
      <c r="Q72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26" t="str">
        <f>RIGHT(Table1[[#This Row],[Category and Sub-Category]],(LEN(Table1[[#This Row],[Category and Sub-Category]])-(FIND("/",Table1[[#This Row],[Category and Sub-Category]],1))))</f>
        <v>nonfiction</v>
      </c>
      <c r="S726" s="7">
        <f>(Table1[[#This Row],[launched_at]]/86400)+DATE(1970,1,1)</f>
        <v>40694.638460648144</v>
      </c>
      <c r="T726" s="7">
        <f>(Table1[[#This Row],[deadline]]/86400)+DATE(1970,1,1)</f>
        <v>40724.638460648144</v>
      </c>
    </row>
    <row r="727" spans="1:20" ht="43.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12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9">
        <f>Table1[[#This Row],[pledged]]/Table1[[#This Row],[goal]]</f>
        <v>1.0035000000000001</v>
      </c>
      <c r="P727" s="8">
        <f>IFERROR(Table1[[#This Row],[pledged]]/Table1[[#This Row],[backers_count]],0)</f>
        <v>143.35714285714286</v>
      </c>
      <c r="Q72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27" t="str">
        <f>RIGHT(Table1[[#This Row],[Category and Sub-Category]],(LEN(Table1[[#This Row],[Category and Sub-Category]])-(FIND("/",Table1[[#This Row],[Category and Sub-Category]],1))))</f>
        <v>nonfiction</v>
      </c>
      <c r="S727" s="7">
        <f>(Table1[[#This Row],[launched_at]]/86400)+DATE(1970,1,1)</f>
        <v>42321.626296296294</v>
      </c>
      <c r="T727" s="7">
        <f>(Table1[[#This Row],[deadline]]/86400)+DATE(1970,1,1)</f>
        <v>42351.626296296294</v>
      </c>
    </row>
    <row r="728" spans="1:20" ht="43.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12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9">
        <f>Table1[[#This Row],[pledged]]/Table1[[#This Row],[goal]]</f>
        <v>1.014</v>
      </c>
      <c r="P728" s="8">
        <f>IFERROR(Table1[[#This Row],[pledged]]/Table1[[#This Row],[backers_count]],0)</f>
        <v>72.428571428571431</v>
      </c>
      <c r="Q72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28" t="str">
        <f>RIGHT(Table1[[#This Row],[Category and Sub-Category]],(LEN(Table1[[#This Row],[Category and Sub-Category]])-(FIND("/",Table1[[#This Row],[Category and Sub-Category]],1))))</f>
        <v>nonfiction</v>
      </c>
      <c r="S728" s="7">
        <f>(Table1[[#This Row],[launched_at]]/86400)+DATE(1970,1,1)</f>
        <v>41346.042673611111</v>
      </c>
      <c r="T728" s="7">
        <f>(Table1[[#This Row],[deadline]]/86400)+DATE(1970,1,1)</f>
        <v>41376.042673611111</v>
      </c>
    </row>
    <row r="729" spans="1:20" ht="58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12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9">
        <f>Table1[[#This Row],[pledged]]/Table1[[#This Row],[goal]]</f>
        <v>1.5551428571428572</v>
      </c>
      <c r="P729" s="8">
        <f>IFERROR(Table1[[#This Row],[pledged]]/Table1[[#This Row],[backers_count]],0)</f>
        <v>36.530201342281877</v>
      </c>
      <c r="Q72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29" t="str">
        <f>RIGHT(Table1[[#This Row],[Category and Sub-Category]],(LEN(Table1[[#This Row],[Category and Sub-Category]])-(FIND("/",Table1[[#This Row],[Category and Sub-Category]],1))))</f>
        <v>nonfiction</v>
      </c>
      <c r="S729" s="7">
        <f>(Table1[[#This Row],[launched_at]]/86400)+DATE(1970,1,1)</f>
        <v>41247.020243055558</v>
      </c>
      <c r="T729" s="7">
        <f>(Table1[[#This Row],[deadline]]/86400)+DATE(1970,1,1)</f>
        <v>41288.888888888891</v>
      </c>
    </row>
    <row r="730" spans="1:20" ht="43.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12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9">
        <f>Table1[[#This Row],[pledged]]/Table1[[#This Row],[goal]]</f>
        <v>1.05566</v>
      </c>
      <c r="P730" s="8">
        <f>IFERROR(Table1[[#This Row],[pledged]]/Table1[[#This Row],[backers_count]],0)</f>
        <v>60.903461538461535</v>
      </c>
      <c r="Q73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30" t="str">
        <f>RIGHT(Table1[[#This Row],[Category and Sub-Category]],(LEN(Table1[[#This Row],[Category and Sub-Category]])-(FIND("/",Table1[[#This Row],[Category and Sub-Category]],1))))</f>
        <v>nonfiction</v>
      </c>
      <c r="S730" s="7">
        <f>(Table1[[#This Row],[launched_at]]/86400)+DATE(1970,1,1)</f>
        <v>40731.837465277778</v>
      </c>
      <c r="T730" s="7">
        <f>(Table1[[#This Row],[deadline]]/86400)+DATE(1970,1,1)</f>
        <v>40776.837465277778</v>
      </c>
    </row>
    <row r="731" spans="1:20" ht="43.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12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9">
        <f>Table1[[#This Row],[pledged]]/Table1[[#This Row],[goal]]</f>
        <v>1.3065</v>
      </c>
      <c r="P731" s="8">
        <f>IFERROR(Table1[[#This Row],[pledged]]/Table1[[#This Row],[backers_count]],0)</f>
        <v>43.55</v>
      </c>
      <c r="Q73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31" t="str">
        <f>RIGHT(Table1[[#This Row],[Category and Sub-Category]],(LEN(Table1[[#This Row],[Category and Sub-Category]])-(FIND("/",Table1[[#This Row],[Category and Sub-Category]],1))))</f>
        <v>nonfiction</v>
      </c>
      <c r="S731" s="7">
        <f>(Table1[[#This Row],[launched_at]]/86400)+DATE(1970,1,1)</f>
        <v>41111.185891203706</v>
      </c>
      <c r="T731" s="7">
        <f>(Table1[[#This Row],[deadline]]/86400)+DATE(1970,1,1)</f>
        <v>41171.185891203706</v>
      </c>
    </row>
    <row r="732" spans="1:20" ht="29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1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9">
        <f>Table1[[#This Row],[pledged]]/Table1[[#This Row],[goal]]</f>
        <v>1.3219000000000001</v>
      </c>
      <c r="P732" s="8">
        <f>IFERROR(Table1[[#This Row],[pledged]]/Table1[[#This Row],[backers_count]],0)</f>
        <v>99.766037735849054</v>
      </c>
      <c r="Q73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32" t="str">
        <f>RIGHT(Table1[[#This Row],[Category and Sub-Category]],(LEN(Table1[[#This Row],[Category and Sub-Category]])-(FIND("/",Table1[[#This Row],[Category and Sub-Category]],1))))</f>
        <v>nonfiction</v>
      </c>
      <c r="S732" s="7">
        <f>(Table1[[#This Row],[launched_at]]/86400)+DATE(1970,1,1)</f>
        <v>40854.745266203703</v>
      </c>
      <c r="T732" s="7">
        <f>(Table1[[#This Row],[deadline]]/86400)+DATE(1970,1,1)</f>
        <v>40884.745266203703</v>
      </c>
    </row>
    <row r="733" spans="1:20" ht="43.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12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9">
        <f>Table1[[#This Row],[pledged]]/Table1[[#This Row],[goal]]</f>
        <v>1.26</v>
      </c>
      <c r="P733" s="8">
        <f>IFERROR(Table1[[#This Row],[pledged]]/Table1[[#This Row],[backers_count]],0)</f>
        <v>88.732394366197184</v>
      </c>
      <c r="Q73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33" t="str">
        <f>RIGHT(Table1[[#This Row],[Category and Sub-Category]],(LEN(Table1[[#This Row],[Category and Sub-Category]])-(FIND("/",Table1[[#This Row],[Category and Sub-Category]],1))))</f>
        <v>nonfiction</v>
      </c>
      <c r="S733" s="7">
        <f>(Table1[[#This Row],[launched_at]]/86400)+DATE(1970,1,1)</f>
        <v>40879.795682870368</v>
      </c>
      <c r="T733" s="7">
        <f>(Table1[[#This Row],[deadline]]/86400)+DATE(1970,1,1)</f>
        <v>40930.25</v>
      </c>
    </row>
    <row r="734" spans="1:20" ht="43.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12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9">
        <f>Table1[[#This Row],[pledged]]/Table1[[#This Row],[goal]]</f>
        <v>1.6</v>
      </c>
      <c r="P734" s="8">
        <f>IFERROR(Table1[[#This Row],[pledged]]/Table1[[#This Row],[backers_count]],0)</f>
        <v>4.9230769230769234</v>
      </c>
      <c r="Q73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34" t="str">
        <f>RIGHT(Table1[[#This Row],[Category and Sub-Category]],(LEN(Table1[[#This Row],[Category and Sub-Category]])-(FIND("/",Table1[[#This Row],[Category and Sub-Category]],1))))</f>
        <v>nonfiction</v>
      </c>
      <c r="S734" s="7">
        <f>(Table1[[#This Row],[launched_at]]/86400)+DATE(1970,1,1)</f>
        <v>41486.424317129626</v>
      </c>
      <c r="T734" s="7">
        <f>(Table1[[#This Row],[deadline]]/86400)+DATE(1970,1,1)</f>
        <v>41546.424317129626</v>
      </c>
    </row>
    <row r="735" spans="1:20" ht="58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12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9">
        <f>Table1[[#This Row],[pledged]]/Table1[[#This Row],[goal]]</f>
        <v>1.2048000000000001</v>
      </c>
      <c r="P735" s="8">
        <f>IFERROR(Table1[[#This Row],[pledged]]/Table1[[#This Row],[backers_count]],0)</f>
        <v>17.822485207100591</v>
      </c>
      <c r="Q73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35" t="str">
        <f>RIGHT(Table1[[#This Row],[Category and Sub-Category]],(LEN(Table1[[#This Row],[Category and Sub-Category]])-(FIND("/",Table1[[#This Row],[Category and Sub-Category]],1))))</f>
        <v>nonfiction</v>
      </c>
      <c r="S735" s="7">
        <f>(Table1[[#This Row],[launched_at]]/86400)+DATE(1970,1,1)</f>
        <v>41598.420046296298</v>
      </c>
      <c r="T735" s="7">
        <f>(Table1[[#This Row],[deadline]]/86400)+DATE(1970,1,1)</f>
        <v>41628.420046296298</v>
      </c>
    </row>
    <row r="736" spans="1:20" ht="43.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12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9">
        <f>Table1[[#This Row],[pledged]]/Table1[[#This Row],[goal]]</f>
        <v>1.2552941176470589</v>
      </c>
      <c r="P736" s="8">
        <f>IFERROR(Table1[[#This Row],[pledged]]/Table1[[#This Row],[backers_count]],0)</f>
        <v>187.19298245614036</v>
      </c>
      <c r="Q73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36" t="str">
        <f>RIGHT(Table1[[#This Row],[Category and Sub-Category]],(LEN(Table1[[#This Row],[Category and Sub-Category]])-(FIND("/",Table1[[#This Row],[Category and Sub-Category]],1))))</f>
        <v>nonfiction</v>
      </c>
      <c r="S736" s="7">
        <f>(Table1[[#This Row],[launched_at]]/86400)+DATE(1970,1,1)</f>
        <v>42102.164583333331</v>
      </c>
      <c r="T736" s="7">
        <f>(Table1[[#This Row],[deadline]]/86400)+DATE(1970,1,1)</f>
        <v>42133.208333333328</v>
      </c>
    </row>
    <row r="737" spans="1:20" ht="43.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12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9">
        <f>Table1[[#This Row],[pledged]]/Table1[[#This Row],[goal]]</f>
        <v>1.1440638297872341</v>
      </c>
      <c r="P737" s="8">
        <f>IFERROR(Table1[[#This Row],[pledged]]/Table1[[#This Row],[backers_count]],0)</f>
        <v>234.80786026200875</v>
      </c>
      <c r="Q73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37" t="str">
        <f>RIGHT(Table1[[#This Row],[Category and Sub-Category]],(LEN(Table1[[#This Row],[Category and Sub-Category]])-(FIND("/",Table1[[#This Row],[Category and Sub-Category]],1))))</f>
        <v>nonfiction</v>
      </c>
      <c r="S737" s="7">
        <f>(Table1[[#This Row],[launched_at]]/86400)+DATE(1970,1,1)</f>
        <v>41946.029467592591</v>
      </c>
      <c r="T737" s="7">
        <f>(Table1[[#This Row],[deadline]]/86400)+DATE(1970,1,1)</f>
        <v>41977.027083333334</v>
      </c>
    </row>
    <row r="738" spans="1:20" ht="43.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12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9">
        <f>Table1[[#This Row],[pledged]]/Table1[[#This Row],[goal]]</f>
        <v>3.151388888888889</v>
      </c>
      <c r="P738" s="8">
        <f>IFERROR(Table1[[#This Row],[pledged]]/Table1[[#This Row],[backers_count]],0)</f>
        <v>105.04629629629629</v>
      </c>
      <c r="Q73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38" t="str">
        <f>RIGHT(Table1[[#This Row],[Category and Sub-Category]],(LEN(Table1[[#This Row],[Category and Sub-Category]])-(FIND("/",Table1[[#This Row],[Category and Sub-Category]],1))))</f>
        <v>nonfiction</v>
      </c>
      <c r="S738" s="7">
        <f>(Table1[[#This Row],[launched_at]]/86400)+DATE(1970,1,1)</f>
        <v>41579.734259259261</v>
      </c>
      <c r="T738" s="7">
        <f>(Table1[[#This Row],[deadline]]/86400)+DATE(1970,1,1)</f>
        <v>41599.207638888889</v>
      </c>
    </row>
    <row r="739" spans="1:20" ht="43.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12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9">
        <f>Table1[[#This Row],[pledged]]/Table1[[#This Row],[goal]]</f>
        <v>1.224</v>
      </c>
      <c r="P739" s="8">
        <f>IFERROR(Table1[[#This Row],[pledged]]/Table1[[#This Row],[backers_count]],0)</f>
        <v>56.666666666666664</v>
      </c>
      <c r="Q73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39" t="str">
        <f>RIGHT(Table1[[#This Row],[Category and Sub-Category]],(LEN(Table1[[#This Row],[Category and Sub-Category]])-(FIND("/",Table1[[#This Row],[Category and Sub-Category]],1))))</f>
        <v>nonfiction</v>
      </c>
      <c r="S739" s="7">
        <f>(Table1[[#This Row],[launched_at]]/86400)+DATE(1970,1,1)</f>
        <v>41667.275312500002</v>
      </c>
      <c r="T739" s="7">
        <f>(Table1[[#This Row],[deadline]]/86400)+DATE(1970,1,1)</f>
        <v>41684.833333333336</v>
      </c>
    </row>
    <row r="740" spans="1:20" ht="29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12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9">
        <f>Table1[[#This Row],[pledged]]/Table1[[#This Row],[goal]]</f>
        <v>1.0673333333333332</v>
      </c>
      <c r="P740" s="8">
        <f>IFERROR(Table1[[#This Row],[pledged]]/Table1[[#This Row],[backers_count]],0)</f>
        <v>39.048780487804876</v>
      </c>
      <c r="Q74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40" t="str">
        <f>RIGHT(Table1[[#This Row],[Category and Sub-Category]],(LEN(Table1[[#This Row],[Category and Sub-Category]])-(FIND("/",Table1[[#This Row],[Category and Sub-Category]],1))))</f>
        <v>nonfiction</v>
      </c>
      <c r="S740" s="7">
        <f>(Table1[[#This Row],[launched_at]]/86400)+DATE(1970,1,1)</f>
        <v>41943.604097222225</v>
      </c>
      <c r="T740" s="7">
        <f>(Table1[[#This Row],[deadline]]/86400)+DATE(1970,1,1)</f>
        <v>41974.207638888889</v>
      </c>
    </row>
    <row r="741" spans="1:20" ht="43.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12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9">
        <f>Table1[[#This Row],[pledged]]/Table1[[#This Row],[goal]]</f>
        <v>1.5833333333333333</v>
      </c>
      <c r="P741" s="8">
        <f>IFERROR(Table1[[#This Row],[pledged]]/Table1[[#This Row],[backers_count]],0)</f>
        <v>68.345323741007192</v>
      </c>
      <c r="Q74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41" t="str">
        <f>RIGHT(Table1[[#This Row],[Category and Sub-Category]],(LEN(Table1[[#This Row],[Category and Sub-Category]])-(FIND("/",Table1[[#This Row],[Category and Sub-Category]],1))))</f>
        <v>nonfiction</v>
      </c>
      <c r="S741" s="7">
        <f>(Table1[[#This Row],[launched_at]]/86400)+DATE(1970,1,1)</f>
        <v>41829.502650462964</v>
      </c>
      <c r="T741" s="7">
        <f>(Table1[[#This Row],[deadline]]/86400)+DATE(1970,1,1)</f>
        <v>41862.502650462964</v>
      </c>
    </row>
    <row r="742" spans="1:20" ht="58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1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9">
        <f>Table1[[#This Row],[pledged]]/Table1[[#This Row],[goal]]</f>
        <v>1.0740000000000001</v>
      </c>
      <c r="P742" s="8">
        <f>IFERROR(Table1[[#This Row],[pledged]]/Table1[[#This Row],[backers_count]],0)</f>
        <v>169.57894736842104</v>
      </c>
      <c r="Q74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42" t="str">
        <f>RIGHT(Table1[[#This Row],[Category and Sub-Category]],(LEN(Table1[[#This Row],[Category and Sub-Category]])-(FIND("/",Table1[[#This Row],[Category and Sub-Category]],1))))</f>
        <v>nonfiction</v>
      </c>
      <c r="S742" s="7">
        <f>(Table1[[#This Row],[launched_at]]/86400)+DATE(1970,1,1)</f>
        <v>42162.146782407406</v>
      </c>
      <c r="T742" s="7">
        <f>(Table1[[#This Row],[deadline]]/86400)+DATE(1970,1,1)</f>
        <v>42176.146782407406</v>
      </c>
    </row>
    <row r="743" spans="1:20" ht="29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12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9">
        <f>Table1[[#This Row],[pledged]]/Table1[[#This Row],[goal]]</f>
        <v>1.0226</v>
      </c>
      <c r="P743" s="8">
        <f>IFERROR(Table1[[#This Row],[pledged]]/Table1[[#This Row],[backers_count]],0)</f>
        <v>141.42340425531913</v>
      </c>
      <c r="Q74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43" t="str">
        <f>RIGHT(Table1[[#This Row],[Category and Sub-Category]],(LEN(Table1[[#This Row],[Category and Sub-Category]])-(FIND("/",Table1[[#This Row],[Category and Sub-Category]],1))))</f>
        <v>nonfiction</v>
      </c>
      <c r="S743" s="7">
        <f>(Table1[[#This Row],[launched_at]]/86400)+DATE(1970,1,1)</f>
        <v>41401.648217592592</v>
      </c>
      <c r="T743" s="7">
        <f>(Table1[[#This Row],[deadline]]/86400)+DATE(1970,1,1)</f>
        <v>41436.648217592592</v>
      </c>
    </row>
    <row r="744" spans="1:20" ht="58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12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9">
        <f>Table1[[#This Row],[pledged]]/Table1[[#This Row],[goal]]</f>
        <v>1.1071428571428572</v>
      </c>
      <c r="P744" s="8">
        <f>IFERROR(Table1[[#This Row],[pledged]]/Table1[[#This Row],[backers_count]],0)</f>
        <v>67.391304347826093</v>
      </c>
      <c r="Q74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44" t="str">
        <f>RIGHT(Table1[[#This Row],[Category and Sub-Category]],(LEN(Table1[[#This Row],[Category and Sub-Category]])-(FIND("/",Table1[[#This Row],[Category and Sub-Category]],1))))</f>
        <v>nonfiction</v>
      </c>
      <c r="S744" s="7">
        <f>(Table1[[#This Row],[launched_at]]/86400)+DATE(1970,1,1)</f>
        <v>41689.917962962965</v>
      </c>
      <c r="T744" s="7">
        <f>(Table1[[#This Row],[deadline]]/86400)+DATE(1970,1,1)</f>
        <v>41719.876296296294</v>
      </c>
    </row>
    <row r="745" spans="1:20" ht="43.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12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9">
        <f>Table1[[#This Row],[pledged]]/Table1[[#This Row],[goal]]</f>
        <v>1.48</v>
      </c>
      <c r="P745" s="8">
        <f>IFERROR(Table1[[#This Row],[pledged]]/Table1[[#This Row],[backers_count]],0)</f>
        <v>54.266666666666666</v>
      </c>
      <c r="Q74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45" t="str">
        <f>RIGHT(Table1[[#This Row],[Category and Sub-Category]],(LEN(Table1[[#This Row],[Category and Sub-Category]])-(FIND("/",Table1[[#This Row],[Category and Sub-Category]],1))))</f>
        <v>nonfiction</v>
      </c>
      <c r="S745" s="7">
        <f>(Table1[[#This Row],[launched_at]]/86400)+DATE(1970,1,1)</f>
        <v>40990.709317129629</v>
      </c>
      <c r="T745" s="7">
        <f>(Table1[[#This Row],[deadline]]/86400)+DATE(1970,1,1)</f>
        <v>41015.875</v>
      </c>
    </row>
    <row r="746" spans="1:20" ht="43.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12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9">
        <f>Table1[[#This Row],[pledged]]/Table1[[#This Row],[goal]]</f>
        <v>1.0232000000000001</v>
      </c>
      <c r="P746" s="8">
        <f>IFERROR(Table1[[#This Row],[pledged]]/Table1[[#This Row],[backers_count]],0)</f>
        <v>82.516129032258064</v>
      </c>
      <c r="Q74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46" t="str">
        <f>RIGHT(Table1[[#This Row],[Category and Sub-Category]],(LEN(Table1[[#This Row],[Category and Sub-Category]])-(FIND("/",Table1[[#This Row],[Category and Sub-Category]],1))))</f>
        <v>nonfiction</v>
      </c>
      <c r="S746" s="7">
        <f>(Table1[[#This Row],[launched_at]]/86400)+DATE(1970,1,1)</f>
        <v>41226.95721064815</v>
      </c>
      <c r="T746" s="7">
        <f>(Table1[[#This Row],[deadline]]/86400)+DATE(1970,1,1)</f>
        <v>41256.95721064815</v>
      </c>
    </row>
    <row r="747" spans="1:20" ht="58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12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9">
        <f>Table1[[#This Row],[pledged]]/Table1[[#This Row],[goal]]</f>
        <v>1.7909909909909909</v>
      </c>
      <c r="P747" s="8">
        <f>IFERROR(Table1[[#This Row],[pledged]]/Table1[[#This Row],[backers_count]],0)</f>
        <v>53.729729729729726</v>
      </c>
      <c r="Q74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47" t="str">
        <f>RIGHT(Table1[[#This Row],[Category and Sub-Category]],(LEN(Table1[[#This Row],[Category and Sub-Category]])-(FIND("/",Table1[[#This Row],[Category and Sub-Category]],1))))</f>
        <v>nonfiction</v>
      </c>
      <c r="S747" s="7">
        <f>(Table1[[#This Row],[launched_at]]/86400)+DATE(1970,1,1)</f>
        <v>41367.572280092594</v>
      </c>
      <c r="T747" s="7">
        <f>(Table1[[#This Row],[deadline]]/86400)+DATE(1970,1,1)</f>
        <v>41397.572280092594</v>
      </c>
    </row>
    <row r="748" spans="1:20" ht="29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12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9">
        <f>Table1[[#This Row],[pledged]]/Table1[[#This Row],[goal]]</f>
        <v>1.1108135252761968</v>
      </c>
      <c r="P748" s="8">
        <f>IFERROR(Table1[[#This Row],[pledged]]/Table1[[#This Row],[backers_count]],0)</f>
        <v>34.206185567010309</v>
      </c>
      <c r="Q74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48" t="str">
        <f>RIGHT(Table1[[#This Row],[Category and Sub-Category]],(LEN(Table1[[#This Row],[Category and Sub-Category]])-(FIND("/",Table1[[#This Row],[Category and Sub-Category]],1))))</f>
        <v>nonfiction</v>
      </c>
      <c r="S748" s="7">
        <f>(Table1[[#This Row],[launched_at]]/86400)+DATE(1970,1,1)</f>
        <v>41157.042928240742</v>
      </c>
      <c r="T748" s="7">
        <f>(Table1[[#This Row],[deadline]]/86400)+DATE(1970,1,1)</f>
        <v>41175.165972222225</v>
      </c>
    </row>
    <row r="749" spans="1:20" ht="43.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12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9">
        <f>Table1[[#This Row],[pledged]]/Table1[[#This Row],[goal]]</f>
        <v>1.0004285714285714</v>
      </c>
      <c r="P749" s="8">
        <f>IFERROR(Table1[[#This Row],[pledged]]/Table1[[#This Row],[backers_count]],0)</f>
        <v>127.32727272727273</v>
      </c>
      <c r="Q74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49" t="str">
        <f>RIGHT(Table1[[#This Row],[Category and Sub-Category]],(LEN(Table1[[#This Row],[Category and Sub-Category]])-(FIND("/",Table1[[#This Row],[Category and Sub-Category]],1))))</f>
        <v>nonfiction</v>
      </c>
      <c r="S749" s="7">
        <f>(Table1[[#This Row],[launched_at]]/86400)+DATE(1970,1,1)</f>
        <v>41988.548831018517</v>
      </c>
      <c r="T749" s="7">
        <f>(Table1[[#This Row],[deadline]]/86400)+DATE(1970,1,1)</f>
        <v>42019.454166666663</v>
      </c>
    </row>
    <row r="750" spans="1:20" ht="43.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12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9">
        <f>Table1[[#This Row],[pledged]]/Table1[[#This Row],[goal]]</f>
        <v>1.0024999999999999</v>
      </c>
      <c r="P750" s="8">
        <f>IFERROR(Table1[[#This Row],[pledged]]/Table1[[#This Row],[backers_count]],0)</f>
        <v>45.56818181818182</v>
      </c>
      <c r="Q75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50" t="str">
        <f>RIGHT(Table1[[#This Row],[Category and Sub-Category]],(LEN(Table1[[#This Row],[Category and Sub-Category]])-(FIND("/",Table1[[#This Row],[Category and Sub-Category]],1))))</f>
        <v>nonfiction</v>
      </c>
      <c r="S750" s="7">
        <f>(Table1[[#This Row],[launched_at]]/86400)+DATE(1970,1,1)</f>
        <v>41831.846828703703</v>
      </c>
      <c r="T750" s="7">
        <f>(Table1[[#This Row],[deadline]]/86400)+DATE(1970,1,1)</f>
        <v>41861.846828703703</v>
      </c>
    </row>
    <row r="751" spans="1:20" ht="43.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12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9">
        <f>Table1[[#This Row],[pledged]]/Table1[[#This Row],[goal]]</f>
        <v>1.0556000000000001</v>
      </c>
      <c r="P751" s="8">
        <f>IFERROR(Table1[[#This Row],[pledged]]/Table1[[#This Row],[backers_count]],0)</f>
        <v>95.963636363636368</v>
      </c>
      <c r="Q75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51" t="str">
        <f>RIGHT(Table1[[#This Row],[Category and Sub-Category]],(LEN(Table1[[#This Row],[Category and Sub-Category]])-(FIND("/",Table1[[#This Row],[Category and Sub-Category]],1))))</f>
        <v>nonfiction</v>
      </c>
      <c r="S751" s="7">
        <f>(Table1[[#This Row],[launched_at]]/86400)+DATE(1970,1,1)</f>
        <v>42733.94131944445</v>
      </c>
      <c r="T751" s="7">
        <f>(Table1[[#This Row],[deadline]]/86400)+DATE(1970,1,1)</f>
        <v>42763.94131944445</v>
      </c>
    </row>
    <row r="752" spans="1:20" ht="43.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1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9">
        <f>Table1[[#This Row],[pledged]]/Table1[[#This Row],[goal]]</f>
        <v>1.0258775877587758</v>
      </c>
      <c r="P752" s="8">
        <f>IFERROR(Table1[[#This Row],[pledged]]/Table1[[#This Row],[backers_count]],0)</f>
        <v>77.271186440677965</v>
      </c>
      <c r="Q75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52" t="str">
        <f>RIGHT(Table1[[#This Row],[Category and Sub-Category]],(LEN(Table1[[#This Row],[Category and Sub-Category]])-(FIND("/",Table1[[#This Row],[Category and Sub-Category]],1))))</f>
        <v>nonfiction</v>
      </c>
      <c r="S752" s="7">
        <f>(Table1[[#This Row],[launched_at]]/86400)+DATE(1970,1,1)</f>
        <v>41299.878148148149</v>
      </c>
      <c r="T752" s="7">
        <f>(Table1[[#This Row],[deadline]]/86400)+DATE(1970,1,1)</f>
        <v>41329.878148148149</v>
      </c>
    </row>
    <row r="753" spans="1:20" ht="43.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12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9">
        <f>Table1[[#This Row],[pledged]]/Table1[[#This Row],[goal]]</f>
        <v>1.1850000000000001</v>
      </c>
      <c r="P753" s="8">
        <f>IFERROR(Table1[[#This Row],[pledged]]/Table1[[#This Row],[backers_count]],0)</f>
        <v>57.338709677419352</v>
      </c>
      <c r="Q75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53" t="str">
        <f>RIGHT(Table1[[#This Row],[Category and Sub-Category]],(LEN(Table1[[#This Row],[Category and Sub-Category]])-(FIND("/",Table1[[#This Row],[Category and Sub-Category]],1))))</f>
        <v>nonfiction</v>
      </c>
      <c r="S753" s="7">
        <f>(Table1[[#This Row],[launched_at]]/86400)+DATE(1970,1,1)</f>
        <v>40713.630497685182</v>
      </c>
      <c r="T753" s="7">
        <f>(Table1[[#This Row],[deadline]]/86400)+DATE(1970,1,1)</f>
        <v>40759.630497685182</v>
      </c>
    </row>
    <row r="754" spans="1:20" ht="58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12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9">
        <f>Table1[[#This Row],[pledged]]/Table1[[#This Row],[goal]]</f>
        <v>1.117</v>
      </c>
      <c r="P754" s="8">
        <f>IFERROR(Table1[[#This Row],[pledged]]/Table1[[#This Row],[backers_count]],0)</f>
        <v>53.19047619047619</v>
      </c>
      <c r="Q75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54" t="str">
        <f>RIGHT(Table1[[#This Row],[Category and Sub-Category]],(LEN(Table1[[#This Row],[Category and Sub-Category]])-(FIND("/",Table1[[#This Row],[Category and Sub-Category]],1))))</f>
        <v>nonfiction</v>
      </c>
      <c r="S754" s="7">
        <f>(Table1[[#This Row],[launched_at]]/86400)+DATE(1970,1,1)</f>
        <v>42639.421493055561</v>
      </c>
      <c r="T754" s="7">
        <f>(Table1[[#This Row],[deadline]]/86400)+DATE(1970,1,1)</f>
        <v>42659.458333333328</v>
      </c>
    </row>
    <row r="755" spans="1:20" ht="43.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12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9">
        <f>Table1[[#This Row],[pledged]]/Table1[[#This Row],[goal]]</f>
        <v>1.28</v>
      </c>
      <c r="P755" s="8">
        <f>IFERROR(Table1[[#This Row],[pledged]]/Table1[[#This Row],[backers_count]],0)</f>
        <v>492.30769230769232</v>
      </c>
      <c r="Q75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55" t="str">
        <f>RIGHT(Table1[[#This Row],[Category and Sub-Category]],(LEN(Table1[[#This Row],[Category and Sub-Category]])-(FIND("/",Table1[[#This Row],[Category and Sub-Category]],1))))</f>
        <v>nonfiction</v>
      </c>
      <c r="S755" s="7">
        <f>(Table1[[#This Row],[launched_at]]/86400)+DATE(1970,1,1)</f>
        <v>42019.590173611112</v>
      </c>
      <c r="T755" s="7">
        <f>(Table1[[#This Row],[deadline]]/86400)+DATE(1970,1,1)</f>
        <v>42049.590173611112</v>
      </c>
    </row>
    <row r="756" spans="1:20" ht="58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12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9">
        <f>Table1[[#This Row],[pledged]]/Table1[[#This Row],[goal]]</f>
        <v>1.0375000000000001</v>
      </c>
      <c r="P756" s="8">
        <f>IFERROR(Table1[[#This Row],[pledged]]/Table1[[#This Row],[backers_count]],0)</f>
        <v>42.346938775510203</v>
      </c>
      <c r="Q75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56" t="str">
        <f>RIGHT(Table1[[#This Row],[Category and Sub-Category]],(LEN(Table1[[#This Row],[Category and Sub-Category]])-(FIND("/",Table1[[#This Row],[Category and Sub-Category]],1))))</f>
        <v>nonfiction</v>
      </c>
      <c r="S756" s="7">
        <f>(Table1[[#This Row],[launched_at]]/86400)+DATE(1970,1,1)</f>
        <v>41249.749085648145</v>
      </c>
      <c r="T756" s="7">
        <f>(Table1[[#This Row],[deadline]]/86400)+DATE(1970,1,1)</f>
        <v>41279.749085648145</v>
      </c>
    </row>
    <row r="757" spans="1:20" ht="43.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12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9">
        <f>Table1[[#This Row],[pledged]]/Table1[[#This Row],[goal]]</f>
        <v>1.0190760000000001</v>
      </c>
      <c r="P757" s="8">
        <f>IFERROR(Table1[[#This Row],[pledged]]/Table1[[#This Row],[backers_count]],0)</f>
        <v>37.466029411764708</v>
      </c>
      <c r="Q75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57" t="str">
        <f>RIGHT(Table1[[#This Row],[Category and Sub-Category]],(LEN(Table1[[#This Row],[Category and Sub-Category]])-(FIND("/",Table1[[#This Row],[Category and Sub-Category]],1))))</f>
        <v>nonfiction</v>
      </c>
      <c r="S757" s="7">
        <f>(Table1[[#This Row],[launched_at]]/86400)+DATE(1970,1,1)</f>
        <v>41383.605057870373</v>
      </c>
      <c r="T757" s="7">
        <f>(Table1[[#This Row],[deadline]]/86400)+DATE(1970,1,1)</f>
        <v>41414.02847222222</v>
      </c>
    </row>
    <row r="758" spans="1:20" ht="43.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12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9">
        <f>Table1[[#This Row],[pledged]]/Table1[[#This Row],[goal]]</f>
        <v>1.177142857142857</v>
      </c>
      <c r="P758" s="8">
        <f>IFERROR(Table1[[#This Row],[pledged]]/Table1[[#This Row],[backers_count]],0)</f>
        <v>37.454545454545453</v>
      </c>
      <c r="Q75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58" t="str">
        <f>RIGHT(Table1[[#This Row],[Category and Sub-Category]],(LEN(Table1[[#This Row],[Category and Sub-Category]])-(FIND("/",Table1[[#This Row],[Category and Sub-Category]],1))))</f>
        <v>nonfiction</v>
      </c>
      <c r="S758" s="7">
        <f>(Table1[[#This Row],[launched_at]]/86400)+DATE(1970,1,1)</f>
        <v>40590.766886574071</v>
      </c>
      <c r="T758" s="7">
        <f>(Table1[[#This Row],[deadline]]/86400)+DATE(1970,1,1)</f>
        <v>40651.725219907406</v>
      </c>
    </row>
    <row r="759" spans="1:20" ht="43.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12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9">
        <f>Table1[[#This Row],[pledged]]/Table1[[#This Row],[goal]]</f>
        <v>2.38</v>
      </c>
      <c r="P759" s="8">
        <f>IFERROR(Table1[[#This Row],[pledged]]/Table1[[#This Row],[backers_count]],0)</f>
        <v>33.055555555555557</v>
      </c>
      <c r="Q75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59" t="str">
        <f>RIGHT(Table1[[#This Row],[Category and Sub-Category]],(LEN(Table1[[#This Row],[Category and Sub-Category]])-(FIND("/",Table1[[#This Row],[Category and Sub-Category]],1))))</f>
        <v>nonfiction</v>
      </c>
      <c r="S759" s="7">
        <f>(Table1[[#This Row],[launched_at]]/86400)+DATE(1970,1,1)</f>
        <v>41235.054560185185</v>
      </c>
      <c r="T759" s="7">
        <f>(Table1[[#This Row],[deadline]]/86400)+DATE(1970,1,1)</f>
        <v>41249.054560185185</v>
      </c>
    </row>
    <row r="760" spans="1:20" ht="29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12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9">
        <f>Table1[[#This Row],[pledged]]/Table1[[#This Row],[goal]]</f>
        <v>1.02</v>
      </c>
      <c r="P760" s="8">
        <f>IFERROR(Table1[[#This Row],[pledged]]/Table1[[#This Row],[backers_count]],0)</f>
        <v>134.21052631578948</v>
      </c>
      <c r="Q76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60" t="str">
        <f>RIGHT(Table1[[#This Row],[Category and Sub-Category]],(LEN(Table1[[#This Row],[Category and Sub-Category]])-(FIND("/",Table1[[#This Row],[Category and Sub-Category]],1))))</f>
        <v>nonfiction</v>
      </c>
      <c r="S760" s="7">
        <f>(Table1[[#This Row],[launched_at]]/86400)+DATE(1970,1,1)</f>
        <v>40429.836435185185</v>
      </c>
      <c r="T760" s="7">
        <f>(Table1[[#This Row],[deadline]]/86400)+DATE(1970,1,1)</f>
        <v>40459.836435185185</v>
      </c>
    </row>
    <row r="761" spans="1:20" ht="43.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12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9">
        <f>Table1[[#This Row],[pledged]]/Table1[[#This Row],[goal]]</f>
        <v>1.0192000000000001</v>
      </c>
      <c r="P761" s="8">
        <f>IFERROR(Table1[[#This Row],[pledged]]/Table1[[#This Row],[backers_count]],0)</f>
        <v>51.474747474747474</v>
      </c>
      <c r="Q76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61" t="str">
        <f>RIGHT(Table1[[#This Row],[Category and Sub-Category]],(LEN(Table1[[#This Row],[Category and Sub-Category]])-(FIND("/",Table1[[#This Row],[Category and Sub-Category]],1))))</f>
        <v>nonfiction</v>
      </c>
      <c r="S761" s="7">
        <f>(Table1[[#This Row],[launched_at]]/86400)+DATE(1970,1,1)</f>
        <v>41789.330312500002</v>
      </c>
      <c r="T761" s="7">
        <f>(Table1[[#This Row],[deadline]]/86400)+DATE(1970,1,1)</f>
        <v>41829.330312500002</v>
      </c>
    </row>
    <row r="762" spans="1:20" ht="43.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1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9">
        <f>Table1[[#This Row],[pledged]]/Table1[[#This Row],[goal]]</f>
        <v>0</v>
      </c>
      <c r="P762" s="8">
        <f>IFERROR(Table1[[#This Row],[pledged]]/Table1[[#This Row],[backers_count]],0)</f>
        <v>0</v>
      </c>
      <c r="Q76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62" t="str">
        <f>RIGHT(Table1[[#This Row],[Category and Sub-Category]],(LEN(Table1[[#This Row],[Category and Sub-Category]])-(FIND("/",Table1[[#This Row],[Category and Sub-Category]],1))))</f>
        <v>fiction</v>
      </c>
      <c r="S762" s="7">
        <f>(Table1[[#This Row],[launched_at]]/86400)+DATE(1970,1,1)</f>
        <v>42670.764039351852</v>
      </c>
      <c r="T762" s="7">
        <f>(Table1[[#This Row],[deadline]]/86400)+DATE(1970,1,1)</f>
        <v>42700.805706018524</v>
      </c>
    </row>
    <row r="763" spans="1:20" ht="43.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12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9">
        <f>Table1[[#This Row],[pledged]]/Table1[[#This Row],[goal]]</f>
        <v>4.7E-2</v>
      </c>
      <c r="P763" s="8">
        <f>IFERROR(Table1[[#This Row],[pledged]]/Table1[[#This Row],[backers_count]],0)</f>
        <v>39.166666666666664</v>
      </c>
      <c r="Q76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63" t="str">
        <f>RIGHT(Table1[[#This Row],[Category and Sub-Category]],(LEN(Table1[[#This Row],[Category and Sub-Category]])-(FIND("/",Table1[[#This Row],[Category and Sub-Category]],1))))</f>
        <v>fiction</v>
      </c>
      <c r="S763" s="7">
        <f>(Table1[[#This Row],[launched_at]]/86400)+DATE(1970,1,1)</f>
        <v>41642.751458333332</v>
      </c>
      <c r="T763" s="7">
        <f>(Table1[[#This Row],[deadline]]/86400)+DATE(1970,1,1)</f>
        <v>41672.751458333332</v>
      </c>
    </row>
    <row r="764" spans="1:20" ht="43.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12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9">
        <f>Table1[[#This Row],[pledged]]/Table1[[#This Row],[goal]]</f>
        <v>0</v>
      </c>
      <c r="P764" s="8">
        <f>IFERROR(Table1[[#This Row],[pledged]]/Table1[[#This Row],[backers_count]],0)</f>
        <v>0</v>
      </c>
      <c r="Q76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64" t="str">
        <f>RIGHT(Table1[[#This Row],[Category and Sub-Category]],(LEN(Table1[[#This Row],[Category and Sub-Category]])-(FIND("/",Table1[[#This Row],[Category and Sub-Category]],1))))</f>
        <v>fiction</v>
      </c>
      <c r="S764" s="7">
        <f>(Table1[[#This Row],[launched_at]]/86400)+DATE(1970,1,1)</f>
        <v>42690.858449074076</v>
      </c>
      <c r="T764" s="7">
        <f>(Table1[[#This Row],[deadline]]/86400)+DATE(1970,1,1)</f>
        <v>42708.25</v>
      </c>
    </row>
    <row r="765" spans="1:20" ht="43.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12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9">
        <f>Table1[[#This Row],[pledged]]/Table1[[#This Row],[goal]]</f>
        <v>1.1655011655011655E-3</v>
      </c>
      <c r="P765" s="8">
        <f>IFERROR(Table1[[#This Row],[pledged]]/Table1[[#This Row],[backers_count]],0)</f>
        <v>5</v>
      </c>
      <c r="Q76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65" t="str">
        <f>RIGHT(Table1[[#This Row],[Category and Sub-Category]],(LEN(Table1[[#This Row],[Category and Sub-Category]])-(FIND("/",Table1[[#This Row],[Category and Sub-Category]],1))))</f>
        <v>fiction</v>
      </c>
      <c r="S765" s="7">
        <f>(Table1[[#This Row],[launched_at]]/86400)+DATE(1970,1,1)</f>
        <v>41471.446851851855</v>
      </c>
      <c r="T765" s="7">
        <f>(Table1[[#This Row],[deadline]]/86400)+DATE(1970,1,1)</f>
        <v>41501.446851851855</v>
      </c>
    </row>
    <row r="766" spans="1:20" ht="43.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12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9">
        <f>Table1[[#This Row],[pledged]]/Table1[[#This Row],[goal]]</f>
        <v>0</v>
      </c>
      <c r="P766" s="8">
        <f>IFERROR(Table1[[#This Row],[pledged]]/Table1[[#This Row],[backers_count]],0)</f>
        <v>0</v>
      </c>
      <c r="Q76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66" t="str">
        <f>RIGHT(Table1[[#This Row],[Category and Sub-Category]],(LEN(Table1[[#This Row],[Category and Sub-Category]])-(FIND("/",Table1[[#This Row],[Category and Sub-Category]],1))))</f>
        <v>fiction</v>
      </c>
      <c r="S766" s="7">
        <f>(Table1[[#This Row],[launched_at]]/86400)+DATE(1970,1,1)</f>
        <v>42227.173159722224</v>
      </c>
      <c r="T766" s="7">
        <f>(Table1[[#This Row],[deadline]]/86400)+DATE(1970,1,1)</f>
        <v>42257.173159722224</v>
      </c>
    </row>
    <row r="767" spans="1:20" ht="43.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12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9">
        <f>Table1[[#This Row],[pledged]]/Table1[[#This Row],[goal]]</f>
        <v>0.36014285714285715</v>
      </c>
      <c r="P767" s="8">
        <f>IFERROR(Table1[[#This Row],[pledged]]/Table1[[#This Row],[backers_count]],0)</f>
        <v>57.295454545454547</v>
      </c>
      <c r="Q76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67" t="str">
        <f>RIGHT(Table1[[#This Row],[Category and Sub-Category]],(LEN(Table1[[#This Row],[Category and Sub-Category]])-(FIND("/",Table1[[#This Row],[Category and Sub-Category]],1))))</f>
        <v>fiction</v>
      </c>
      <c r="S767" s="7">
        <f>(Table1[[#This Row],[launched_at]]/86400)+DATE(1970,1,1)</f>
        <v>41901.542638888888</v>
      </c>
      <c r="T767" s="7">
        <f>(Table1[[#This Row],[deadline]]/86400)+DATE(1970,1,1)</f>
        <v>41931.542638888888</v>
      </c>
    </row>
    <row r="768" spans="1:20" ht="43.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12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9">
        <f>Table1[[#This Row],[pledged]]/Table1[[#This Row],[goal]]</f>
        <v>0</v>
      </c>
      <c r="P768" s="8">
        <f>IFERROR(Table1[[#This Row],[pledged]]/Table1[[#This Row],[backers_count]],0)</f>
        <v>0</v>
      </c>
      <c r="Q76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68" t="str">
        <f>RIGHT(Table1[[#This Row],[Category and Sub-Category]],(LEN(Table1[[#This Row],[Category and Sub-Category]])-(FIND("/",Table1[[#This Row],[Category and Sub-Category]],1))))</f>
        <v>fiction</v>
      </c>
      <c r="S768" s="7">
        <f>(Table1[[#This Row],[launched_at]]/86400)+DATE(1970,1,1)</f>
        <v>42021.783368055556</v>
      </c>
      <c r="T768" s="7">
        <f>(Table1[[#This Row],[deadline]]/86400)+DATE(1970,1,1)</f>
        <v>42051.783368055556</v>
      </c>
    </row>
    <row r="769" spans="1:20" ht="72.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12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9">
        <f>Table1[[#This Row],[pledged]]/Table1[[#This Row],[goal]]</f>
        <v>3.5400000000000001E-2</v>
      </c>
      <c r="P769" s="8">
        <f>IFERROR(Table1[[#This Row],[pledged]]/Table1[[#This Row],[backers_count]],0)</f>
        <v>59</v>
      </c>
      <c r="Q76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69" t="str">
        <f>RIGHT(Table1[[#This Row],[Category and Sub-Category]],(LEN(Table1[[#This Row],[Category and Sub-Category]])-(FIND("/",Table1[[#This Row],[Category and Sub-Category]],1))))</f>
        <v>fiction</v>
      </c>
      <c r="S769" s="7">
        <f>(Table1[[#This Row],[launched_at]]/86400)+DATE(1970,1,1)</f>
        <v>42115.143634259264</v>
      </c>
      <c r="T769" s="7">
        <f>(Table1[[#This Row],[deadline]]/86400)+DATE(1970,1,1)</f>
        <v>42145.143634259264</v>
      </c>
    </row>
    <row r="770" spans="1:20" ht="43.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12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9">
        <f>Table1[[#This Row],[pledged]]/Table1[[#This Row],[goal]]</f>
        <v>0</v>
      </c>
      <c r="P770" s="8">
        <f>IFERROR(Table1[[#This Row],[pledged]]/Table1[[#This Row],[backers_count]],0)</f>
        <v>0</v>
      </c>
      <c r="Q77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70" t="str">
        <f>RIGHT(Table1[[#This Row],[Category and Sub-Category]],(LEN(Table1[[#This Row],[Category and Sub-Category]])-(FIND("/",Table1[[#This Row],[Category and Sub-Category]],1))))</f>
        <v>fiction</v>
      </c>
      <c r="S770" s="7">
        <f>(Table1[[#This Row],[launched_at]]/86400)+DATE(1970,1,1)</f>
        <v>41594.207060185188</v>
      </c>
      <c r="T770" s="7">
        <f>(Table1[[#This Row],[deadline]]/86400)+DATE(1970,1,1)</f>
        <v>41624.207060185188</v>
      </c>
    </row>
    <row r="771" spans="1:20" ht="58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12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9">
        <f>Table1[[#This Row],[pledged]]/Table1[[#This Row],[goal]]</f>
        <v>0.41399999999999998</v>
      </c>
      <c r="P771" s="8">
        <f>IFERROR(Table1[[#This Row],[pledged]]/Table1[[#This Row],[backers_count]],0)</f>
        <v>31.846153846153847</v>
      </c>
      <c r="Q77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71" t="str">
        <f>RIGHT(Table1[[#This Row],[Category and Sub-Category]],(LEN(Table1[[#This Row],[Category and Sub-Category]])-(FIND("/",Table1[[#This Row],[Category and Sub-Category]],1))))</f>
        <v>fiction</v>
      </c>
      <c r="S771" s="7">
        <f>(Table1[[#This Row],[launched_at]]/86400)+DATE(1970,1,1)</f>
        <v>41604.996458333335</v>
      </c>
      <c r="T771" s="7">
        <f>(Table1[[#This Row],[deadline]]/86400)+DATE(1970,1,1)</f>
        <v>41634.996458333335</v>
      </c>
    </row>
    <row r="772" spans="1:20" ht="43.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1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9">
        <f>Table1[[#This Row],[pledged]]/Table1[[#This Row],[goal]]</f>
        <v>0</v>
      </c>
      <c r="P772" s="8">
        <f>IFERROR(Table1[[#This Row],[pledged]]/Table1[[#This Row],[backers_count]],0)</f>
        <v>0</v>
      </c>
      <c r="Q77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72" t="str">
        <f>RIGHT(Table1[[#This Row],[Category and Sub-Category]],(LEN(Table1[[#This Row],[Category and Sub-Category]])-(FIND("/",Table1[[#This Row],[Category and Sub-Category]],1))))</f>
        <v>fiction</v>
      </c>
      <c r="S772" s="7">
        <f>(Table1[[#This Row],[launched_at]]/86400)+DATE(1970,1,1)</f>
        <v>41289.9996412037</v>
      </c>
      <c r="T772" s="7">
        <f>(Table1[[#This Row],[deadline]]/86400)+DATE(1970,1,1)</f>
        <v>41329.9996412037</v>
      </c>
    </row>
    <row r="773" spans="1:20" ht="43.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12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9">
        <f>Table1[[#This Row],[pledged]]/Table1[[#This Row],[goal]]</f>
        <v>2.631578947368421E-4</v>
      </c>
      <c r="P773" s="8">
        <f>IFERROR(Table1[[#This Row],[pledged]]/Table1[[#This Row],[backers_count]],0)</f>
        <v>10</v>
      </c>
      <c r="Q77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73" t="str">
        <f>RIGHT(Table1[[#This Row],[Category and Sub-Category]],(LEN(Table1[[#This Row],[Category and Sub-Category]])-(FIND("/",Table1[[#This Row],[Category and Sub-Category]],1))))</f>
        <v>fiction</v>
      </c>
      <c r="S773" s="7">
        <f>(Table1[[#This Row],[launched_at]]/86400)+DATE(1970,1,1)</f>
        <v>42349.824097222227</v>
      </c>
      <c r="T773" s="7">
        <f>(Table1[[#This Row],[deadline]]/86400)+DATE(1970,1,1)</f>
        <v>42399.824097222227</v>
      </c>
    </row>
    <row r="774" spans="1:20" ht="58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12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9">
        <f>Table1[[#This Row],[pledged]]/Table1[[#This Row],[goal]]</f>
        <v>3.3333333333333333E-2</v>
      </c>
      <c r="P774" s="8">
        <f>IFERROR(Table1[[#This Row],[pledged]]/Table1[[#This Row],[backers_count]],0)</f>
        <v>50</v>
      </c>
      <c r="Q77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74" t="str">
        <f>RIGHT(Table1[[#This Row],[Category and Sub-Category]],(LEN(Table1[[#This Row],[Category and Sub-Category]])-(FIND("/",Table1[[#This Row],[Category and Sub-Category]],1))))</f>
        <v>fiction</v>
      </c>
      <c r="S774" s="7">
        <f>(Table1[[#This Row],[launched_at]]/86400)+DATE(1970,1,1)</f>
        <v>40068.056932870371</v>
      </c>
      <c r="T774" s="7">
        <f>(Table1[[#This Row],[deadline]]/86400)+DATE(1970,1,1)</f>
        <v>40118.165972222225</v>
      </c>
    </row>
    <row r="775" spans="1:20" ht="43.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12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9">
        <f>Table1[[#This Row],[pledged]]/Table1[[#This Row],[goal]]</f>
        <v>8.5129023676509714E-3</v>
      </c>
      <c r="P775" s="8">
        <f>IFERROR(Table1[[#This Row],[pledged]]/Table1[[#This Row],[backers_count]],0)</f>
        <v>16</v>
      </c>
      <c r="Q77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75" t="str">
        <f>RIGHT(Table1[[#This Row],[Category and Sub-Category]],(LEN(Table1[[#This Row],[Category and Sub-Category]])-(FIND("/",Table1[[#This Row],[Category and Sub-Category]],1))))</f>
        <v>fiction</v>
      </c>
      <c r="S775" s="7">
        <f>(Table1[[#This Row],[launched_at]]/86400)+DATE(1970,1,1)</f>
        <v>42100.735937500001</v>
      </c>
      <c r="T775" s="7">
        <f>(Table1[[#This Row],[deadline]]/86400)+DATE(1970,1,1)</f>
        <v>42134.959027777775</v>
      </c>
    </row>
    <row r="776" spans="1:20" ht="43.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12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9">
        <f>Table1[[#This Row],[pledged]]/Table1[[#This Row],[goal]]</f>
        <v>0.70199999999999996</v>
      </c>
      <c r="P776" s="8">
        <f>IFERROR(Table1[[#This Row],[pledged]]/Table1[[#This Row],[backers_count]],0)</f>
        <v>39</v>
      </c>
      <c r="Q77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76" t="str">
        <f>RIGHT(Table1[[#This Row],[Category and Sub-Category]],(LEN(Table1[[#This Row],[Category and Sub-Category]])-(FIND("/",Table1[[#This Row],[Category and Sub-Category]],1))))</f>
        <v>fiction</v>
      </c>
      <c r="S776" s="7">
        <f>(Table1[[#This Row],[launched_at]]/86400)+DATE(1970,1,1)</f>
        <v>41663.780300925922</v>
      </c>
      <c r="T776" s="7">
        <f>(Table1[[#This Row],[deadline]]/86400)+DATE(1970,1,1)</f>
        <v>41693.780300925922</v>
      </c>
    </row>
    <row r="777" spans="1:20" ht="43.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12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9">
        <f>Table1[[#This Row],[pledged]]/Table1[[#This Row],[goal]]</f>
        <v>1.7000000000000001E-2</v>
      </c>
      <c r="P777" s="8">
        <f>IFERROR(Table1[[#This Row],[pledged]]/Table1[[#This Row],[backers_count]],0)</f>
        <v>34</v>
      </c>
      <c r="Q77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77" t="str">
        <f>RIGHT(Table1[[#This Row],[Category and Sub-Category]],(LEN(Table1[[#This Row],[Category and Sub-Category]])-(FIND("/",Table1[[#This Row],[Category and Sub-Category]],1))))</f>
        <v>fiction</v>
      </c>
      <c r="S777" s="7">
        <f>(Table1[[#This Row],[launched_at]]/86400)+DATE(1970,1,1)</f>
        <v>40863.060127314813</v>
      </c>
      <c r="T777" s="7">
        <f>(Table1[[#This Row],[deadline]]/86400)+DATE(1970,1,1)</f>
        <v>40893.060127314813</v>
      </c>
    </row>
    <row r="778" spans="1:20" ht="43.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12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9">
        <f>Table1[[#This Row],[pledged]]/Table1[[#This Row],[goal]]</f>
        <v>0.51400000000000001</v>
      </c>
      <c r="P778" s="8">
        <f>IFERROR(Table1[[#This Row],[pledged]]/Table1[[#This Row],[backers_count]],0)</f>
        <v>63.122807017543863</v>
      </c>
      <c r="Q77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78" t="str">
        <f>RIGHT(Table1[[#This Row],[Category and Sub-Category]],(LEN(Table1[[#This Row],[Category and Sub-Category]])-(FIND("/",Table1[[#This Row],[Category and Sub-Category]],1))))</f>
        <v>fiction</v>
      </c>
      <c r="S778" s="7">
        <f>(Table1[[#This Row],[launched_at]]/86400)+DATE(1970,1,1)</f>
        <v>42250.685706018514</v>
      </c>
      <c r="T778" s="7">
        <f>(Table1[[#This Row],[deadline]]/86400)+DATE(1970,1,1)</f>
        <v>42288.208333333328</v>
      </c>
    </row>
    <row r="779" spans="1:20" ht="58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12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9">
        <f>Table1[[#This Row],[pledged]]/Table1[[#This Row],[goal]]</f>
        <v>7.0000000000000001E-3</v>
      </c>
      <c r="P779" s="8">
        <f>IFERROR(Table1[[#This Row],[pledged]]/Table1[[#This Row],[backers_count]],0)</f>
        <v>7</v>
      </c>
      <c r="Q77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79" t="str">
        <f>RIGHT(Table1[[#This Row],[Category and Sub-Category]],(LEN(Table1[[#This Row],[Category and Sub-Category]])-(FIND("/",Table1[[#This Row],[Category and Sub-Category]],1))))</f>
        <v>fiction</v>
      </c>
      <c r="S779" s="7">
        <f>(Table1[[#This Row],[launched_at]]/86400)+DATE(1970,1,1)</f>
        <v>41456.981215277774</v>
      </c>
      <c r="T779" s="7">
        <f>(Table1[[#This Row],[deadline]]/86400)+DATE(1970,1,1)</f>
        <v>41486.981215277774</v>
      </c>
    </row>
    <row r="780" spans="1:20" ht="43.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12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9">
        <f>Table1[[#This Row],[pledged]]/Table1[[#This Row],[goal]]</f>
        <v>4.0000000000000001E-3</v>
      </c>
      <c r="P780" s="8">
        <f>IFERROR(Table1[[#This Row],[pledged]]/Table1[[#This Row],[backers_count]],0)</f>
        <v>2</v>
      </c>
      <c r="Q78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80" t="str">
        <f>RIGHT(Table1[[#This Row],[Category and Sub-Category]],(LEN(Table1[[#This Row],[Category and Sub-Category]])-(FIND("/",Table1[[#This Row],[Category and Sub-Category]],1))))</f>
        <v>fiction</v>
      </c>
      <c r="S780" s="7">
        <f>(Table1[[#This Row],[launched_at]]/86400)+DATE(1970,1,1)</f>
        <v>41729.702314814815</v>
      </c>
      <c r="T780" s="7">
        <f>(Table1[[#This Row],[deadline]]/86400)+DATE(1970,1,1)</f>
        <v>41759.702314814815</v>
      </c>
    </row>
    <row r="781" spans="1:20" ht="58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12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9">
        <f>Table1[[#This Row],[pledged]]/Table1[[#This Row],[goal]]</f>
        <v>2.6666666666666668E-2</v>
      </c>
      <c r="P781" s="8">
        <f>IFERROR(Table1[[#This Row],[pledged]]/Table1[[#This Row],[backers_count]],0)</f>
        <v>66.666666666666671</v>
      </c>
      <c r="Q78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781" t="str">
        <f>RIGHT(Table1[[#This Row],[Category and Sub-Category]],(LEN(Table1[[#This Row],[Category and Sub-Category]])-(FIND("/",Table1[[#This Row],[Category and Sub-Category]],1))))</f>
        <v>fiction</v>
      </c>
      <c r="S781" s="7">
        <f>(Table1[[#This Row],[launched_at]]/86400)+DATE(1970,1,1)</f>
        <v>40436.68408564815</v>
      </c>
      <c r="T781" s="7">
        <f>(Table1[[#This Row],[deadline]]/86400)+DATE(1970,1,1)</f>
        <v>40466.166666666664</v>
      </c>
    </row>
    <row r="782" spans="1:20" ht="43.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1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9">
        <f>Table1[[#This Row],[pledged]]/Table1[[#This Row],[goal]]</f>
        <v>1.04</v>
      </c>
      <c r="P782" s="8">
        <f>IFERROR(Table1[[#This Row],[pledged]]/Table1[[#This Row],[backers_count]],0)</f>
        <v>38.518518518518519</v>
      </c>
      <c r="Q78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82" t="str">
        <f>RIGHT(Table1[[#This Row],[Category and Sub-Category]],(LEN(Table1[[#This Row],[Category and Sub-Category]])-(FIND("/",Table1[[#This Row],[Category and Sub-Category]],1))))</f>
        <v>rock</v>
      </c>
      <c r="S782" s="7">
        <f>(Table1[[#This Row],[launched_at]]/86400)+DATE(1970,1,1)</f>
        <v>40636.673900462964</v>
      </c>
      <c r="T782" s="7">
        <f>(Table1[[#This Row],[deadline]]/86400)+DATE(1970,1,1)</f>
        <v>40666.673900462964</v>
      </c>
    </row>
    <row r="783" spans="1:20" ht="43.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12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9">
        <f>Table1[[#This Row],[pledged]]/Table1[[#This Row],[goal]]</f>
        <v>1.3315375</v>
      </c>
      <c r="P783" s="8">
        <f>IFERROR(Table1[[#This Row],[pledged]]/Table1[[#This Row],[backers_count]],0)</f>
        <v>42.609200000000001</v>
      </c>
      <c r="Q78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83" t="str">
        <f>RIGHT(Table1[[#This Row],[Category and Sub-Category]],(LEN(Table1[[#This Row],[Category and Sub-Category]])-(FIND("/",Table1[[#This Row],[Category and Sub-Category]],1))))</f>
        <v>rock</v>
      </c>
      <c r="S783" s="7">
        <f>(Table1[[#This Row],[launched_at]]/86400)+DATE(1970,1,1)</f>
        <v>41403.000856481478</v>
      </c>
      <c r="T783" s="7">
        <f>(Table1[[#This Row],[deadline]]/86400)+DATE(1970,1,1)</f>
        <v>41433.000856481478</v>
      </c>
    </row>
    <row r="784" spans="1:20" ht="43.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12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9">
        <f>Table1[[#This Row],[pledged]]/Table1[[#This Row],[goal]]</f>
        <v>1</v>
      </c>
      <c r="P784" s="8">
        <f>IFERROR(Table1[[#This Row],[pledged]]/Table1[[#This Row],[backers_count]],0)</f>
        <v>50</v>
      </c>
      <c r="Q78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84" t="str">
        <f>RIGHT(Table1[[#This Row],[Category and Sub-Category]],(LEN(Table1[[#This Row],[Category and Sub-Category]])-(FIND("/",Table1[[#This Row],[Category and Sub-Category]],1))))</f>
        <v>rock</v>
      </c>
      <c r="S784" s="7">
        <f>(Table1[[#This Row],[launched_at]]/86400)+DATE(1970,1,1)</f>
        <v>41116.758125</v>
      </c>
      <c r="T784" s="7">
        <f>(Table1[[#This Row],[deadline]]/86400)+DATE(1970,1,1)</f>
        <v>41146.758125</v>
      </c>
    </row>
    <row r="785" spans="1:20" ht="43.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12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9">
        <f>Table1[[#This Row],[pledged]]/Table1[[#This Row],[goal]]</f>
        <v>1.4813333333333334</v>
      </c>
      <c r="P785" s="8">
        <f>IFERROR(Table1[[#This Row],[pledged]]/Table1[[#This Row],[backers_count]],0)</f>
        <v>63.485714285714288</v>
      </c>
      <c r="Q78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85" t="str">
        <f>RIGHT(Table1[[#This Row],[Category and Sub-Category]],(LEN(Table1[[#This Row],[Category and Sub-Category]])-(FIND("/",Table1[[#This Row],[Category and Sub-Category]],1))))</f>
        <v>rock</v>
      </c>
      <c r="S785" s="7">
        <f>(Table1[[#This Row],[launched_at]]/86400)+DATE(1970,1,1)</f>
        <v>40987.773715277777</v>
      </c>
      <c r="T785" s="7">
        <f>(Table1[[#This Row],[deadline]]/86400)+DATE(1970,1,1)</f>
        <v>41026.916666666664</v>
      </c>
    </row>
    <row r="786" spans="1:20" ht="43.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12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9">
        <f>Table1[[#This Row],[pledged]]/Table1[[#This Row],[goal]]</f>
        <v>1.0249999999999999</v>
      </c>
      <c r="P786" s="8">
        <f>IFERROR(Table1[[#This Row],[pledged]]/Table1[[#This Row],[backers_count]],0)</f>
        <v>102.5</v>
      </c>
      <c r="Q78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86" t="str">
        <f>RIGHT(Table1[[#This Row],[Category and Sub-Category]],(LEN(Table1[[#This Row],[Category and Sub-Category]])-(FIND("/",Table1[[#This Row],[Category and Sub-Category]],1))))</f>
        <v>rock</v>
      </c>
      <c r="S786" s="7">
        <f>(Table1[[#This Row],[launched_at]]/86400)+DATE(1970,1,1)</f>
        <v>41675.149525462963</v>
      </c>
      <c r="T786" s="7">
        <f>(Table1[[#This Row],[deadline]]/86400)+DATE(1970,1,1)</f>
        <v>41715.107858796298</v>
      </c>
    </row>
    <row r="787" spans="1:20" ht="58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12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9">
        <f>Table1[[#This Row],[pledged]]/Table1[[#This Row],[goal]]</f>
        <v>1.8062799999999999</v>
      </c>
      <c r="P787" s="8">
        <f>IFERROR(Table1[[#This Row],[pledged]]/Table1[[#This Row],[backers_count]],0)</f>
        <v>31.142758620689655</v>
      </c>
      <c r="Q78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87" t="str">
        <f>RIGHT(Table1[[#This Row],[Category and Sub-Category]],(LEN(Table1[[#This Row],[Category and Sub-Category]])-(FIND("/",Table1[[#This Row],[Category and Sub-Category]],1))))</f>
        <v>rock</v>
      </c>
      <c r="S787" s="7">
        <f>(Table1[[#This Row],[launched_at]]/86400)+DATE(1970,1,1)</f>
        <v>41303.593923611115</v>
      </c>
      <c r="T787" s="7">
        <f>(Table1[[#This Row],[deadline]]/86400)+DATE(1970,1,1)</f>
        <v>41333.593923611115</v>
      </c>
    </row>
    <row r="788" spans="1:20" ht="43.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12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9">
        <f>Table1[[#This Row],[pledged]]/Table1[[#This Row],[goal]]</f>
        <v>1.4279999999999999</v>
      </c>
      <c r="P788" s="8">
        <f>IFERROR(Table1[[#This Row],[pledged]]/Table1[[#This Row],[backers_count]],0)</f>
        <v>162.27272727272728</v>
      </c>
      <c r="Q78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88" t="str">
        <f>RIGHT(Table1[[#This Row],[Category and Sub-Category]],(LEN(Table1[[#This Row],[Category and Sub-Category]])-(FIND("/",Table1[[#This Row],[Category and Sub-Category]],1))))</f>
        <v>rock</v>
      </c>
      <c r="S788" s="7">
        <f>(Table1[[#This Row],[launched_at]]/86400)+DATE(1970,1,1)</f>
        <v>40983.055949074071</v>
      </c>
      <c r="T788" s="7">
        <f>(Table1[[#This Row],[deadline]]/86400)+DATE(1970,1,1)</f>
        <v>41040.657638888893</v>
      </c>
    </row>
    <row r="789" spans="1:20" ht="43.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12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9">
        <f>Table1[[#This Row],[pledged]]/Table1[[#This Row],[goal]]</f>
        <v>1.1416666666666666</v>
      </c>
      <c r="P789" s="8">
        <f>IFERROR(Table1[[#This Row],[pledged]]/Table1[[#This Row],[backers_count]],0)</f>
        <v>80.588235294117652</v>
      </c>
      <c r="Q78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89" t="str">
        <f>RIGHT(Table1[[#This Row],[Category and Sub-Category]],(LEN(Table1[[#This Row],[Category and Sub-Category]])-(FIND("/",Table1[[#This Row],[Category and Sub-Category]],1))))</f>
        <v>rock</v>
      </c>
      <c r="S789" s="7">
        <f>(Table1[[#This Row],[launched_at]]/86400)+DATE(1970,1,1)</f>
        <v>41549.627615740741</v>
      </c>
      <c r="T789" s="7">
        <f>(Table1[[#This Row],[deadline]]/86400)+DATE(1970,1,1)</f>
        <v>41579.627615740741</v>
      </c>
    </row>
    <row r="790" spans="1:20" ht="43.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12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9">
        <f>Table1[[#This Row],[pledged]]/Table1[[#This Row],[goal]]</f>
        <v>2.03505</v>
      </c>
      <c r="P790" s="8">
        <f>IFERROR(Table1[[#This Row],[pledged]]/Table1[[#This Row],[backers_count]],0)</f>
        <v>59.85441176470588</v>
      </c>
      <c r="Q79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90" t="str">
        <f>RIGHT(Table1[[#This Row],[Category and Sub-Category]],(LEN(Table1[[#This Row],[Category and Sub-Category]])-(FIND("/",Table1[[#This Row],[Category and Sub-Category]],1))))</f>
        <v>rock</v>
      </c>
      <c r="S790" s="7">
        <f>(Table1[[#This Row],[launched_at]]/86400)+DATE(1970,1,1)</f>
        <v>41059.006805555553</v>
      </c>
      <c r="T790" s="7">
        <f>(Table1[[#This Row],[deadline]]/86400)+DATE(1970,1,1)</f>
        <v>41097.165972222225</v>
      </c>
    </row>
    <row r="791" spans="1:20" ht="43.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12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9">
        <f>Table1[[#This Row],[pledged]]/Table1[[#This Row],[goal]]</f>
        <v>1.0941176470588236</v>
      </c>
      <c r="P791" s="8">
        <f>IFERROR(Table1[[#This Row],[pledged]]/Table1[[#This Row],[backers_count]],0)</f>
        <v>132.85714285714286</v>
      </c>
      <c r="Q79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91" t="str">
        <f>RIGHT(Table1[[#This Row],[Category and Sub-Category]],(LEN(Table1[[#This Row],[Category and Sub-Category]])-(FIND("/",Table1[[#This Row],[Category and Sub-Category]],1))))</f>
        <v>rock</v>
      </c>
      <c r="S791" s="7">
        <f>(Table1[[#This Row],[launched_at]]/86400)+DATE(1970,1,1)</f>
        <v>41277.186111111107</v>
      </c>
      <c r="T791" s="7">
        <f>(Table1[[#This Row],[deadline]]/86400)+DATE(1970,1,1)</f>
        <v>41295.332638888889</v>
      </c>
    </row>
    <row r="792" spans="1:20" ht="43.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1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9">
        <f>Table1[[#This Row],[pledged]]/Table1[[#This Row],[goal]]</f>
        <v>1.443746</v>
      </c>
      <c r="P792" s="8">
        <f>IFERROR(Table1[[#This Row],[pledged]]/Table1[[#This Row],[backers_count]],0)</f>
        <v>92.547820512820508</v>
      </c>
      <c r="Q79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92" t="str">
        <f>RIGHT(Table1[[#This Row],[Category and Sub-Category]],(LEN(Table1[[#This Row],[Category and Sub-Category]])-(FIND("/",Table1[[#This Row],[Category and Sub-Category]],1))))</f>
        <v>rock</v>
      </c>
      <c r="S792" s="7">
        <f>(Table1[[#This Row],[launched_at]]/86400)+DATE(1970,1,1)</f>
        <v>41276.047905092593</v>
      </c>
      <c r="T792" s="7">
        <f>(Table1[[#This Row],[deadline]]/86400)+DATE(1970,1,1)</f>
        <v>41306.047905092593</v>
      </c>
    </row>
    <row r="793" spans="1:20" ht="43.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12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9">
        <f>Table1[[#This Row],[pledged]]/Table1[[#This Row],[goal]]</f>
        <v>1.0386666666666666</v>
      </c>
      <c r="P793" s="8">
        <f>IFERROR(Table1[[#This Row],[pledged]]/Table1[[#This Row],[backers_count]],0)</f>
        <v>60.859375</v>
      </c>
      <c r="Q79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93" t="str">
        <f>RIGHT(Table1[[#This Row],[Category and Sub-Category]],(LEN(Table1[[#This Row],[Category and Sub-Category]])-(FIND("/",Table1[[#This Row],[Category and Sub-Category]],1))))</f>
        <v>rock</v>
      </c>
      <c r="S793" s="7">
        <f>(Table1[[#This Row],[launched_at]]/86400)+DATE(1970,1,1)</f>
        <v>41557.780624999999</v>
      </c>
      <c r="T793" s="7">
        <f>(Table1[[#This Row],[deadline]]/86400)+DATE(1970,1,1)</f>
        <v>41591.249305555553</v>
      </c>
    </row>
    <row r="794" spans="1:20" ht="29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12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9">
        <f>Table1[[#This Row],[pledged]]/Table1[[#This Row],[goal]]</f>
        <v>1.0044440000000001</v>
      </c>
      <c r="P794" s="8">
        <f>IFERROR(Table1[[#This Row],[pledged]]/Table1[[#This Row],[backers_count]],0)</f>
        <v>41.851833333333339</v>
      </c>
      <c r="Q79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94" t="str">
        <f>RIGHT(Table1[[#This Row],[Category and Sub-Category]],(LEN(Table1[[#This Row],[Category and Sub-Category]])-(FIND("/",Table1[[#This Row],[Category and Sub-Category]],1))))</f>
        <v>rock</v>
      </c>
      <c r="S794" s="7">
        <f>(Table1[[#This Row],[launched_at]]/86400)+DATE(1970,1,1)</f>
        <v>41555.87364583333</v>
      </c>
      <c r="T794" s="7">
        <f>(Table1[[#This Row],[deadline]]/86400)+DATE(1970,1,1)</f>
        <v>41585.915312500001</v>
      </c>
    </row>
    <row r="795" spans="1:20" ht="43.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12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9">
        <f>Table1[[#This Row],[pledged]]/Table1[[#This Row],[goal]]</f>
        <v>1.0277927272727272</v>
      </c>
      <c r="P795" s="8">
        <f>IFERROR(Table1[[#This Row],[pledged]]/Table1[[#This Row],[backers_count]],0)</f>
        <v>88.325937499999995</v>
      </c>
      <c r="Q79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95" t="str">
        <f>RIGHT(Table1[[#This Row],[Category and Sub-Category]],(LEN(Table1[[#This Row],[Category and Sub-Category]])-(FIND("/",Table1[[#This Row],[Category and Sub-Category]],1))))</f>
        <v>rock</v>
      </c>
      <c r="S795" s="7">
        <f>(Table1[[#This Row],[launched_at]]/86400)+DATE(1970,1,1)</f>
        <v>41442.741249999999</v>
      </c>
      <c r="T795" s="7">
        <f>(Table1[[#This Row],[deadline]]/86400)+DATE(1970,1,1)</f>
        <v>41458.207638888889</v>
      </c>
    </row>
    <row r="796" spans="1:20" ht="43.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12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9">
        <f>Table1[[#This Row],[pledged]]/Table1[[#This Row],[goal]]</f>
        <v>1.0531250000000001</v>
      </c>
      <c r="P796" s="8">
        <f>IFERROR(Table1[[#This Row],[pledged]]/Table1[[#This Row],[backers_count]],0)</f>
        <v>158.96226415094338</v>
      </c>
      <c r="Q79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96" t="str">
        <f>RIGHT(Table1[[#This Row],[Category and Sub-Category]],(LEN(Table1[[#This Row],[Category and Sub-Category]])-(FIND("/",Table1[[#This Row],[Category and Sub-Category]],1))))</f>
        <v>rock</v>
      </c>
      <c r="S796" s="7">
        <f>(Table1[[#This Row],[launched_at]]/86400)+DATE(1970,1,1)</f>
        <v>40736.115011574075</v>
      </c>
      <c r="T796" s="7">
        <f>(Table1[[#This Row],[deadline]]/86400)+DATE(1970,1,1)</f>
        <v>40791.712500000001</v>
      </c>
    </row>
    <row r="797" spans="1:20" ht="43.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12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9">
        <f>Table1[[#This Row],[pledged]]/Table1[[#This Row],[goal]]</f>
        <v>1.1178571428571429</v>
      </c>
      <c r="P797" s="8">
        <f>IFERROR(Table1[[#This Row],[pledged]]/Table1[[#This Row],[backers_count]],0)</f>
        <v>85.054347826086953</v>
      </c>
      <c r="Q79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97" t="str">
        <f>RIGHT(Table1[[#This Row],[Category and Sub-Category]],(LEN(Table1[[#This Row],[Category and Sub-Category]])-(FIND("/",Table1[[#This Row],[Category and Sub-Category]],1))))</f>
        <v>rock</v>
      </c>
      <c r="S797" s="7">
        <f>(Table1[[#This Row],[launched_at]]/86400)+DATE(1970,1,1)</f>
        <v>40963.613032407404</v>
      </c>
      <c r="T797" s="7">
        <f>(Table1[[#This Row],[deadline]]/86400)+DATE(1970,1,1)</f>
        <v>41006.207638888889</v>
      </c>
    </row>
    <row r="798" spans="1:20" ht="58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12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9">
        <f>Table1[[#This Row],[pledged]]/Table1[[#This Row],[goal]]</f>
        <v>1.0135000000000001</v>
      </c>
      <c r="P798" s="8">
        <f>IFERROR(Table1[[#This Row],[pledged]]/Table1[[#This Row],[backers_count]],0)</f>
        <v>112.61111111111111</v>
      </c>
      <c r="Q79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98" t="str">
        <f>RIGHT(Table1[[#This Row],[Category and Sub-Category]],(LEN(Table1[[#This Row],[Category and Sub-Category]])-(FIND("/",Table1[[#This Row],[Category and Sub-Category]],1))))</f>
        <v>rock</v>
      </c>
      <c r="S798" s="7">
        <f>(Table1[[#This Row],[launched_at]]/86400)+DATE(1970,1,1)</f>
        <v>41502.882928240739</v>
      </c>
      <c r="T798" s="7">
        <f>(Table1[[#This Row],[deadline]]/86400)+DATE(1970,1,1)</f>
        <v>41532.881944444445</v>
      </c>
    </row>
    <row r="799" spans="1:20" ht="43.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12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9">
        <f>Table1[[#This Row],[pledged]]/Table1[[#This Row],[goal]]</f>
        <v>1.0753333333333333</v>
      </c>
      <c r="P799" s="8">
        <f>IFERROR(Table1[[#This Row],[pledged]]/Table1[[#This Row],[backers_count]],0)</f>
        <v>45.436619718309856</v>
      </c>
      <c r="Q79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799" t="str">
        <f>RIGHT(Table1[[#This Row],[Category and Sub-Category]],(LEN(Table1[[#This Row],[Category and Sub-Category]])-(FIND("/",Table1[[#This Row],[Category and Sub-Category]],1))))</f>
        <v>rock</v>
      </c>
      <c r="S799" s="7">
        <f>(Table1[[#This Row],[launched_at]]/86400)+DATE(1970,1,1)</f>
        <v>40996.994074074071</v>
      </c>
      <c r="T799" s="7">
        <f>(Table1[[#This Row],[deadline]]/86400)+DATE(1970,1,1)</f>
        <v>41028.166666666664</v>
      </c>
    </row>
    <row r="800" spans="1:20" ht="43.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12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9">
        <f>Table1[[#This Row],[pledged]]/Table1[[#This Row],[goal]]</f>
        <v>1.1488571428571428</v>
      </c>
      <c r="P800" s="8">
        <f>IFERROR(Table1[[#This Row],[pledged]]/Table1[[#This Row],[backers_count]],0)</f>
        <v>46.218390804597703</v>
      </c>
      <c r="Q80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00" t="str">
        <f>RIGHT(Table1[[#This Row],[Category and Sub-Category]],(LEN(Table1[[#This Row],[Category and Sub-Category]])-(FIND("/",Table1[[#This Row],[Category and Sub-Category]],1))))</f>
        <v>rock</v>
      </c>
      <c r="S800" s="7">
        <f>(Table1[[#This Row],[launched_at]]/86400)+DATE(1970,1,1)</f>
        <v>41882.590127314819</v>
      </c>
      <c r="T800" s="7">
        <f>(Table1[[#This Row],[deadline]]/86400)+DATE(1970,1,1)</f>
        <v>41912.590127314819</v>
      </c>
    </row>
    <row r="801" spans="1:20" ht="58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12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9">
        <f>Table1[[#This Row],[pledged]]/Table1[[#This Row],[goal]]</f>
        <v>1.0002</v>
      </c>
      <c r="P801" s="8">
        <f>IFERROR(Table1[[#This Row],[pledged]]/Table1[[#This Row],[backers_count]],0)</f>
        <v>178.60714285714286</v>
      </c>
      <c r="Q80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01" t="str">
        <f>RIGHT(Table1[[#This Row],[Category and Sub-Category]],(LEN(Table1[[#This Row],[Category and Sub-Category]])-(FIND("/",Table1[[#This Row],[Category and Sub-Category]],1))))</f>
        <v>rock</v>
      </c>
      <c r="S801" s="7">
        <f>(Table1[[#This Row],[launched_at]]/86400)+DATE(1970,1,1)</f>
        <v>40996.667199074072</v>
      </c>
      <c r="T801" s="7">
        <f>(Table1[[#This Row],[deadline]]/86400)+DATE(1970,1,1)</f>
        <v>41026.667199074072</v>
      </c>
    </row>
    <row r="802" spans="1:20" ht="43.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1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9">
        <f>Table1[[#This Row],[pledged]]/Table1[[#This Row],[goal]]</f>
        <v>1.5213333333333334</v>
      </c>
      <c r="P802" s="8">
        <f>IFERROR(Table1[[#This Row],[pledged]]/Table1[[#This Row],[backers_count]],0)</f>
        <v>40.75</v>
      </c>
      <c r="Q80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02" t="str">
        <f>RIGHT(Table1[[#This Row],[Category and Sub-Category]],(LEN(Table1[[#This Row],[Category and Sub-Category]])-(FIND("/",Table1[[#This Row],[Category and Sub-Category]],1))))</f>
        <v>rock</v>
      </c>
      <c r="S802" s="7">
        <f>(Table1[[#This Row],[launched_at]]/86400)+DATE(1970,1,1)</f>
        <v>41863.433495370373</v>
      </c>
      <c r="T802" s="7">
        <f>(Table1[[#This Row],[deadline]]/86400)+DATE(1970,1,1)</f>
        <v>41893.433495370373</v>
      </c>
    </row>
    <row r="803" spans="1:20" ht="43.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12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9">
        <f>Table1[[#This Row],[pledged]]/Table1[[#This Row],[goal]]</f>
        <v>1.1152149999999998</v>
      </c>
      <c r="P803" s="8">
        <f>IFERROR(Table1[[#This Row],[pledged]]/Table1[[#This Row],[backers_count]],0)</f>
        <v>43.733921568627444</v>
      </c>
      <c r="Q80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03" t="str">
        <f>RIGHT(Table1[[#This Row],[Category and Sub-Category]],(LEN(Table1[[#This Row],[Category and Sub-Category]])-(FIND("/",Table1[[#This Row],[Category and Sub-Category]],1))))</f>
        <v>rock</v>
      </c>
      <c r="S803" s="7">
        <f>(Table1[[#This Row],[launched_at]]/86400)+DATE(1970,1,1)</f>
        <v>40695.795370370368</v>
      </c>
      <c r="T803" s="7">
        <f>(Table1[[#This Row],[deadline]]/86400)+DATE(1970,1,1)</f>
        <v>40725.795370370368</v>
      </c>
    </row>
    <row r="804" spans="1:20" ht="58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12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9">
        <f>Table1[[#This Row],[pledged]]/Table1[[#This Row],[goal]]</f>
        <v>1.0133333333333334</v>
      </c>
      <c r="P804" s="8">
        <f>IFERROR(Table1[[#This Row],[pledged]]/Table1[[#This Row],[backers_count]],0)</f>
        <v>81.066666666666663</v>
      </c>
      <c r="Q80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04" t="str">
        <f>RIGHT(Table1[[#This Row],[Category and Sub-Category]],(LEN(Table1[[#This Row],[Category and Sub-Category]])-(FIND("/",Table1[[#This Row],[Category and Sub-Category]],1))))</f>
        <v>rock</v>
      </c>
      <c r="S804" s="7">
        <f>(Table1[[#This Row],[launched_at]]/86400)+DATE(1970,1,1)</f>
        <v>41123.022268518514</v>
      </c>
      <c r="T804" s="7">
        <f>(Table1[[#This Row],[deadline]]/86400)+DATE(1970,1,1)</f>
        <v>41169.170138888891</v>
      </c>
    </row>
    <row r="805" spans="1:20" ht="43.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12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9">
        <f>Table1[[#This Row],[pledged]]/Table1[[#This Row],[goal]]</f>
        <v>1.232608695652174</v>
      </c>
      <c r="P805" s="8">
        <f>IFERROR(Table1[[#This Row],[pledged]]/Table1[[#This Row],[backers_count]],0)</f>
        <v>74.60526315789474</v>
      </c>
      <c r="Q80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05" t="str">
        <f>RIGHT(Table1[[#This Row],[Category and Sub-Category]],(LEN(Table1[[#This Row],[Category and Sub-Category]])-(FIND("/",Table1[[#This Row],[Category and Sub-Category]],1))))</f>
        <v>rock</v>
      </c>
      <c r="S805" s="7">
        <f>(Table1[[#This Row],[launched_at]]/86400)+DATE(1970,1,1)</f>
        <v>40665.949976851851</v>
      </c>
      <c r="T805" s="7">
        <f>(Table1[[#This Row],[deadline]]/86400)+DATE(1970,1,1)</f>
        <v>40692.041666666664</v>
      </c>
    </row>
    <row r="806" spans="1:20" ht="43.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12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9">
        <f>Table1[[#This Row],[pledged]]/Table1[[#This Row],[goal]]</f>
        <v>1</v>
      </c>
      <c r="P806" s="8">
        <f>IFERROR(Table1[[#This Row],[pledged]]/Table1[[#This Row],[backers_count]],0)</f>
        <v>305.55555555555554</v>
      </c>
      <c r="Q80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06" t="str">
        <f>RIGHT(Table1[[#This Row],[Category and Sub-Category]],(LEN(Table1[[#This Row],[Category and Sub-Category]])-(FIND("/",Table1[[#This Row],[Category and Sub-Category]],1))))</f>
        <v>rock</v>
      </c>
      <c r="S806" s="7">
        <f>(Table1[[#This Row],[launched_at]]/86400)+DATE(1970,1,1)</f>
        <v>40730.105624999997</v>
      </c>
      <c r="T806" s="7">
        <f>(Table1[[#This Row],[deadline]]/86400)+DATE(1970,1,1)</f>
        <v>40747.165972222225</v>
      </c>
    </row>
    <row r="807" spans="1:20" ht="43.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12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9">
        <f>Table1[[#This Row],[pledged]]/Table1[[#This Row],[goal]]</f>
        <v>1.05</v>
      </c>
      <c r="P807" s="8">
        <f>IFERROR(Table1[[#This Row],[pledged]]/Table1[[#This Row],[backers_count]],0)</f>
        <v>58.333333333333336</v>
      </c>
      <c r="Q80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07" t="str">
        <f>RIGHT(Table1[[#This Row],[Category and Sub-Category]],(LEN(Table1[[#This Row],[Category and Sub-Category]])-(FIND("/",Table1[[#This Row],[Category and Sub-Category]],1))))</f>
        <v>rock</v>
      </c>
      <c r="S807" s="7">
        <f>(Table1[[#This Row],[launched_at]]/86400)+DATE(1970,1,1)</f>
        <v>40690.823055555556</v>
      </c>
      <c r="T807" s="7">
        <f>(Table1[[#This Row],[deadline]]/86400)+DATE(1970,1,1)</f>
        <v>40740.958333333336</v>
      </c>
    </row>
    <row r="808" spans="1:20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12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9">
        <f>Table1[[#This Row],[pledged]]/Table1[[#This Row],[goal]]</f>
        <v>1.0443750000000001</v>
      </c>
      <c r="P808" s="8">
        <f>IFERROR(Table1[[#This Row],[pledged]]/Table1[[#This Row],[backers_count]],0)</f>
        <v>117.67605633802818</v>
      </c>
      <c r="Q80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08" t="str">
        <f>RIGHT(Table1[[#This Row],[Category and Sub-Category]],(LEN(Table1[[#This Row],[Category and Sub-Category]])-(FIND("/",Table1[[#This Row],[Category and Sub-Category]],1))))</f>
        <v>rock</v>
      </c>
      <c r="S808" s="7">
        <f>(Table1[[#This Row],[launched_at]]/86400)+DATE(1970,1,1)</f>
        <v>40763.691423611112</v>
      </c>
      <c r="T808" s="7">
        <f>(Table1[[#This Row],[deadline]]/86400)+DATE(1970,1,1)</f>
        <v>40793.691423611112</v>
      </c>
    </row>
    <row r="809" spans="1:20" ht="29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12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9">
        <f>Table1[[#This Row],[pledged]]/Table1[[#This Row],[goal]]</f>
        <v>1.05125</v>
      </c>
      <c r="P809" s="8">
        <f>IFERROR(Table1[[#This Row],[pledged]]/Table1[[#This Row],[backers_count]],0)</f>
        <v>73.771929824561397</v>
      </c>
      <c r="Q80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09" t="str">
        <f>RIGHT(Table1[[#This Row],[Category and Sub-Category]],(LEN(Table1[[#This Row],[Category and Sub-Category]])-(FIND("/",Table1[[#This Row],[Category and Sub-Category]],1))))</f>
        <v>rock</v>
      </c>
      <c r="S809" s="7">
        <f>(Table1[[#This Row],[launched_at]]/86400)+DATE(1970,1,1)</f>
        <v>42759.628599537042</v>
      </c>
      <c r="T809" s="7">
        <f>(Table1[[#This Row],[deadline]]/86400)+DATE(1970,1,1)</f>
        <v>42795.083333333328</v>
      </c>
    </row>
    <row r="810" spans="1:20" ht="43.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12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9">
        <f>Table1[[#This Row],[pledged]]/Table1[[#This Row],[goal]]</f>
        <v>1</v>
      </c>
      <c r="P810" s="8">
        <f>IFERROR(Table1[[#This Row],[pledged]]/Table1[[#This Row],[backers_count]],0)</f>
        <v>104.65116279069767</v>
      </c>
      <c r="Q81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10" t="str">
        <f>RIGHT(Table1[[#This Row],[Category and Sub-Category]],(LEN(Table1[[#This Row],[Category and Sub-Category]])-(FIND("/",Table1[[#This Row],[Category and Sub-Category]],1))))</f>
        <v>rock</v>
      </c>
      <c r="S810" s="7">
        <f>(Table1[[#This Row],[launched_at]]/86400)+DATE(1970,1,1)</f>
        <v>41962.100532407407</v>
      </c>
      <c r="T810" s="7">
        <f>(Table1[[#This Row],[deadline]]/86400)+DATE(1970,1,1)</f>
        <v>41995.207638888889</v>
      </c>
    </row>
    <row r="811" spans="1:20" ht="43.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12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9">
        <f>Table1[[#This Row],[pledged]]/Table1[[#This Row],[goal]]</f>
        <v>1.03775</v>
      </c>
      <c r="P811" s="8">
        <f>IFERROR(Table1[[#This Row],[pledged]]/Table1[[#This Row],[backers_count]],0)</f>
        <v>79.82692307692308</v>
      </c>
      <c r="Q81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11" t="str">
        <f>RIGHT(Table1[[#This Row],[Category and Sub-Category]],(LEN(Table1[[#This Row],[Category and Sub-Category]])-(FIND("/",Table1[[#This Row],[Category and Sub-Category]],1))))</f>
        <v>rock</v>
      </c>
      <c r="S811" s="7">
        <f>(Table1[[#This Row],[launched_at]]/86400)+DATE(1970,1,1)</f>
        <v>41628.833680555559</v>
      </c>
      <c r="T811" s="7">
        <f>(Table1[[#This Row],[deadline]]/86400)+DATE(1970,1,1)</f>
        <v>41658.833680555559</v>
      </c>
    </row>
    <row r="812" spans="1:20" ht="43.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9">
        <f>Table1[[#This Row],[pledged]]/Table1[[#This Row],[goal]]</f>
        <v>1.05</v>
      </c>
      <c r="P812" s="8">
        <f>IFERROR(Table1[[#This Row],[pledged]]/Table1[[#This Row],[backers_count]],0)</f>
        <v>58.333333333333336</v>
      </c>
      <c r="Q81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12" t="str">
        <f>RIGHT(Table1[[#This Row],[Category and Sub-Category]],(LEN(Table1[[#This Row],[Category and Sub-Category]])-(FIND("/",Table1[[#This Row],[Category and Sub-Category]],1))))</f>
        <v>rock</v>
      </c>
      <c r="S812" s="7">
        <f>(Table1[[#This Row],[launched_at]]/86400)+DATE(1970,1,1)</f>
        <v>41123.056273148148</v>
      </c>
      <c r="T812" s="7">
        <f>(Table1[[#This Row],[deadline]]/86400)+DATE(1970,1,1)</f>
        <v>41153.056273148148</v>
      </c>
    </row>
    <row r="813" spans="1:20" ht="29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12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9">
        <f>Table1[[#This Row],[pledged]]/Table1[[#This Row],[goal]]</f>
        <v>1.04</v>
      </c>
      <c r="P813" s="8">
        <f>IFERROR(Table1[[#This Row],[pledged]]/Table1[[#This Row],[backers_count]],0)</f>
        <v>86.666666666666671</v>
      </c>
      <c r="Q81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13" t="str">
        <f>RIGHT(Table1[[#This Row],[Category and Sub-Category]],(LEN(Table1[[#This Row],[Category and Sub-Category]])-(FIND("/",Table1[[#This Row],[Category and Sub-Category]],1))))</f>
        <v>rock</v>
      </c>
      <c r="S813" s="7">
        <f>(Table1[[#This Row],[launched_at]]/86400)+DATE(1970,1,1)</f>
        <v>41443.643541666665</v>
      </c>
      <c r="T813" s="7">
        <f>(Table1[[#This Row],[deadline]]/86400)+DATE(1970,1,1)</f>
        <v>41465.702777777777</v>
      </c>
    </row>
    <row r="814" spans="1:20" ht="43.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12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9">
        <f>Table1[[#This Row],[pledged]]/Table1[[#This Row],[goal]]</f>
        <v>1.5183333333333333</v>
      </c>
      <c r="P814" s="8">
        <f>IFERROR(Table1[[#This Row],[pledged]]/Table1[[#This Row],[backers_count]],0)</f>
        <v>27.606060606060606</v>
      </c>
      <c r="Q81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14" t="str">
        <f>RIGHT(Table1[[#This Row],[Category and Sub-Category]],(LEN(Table1[[#This Row],[Category and Sub-Category]])-(FIND("/",Table1[[#This Row],[Category and Sub-Category]],1))))</f>
        <v>rock</v>
      </c>
      <c r="S814" s="7">
        <f>(Table1[[#This Row],[launched_at]]/86400)+DATE(1970,1,1)</f>
        <v>41282.017962962964</v>
      </c>
      <c r="T814" s="7">
        <f>(Table1[[#This Row],[deadline]]/86400)+DATE(1970,1,1)</f>
        <v>41334.581944444442</v>
      </c>
    </row>
    <row r="815" spans="1:20" ht="29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12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9">
        <f>Table1[[#This Row],[pledged]]/Table1[[#This Row],[goal]]</f>
        <v>1.59996</v>
      </c>
      <c r="P815" s="8">
        <f>IFERROR(Table1[[#This Row],[pledged]]/Table1[[#This Row],[backers_count]],0)</f>
        <v>24.999375000000001</v>
      </c>
      <c r="Q81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15" t="str">
        <f>RIGHT(Table1[[#This Row],[Category and Sub-Category]],(LEN(Table1[[#This Row],[Category and Sub-Category]])-(FIND("/",Table1[[#This Row],[Category and Sub-Category]],1))))</f>
        <v>rock</v>
      </c>
      <c r="S815" s="7">
        <f>(Table1[[#This Row],[launched_at]]/86400)+DATE(1970,1,1)</f>
        <v>41080.960243055553</v>
      </c>
      <c r="T815" s="7">
        <f>(Table1[[#This Row],[deadline]]/86400)+DATE(1970,1,1)</f>
        <v>41110.960243055553</v>
      </c>
    </row>
    <row r="816" spans="1:20" ht="43.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12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9">
        <f>Table1[[#This Row],[pledged]]/Table1[[#This Row],[goal]]</f>
        <v>1.2729999999999999</v>
      </c>
      <c r="P816" s="8">
        <f>IFERROR(Table1[[#This Row],[pledged]]/Table1[[#This Row],[backers_count]],0)</f>
        <v>45.464285714285715</v>
      </c>
      <c r="Q81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16" t="str">
        <f>RIGHT(Table1[[#This Row],[Category and Sub-Category]],(LEN(Table1[[#This Row],[Category and Sub-Category]])-(FIND("/",Table1[[#This Row],[Category and Sub-Category]],1))))</f>
        <v>rock</v>
      </c>
      <c r="S816" s="7">
        <f>(Table1[[#This Row],[launched_at]]/86400)+DATE(1970,1,1)</f>
        <v>40679.743067129632</v>
      </c>
      <c r="T816" s="7">
        <f>(Table1[[#This Row],[deadline]]/86400)+DATE(1970,1,1)</f>
        <v>40694.75277777778</v>
      </c>
    </row>
    <row r="817" spans="1:20" ht="29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12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9">
        <f>Table1[[#This Row],[pledged]]/Table1[[#This Row],[goal]]</f>
        <v>1.07</v>
      </c>
      <c r="P817" s="8">
        <f>IFERROR(Table1[[#This Row],[pledged]]/Table1[[#This Row],[backers_count]],0)</f>
        <v>99.534883720930239</v>
      </c>
      <c r="Q81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17" t="str">
        <f>RIGHT(Table1[[#This Row],[Category and Sub-Category]],(LEN(Table1[[#This Row],[Category and Sub-Category]])-(FIND("/",Table1[[#This Row],[Category and Sub-Category]],1))))</f>
        <v>rock</v>
      </c>
      <c r="S817" s="7">
        <f>(Table1[[#This Row],[launched_at]]/86400)+DATE(1970,1,1)</f>
        <v>41914.917858796296</v>
      </c>
      <c r="T817" s="7">
        <f>(Table1[[#This Row],[deadline]]/86400)+DATE(1970,1,1)</f>
        <v>41944.917858796296</v>
      </c>
    </row>
    <row r="818" spans="1:20" ht="29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12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9">
        <f>Table1[[#This Row],[pledged]]/Table1[[#This Row],[goal]]</f>
        <v>1.1512214285714286</v>
      </c>
      <c r="P818" s="8">
        <f>IFERROR(Table1[[#This Row],[pledged]]/Table1[[#This Row],[backers_count]],0)</f>
        <v>39.31</v>
      </c>
      <c r="Q81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18" t="str">
        <f>RIGHT(Table1[[#This Row],[Category and Sub-Category]],(LEN(Table1[[#This Row],[Category and Sub-Category]])-(FIND("/",Table1[[#This Row],[Category and Sub-Category]],1))))</f>
        <v>rock</v>
      </c>
      <c r="S818" s="7">
        <f>(Table1[[#This Row],[launched_at]]/86400)+DATE(1970,1,1)</f>
        <v>41341.870868055557</v>
      </c>
      <c r="T818" s="7">
        <f>(Table1[[#This Row],[deadline]]/86400)+DATE(1970,1,1)</f>
        <v>41373.270833333336</v>
      </c>
    </row>
    <row r="819" spans="1:20" ht="43.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12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9">
        <f>Table1[[#This Row],[pledged]]/Table1[[#This Row],[goal]]</f>
        <v>1.3711066666666665</v>
      </c>
      <c r="P819" s="8">
        <f>IFERROR(Table1[[#This Row],[pledged]]/Table1[[#This Row],[backers_count]],0)</f>
        <v>89.419999999999987</v>
      </c>
      <c r="Q81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19" t="str">
        <f>RIGHT(Table1[[#This Row],[Category and Sub-Category]],(LEN(Table1[[#This Row],[Category and Sub-Category]])-(FIND("/",Table1[[#This Row],[Category and Sub-Category]],1))))</f>
        <v>rock</v>
      </c>
      <c r="S819" s="7">
        <f>(Table1[[#This Row],[launched_at]]/86400)+DATE(1970,1,1)</f>
        <v>40925.599664351852</v>
      </c>
      <c r="T819" s="7">
        <f>(Table1[[#This Row],[deadline]]/86400)+DATE(1970,1,1)</f>
        <v>40979.207638888889</v>
      </c>
    </row>
    <row r="820" spans="1:20" ht="43.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12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9">
        <f>Table1[[#This Row],[pledged]]/Table1[[#This Row],[goal]]</f>
        <v>1.5571428571428572</v>
      </c>
      <c r="P820" s="8">
        <f>IFERROR(Table1[[#This Row],[pledged]]/Table1[[#This Row],[backers_count]],0)</f>
        <v>28.684210526315791</v>
      </c>
      <c r="Q82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20" t="str">
        <f>RIGHT(Table1[[#This Row],[Category and Sub-Category]],(LEN(Table1[[#This Row],[Category and Sub-Category]])-(FIND("/",Table1[[#This Row],[Category and Sub-Category]],1))))</f>
        <v>rock</v>
      </c>
      <c r="S820" s="7">
        <f>(Table1[[#This Row],[launched_at]]/86400)+DATE(1970,1,1)</f>
        <v>41120.882881944446</v>
      </c>
      <c r="T820" s="7">
        <f>(Table1[[#This Row],[deadline]]/86400)+DATE(1970,1,1)</f>
        <v>41128.709027777775</v>
      </c>
    </row>
    <row r="821" spans="1:20" ht="29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12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9">
        <f>Table1[[#This Row],[pledged]]/Table1[[#This Row],[goal]]</f>
        <v>1.0874999999999999</v>
      </c>
      <c r="P821" s="8">
        <f>IFERROR(Table1[[#This Row],[pledged]]/Table1[[#This Row],[backers_count]],0)</f>
        <v>31.071428571428573</v>
      </c>
      <c r="Q82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21" t="str">
        <f>RIGHT(Table1[[#This Row],[Category and Sub-Category]],(LEN(Table1[[#This Row],[Category and Sub-Category]])-(FIND("/",Table1[[#This Row],[Category and Sub-Category]],1))))</f>
        <v>rock</v>
      </c>
      <c r="S821" s="7">
        <f>(Table1[[#This Row],[launched_at]]/86400)+DATE(1970,1,1)</f>
        <v>41619.998310185183</v>
      </c>
      <c r="T821" s="7">
        <f>(Table1[[#This Row],[deadline]]/86400)+DATE(1970,1,1)</f>
        <v>41629.197222222225</v>
      </c>
    </row>
    <row r="822" spans="1:20" ht="43.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1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9">
        <f>Table1[[#This Row],[pledged]]/Table1[[#This Row],[goal]]</f>
        <v>1.3405</v>
      </c>
      <c r="P822" s="8">
        <f>IFERROR(Table1[[#This Row],[pledged]]/Table1[[#This Row],[backers_count]],0)</f>
        <v>70.55263157894737</v>
      </c>
      <c r="Q82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22" t="str">
        <f>RIGHT(Table1[[#This Row],[Category and Sub-Category]],(LEN(Table1[[#This Row],[Category and Sub-Category]])-(FIND("/",Table1[[#This Row],[Category and Sub-Category]],1))))</f>
        <v>rock</v>
      </c>
      <c r="S822" s="7">
        <f>(Table1[[#This Row],[launched_at]]/86400)+DATE(1970,1,1)</f>
        <v>41768.841921296298</v>
      </c>
      <c r="T822" s="7">
        <f>(Table1[[#This Row],[deadline]]/86400)+DATE(1970,1,1)</f>
        <v>41799.208333333336</v>
      </c>
    </row>
    <row r="823" spans="1:20" ht="43.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12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9">
        <f>Table1[[#This Row],[pledged]]/Table1[[#This Row],[goal]]</f>
        <v>1</v>
      </c>
      <c r="P823" s="8">
        <f>IFERROR(Table1[[#This Row],[pledged]]/Table1[[#This Row],[backers_count]],0)</f>
        <v>224.12820512820514</v>
      </c>
      <c r="Q82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23" t="str">
        <f>RIGHT(Table1[[#This Row],[Category and Sub-Category]],(LEN(Table1[[#This Row],[Category and Sub-Category]])-(FIND("/",Table1[[#This Row],[Category and Sub-Category]],1))))</f>
        <v>rock</v>
      </c>
      <c r="S823" s="7">
        <f>(Table1[[#This Row],[launched_at]]/86400)+DATE(1970,1,1)</f>
        <v>42093.922048611115</v>
      </c>
      <c r="T823" s="7">
        <f>(Table1[[#This Row],[deadline]]/86400)+DATE(1970,1,1)</f>
        <v>42128.167361111111</v>
      </c>
    </row>
    <row r="824" spans="1:20" ht="43.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12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9">
        <f>Table1[[#This Row],[pledged]]/Table1[[#This Row],[goal]]</f>
        <v>1.1916666666666667</v>
      </c>
      <c r="P824" s="8">
        <f>IFERROR(Table1[[#This Row],[pledged]]/Table1[[#This Row],[backers_count]],0)</f>
        <v>51.811594202898547</v>
      </c>
      <c r="Q82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24" t="str">
        <f>RIGHT(Table1[[#This Row],[Category and Sub-Category]],(LEN(Table1[[#This Row],[Category and Sub-Category]])-(FIND("/",Table1[[#This Row],[Category and Sub-Category]],1))))</f>
        <v>rock</v>
      </c>
      <c r="S824" s="7">
        <f>(Table1[[#This Row],[launched_at]]/86400)+DATE(1970,1,1)</f>
        <v>41157.947337962964</v>
      </c>
      <c r="T824" s="7">
        <f>(Table1[[#This Row],[deadline]]/86400)+DATE(1970,1,1)</f>
        <v>41187.947337962964</v>
      </c>
    </row>
    <row r="825" spans="1:20" ht="43.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12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9">
        <f>Table1[[#This Row],[pledged]]/Table1[[#This Row],[goal]]</f>
        <v>1.7949999999999999</v>
      </c>
      <c r="P825" s="8">
        <f>IFERROR(Table1[[#This Row],[pledged]]/Table1[[#This Row],[backers_count]],0)</f>
        <v>43.515151515151516</v>
      </c>
      <c r="Q82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25" t="str">
        <f>RIGHT(Table1[[#This Row],[Category and Sub-Category]],(LEN(Table1[[#This Row],[Category and Sub-Category]])-(FIND("/",Table1[[#This Row],[Category and Sub-Category]],1))))</f>
        <v>rock</v>
      </c>
      <c r="S825" s="7">
        <f>(Table1[[#This Row],[launched_at]]/86400)+DATE(1970,1,1)</f>
        <v>42055.972824074073</v>
      </c>
      <c r="T825" s="7">
        <f>(Table1[[#This Row],[deadline]]/86400)+DATE(1970,1,1)</f>
        <v>42085.931157407409</v>
      </c>
    </row>
    <row r="826" spans="1:20" ht="58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12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9">
        <f>Table1[[#This Row],[pledged]]/Table1[[#This Row],[goal]]</f>
        <v>1.3438124999999999</v>
      </c>
      <c r="P826" s="8">
        <f>IFERROR(Table1[[#This Row],[pledged]]/Table1[[#This Row],[backers_count]],0)</f>
        <v>39.816666666666663</v>
      </c>
      <c r="Q82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26" t="str">
        <f>RIGHT(Table1[[#This Row],[Category and Sub-Category]],(LEN(Table1[[#This Row],[Category and Sub-Category]])-(FIND("/",Table1[[#This Row],[Category and Sub-Category]],1))))</f>
        <v>rock</v>
      </c>
      <c r="S826" s="7">
        <f>(Table1[[#This Row],[launched_at]]/86400)+DATE(1970,1,1)</f>
        <v>40250.242106481484</v>
      </c>
      <c r="T826" s="7">
        <f>(Table1[[#This Row],[deadline]]/86400)+DATE(1970,1,1)</f>
        <v>40286.290972222225</v>
      </c>
    </row>
    <row r="827" spans="1:20" ht="29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12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9">
        <f>Table1[[#This Row],[pledged]]/Table1[[#This Row],[goal]]</f>
        <v>1.0043200000000001</v>
      </c>
      <c r="P827" s="8">
        <f>IFERROR(Table1[[#This Row],[pledged]]/Table1[[#This Row],[backers_count]],0)</f>
        <v>126.8080808080808</v>
      </c>
      <c r="Q82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27" t="str">
        <f>RIGHT(Table1[[#This Row],[Category and Sub-Category]],(LEN(Table1[[#This Row],[Category and Sub-Category]])-(FIND("/",Table1[[#This Row],[Category and Sub-Category]],1))))</f>
        <v>rock</v>
      </c>
      <c r="S827" s="7">
        <f>(Table1[[#This Row],[launched_at]]/86400)+DATE(1970,1,1)</f>
        <v>41186.306527777779</v>
      </c>
      <c r="T827" s="7">
        <f>(Table1[[#This Row],[deadline]]/86400)+DATE(1970,1,1)</f>
        <v>41211.306527777779</v>
      </c>
    </row>
    <row r="828" spans="1:20" ht="43.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12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9">
        <f>Table1[[#This Row],[pledged]]/Table1[[#This Row],[goal]]</f>
        <v>1.0145454545454546</v>
      </c>
      <c r="P828" s="8">
        <f>IFERROR(Table1[[#This Row],[pledged]]/Table1[[#This Row],[backers_count]],0)</f>
        <v>113.87755102040816</v>
      </c>
      <c r="Q82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28" t="str">
        <f>RIGHT(Table1[[#This Row],[Category and Sub-Category]],(LEN(Table1[[#This Row],[Category and Sub-Category]])-(FIND("/",Table1[[#This Row],[Category and Sub-Category]],1))))</f>
        <v>rock</v>
      </c>
      <c r="S828" s="7">
        <f>(Table1[[#This Row],[launched_at]]/86400)+DATE(1970,1,1)</f>
        <v>40973.038541666669</v>
      </c>
      <c r="T828" s="7">
        <f>(Table1[[#This Row],[deadline]]/86400)+DATE(1970,1,1)</f>
        <v>40993.996874999997</v>
      </c>
    </row>
    <row r="829" spans="1:20" ht="58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12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9">
        <f>Table1[[#This Row],[pledged]]/Table1[[#This Row],[goal]]</f>
        <v>1.0333333333333334</v>
      </c>
      <c r="P829" s="8">
        <f>IFERROR(Table1[[#This Row],[pledged]]/Table1[[#This Row],[backers_count]],0)</f>
        <v>28.181818181818183</v>
      </c>
      <c r="Q82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29" t="str">
        <f>RIGHT(Table1[[#This Row],[Category and Sub-Category]],(LEN(Table1[[#This Row],[Category and Sub-Category]])-(FIND("/",Table1[[#This Row],[Category and Sub-Category]],1))))</f>
        <v>rock</v>
      </c>
      <c r="S829" s="7">
        <f>(Table1[[#This Row],[launched_at]]/86400)+DATE(1970,1,1)</f>
        <v>40927.473460648151</v>
      </c>
      <c r="T829" s="7">
        <f>(Table1[[#This Row],[deadline]]/86400)+DATE(1970,1,1)</f>
        <v>40953.825694444444</v>
      </c>
    </row>
    <row r="830" spans="1:20" ht="58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12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9">
        <f>Table1[[#This Row],[pledged]]/Table1[[#This Row],[goal]]</f>
        <v>1.07</v>
      </c>
      <c r="P830" s="8">
        <f>IFERROR(Table1[[#This Row],[pledged]]/Table1[[#This Row],[backers_count]],0)</f>
        <v>36.60526315789474</v>
      </c>
      <c r="Q83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30" t="str">
        <f>RIGHT(Table1[[#This Row],[Category and Sub-Category]],(LEN(Table1[[#This Row],[Category and Sub-Category]])-(FIND("/",Table1[[#This Row],[Category and Sub-Category]],1))))</f>
        <v>rock</v>
      </c>
      <c r="S830" s="7">
        <f>(Table1[[#This Row],[launched_at]]/86400)+DATE(1970,1,1)</f>
        <v>41073.050717592589</v>
      </c>
      <c r="T830" s="7">
        <f>(Table1[[#This Row],[deadline]]/86400)+DATE(1970,1,1)</f>
        <v>41085.683333333334</v>
      </c>
    </row>
    <row r="831" spans="1:20" ht="58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12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9">
        <f>Table1[[#This Row],[pledged]]/Table1[[#This Row],[goal]]</f>
        <v>1.04</v>
      </c>
      <c r="P831" s="8">
        <f>IFERROR(Table1[[#This Row],[pledged]]/Table1[[#This Row],[backers_count]],0)</f>
        <v>32.5</v>
      </c>
      <c r="Q83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31" t="str">
        <f>RIGHT(Table1[[#This Row],[Category and Sub-Category]],(LEN(Table1[[#This Row],[Category and Sub-Category]])-(FIND("/",Table1[[#This Row],[Category and Sub-Category]],1))))</f>
        <v>rock</v>
      </c>
      <c r="S831" s="7">
        <f>(Table1[[#This Row],[launched_at]]/86400)+DATE(1970,1,1)</f>
        <v>42504.801388888889</v>
      </c>
      <c r="T831" s="7">
        <f>(Table1[[#This Row],[deadline]]/86400)+DATE(1970,1,1)</f>
        <v>42564.801388888889</v>
      </c>
    </row>
    <row r="832" spans="1:20" ht="43.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1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9">
        <f>Table1[[#This Row],[pledged]]/Table1[[#This Row],[goal]]</f>
        <v>1.0783333333333334</v>
      </c>
      <c r="P832" s="8">
        <f>IFERROR(Table1[[#This Row],[pledged]]/Table1[[#This Row],[backers_count]],0)</f>
        <v>60.65625</v>
      </c>
      <c r="Q83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32" t="str">
        <f>RIGHT(Table1[[#This Row],[Category and Sub-Category]],(LEN(Table1[[#This Row],[Category and Sub-Category]])-(FIND("/",Table1[[#This Row],[Category and Sub-Category]],1))))</f>
        <v>rock</v>
      </c>
      <c r="S832" s="7">
        <f>(Table1[[#This Row],[launched_at]]/86400)+DATE(1970,1,1)</f>
        <v>41325.525752314818</v>
      </c>
      <c r="T832" s="7">
        <f>(Table1[[#This Row],[deadline]]/86400)+DATE(1970,1,1)</f>
        <v>41355.484085648146</v>
      </c>
    </row>
    <row r="833" spans="1:20" ht="43.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12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9">
        <f>Table1[[#This Row],[pledged]]/Table1[[#This Row],[goal]]</f>
        <v>2.3333333333333335</v>
      </c>
      <c r="P833" s="8">
        <f>IFERROR(Table1[[#This Row],[pledged]]/Table1[[#This Row],[backers_count]],0)</f>
        <v>175</v>
      </c>
      <c r="Q83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33" t="str">
        <f>RIGHT(Table1[[#This Row],[Category and Sub-Category]],(LEN(Table1[[#This Row],[Category and Sub-Category]])-(FIND("/",Table1[[#This Row],[Category and Sub-Category]],1))))</f>
        <v>rock</v>
      </c>
      <c r="S833" s="7">
        <f>(Table1[[#This Row],[launched_at]]/86400)+DATE(1970,1,1)</f>
        <v>40996.646921296298</v>
      </c>
      <c r="T833" s="7">
        <f>(Table1[[#This Row],[deadline]]/86400)+DATE(1970,1,1)</f>
        <v>41026.646921296298</v>
      </c>
    </row>
    <row r="834" spans="1:20" ht="43.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12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9">
        <f>Table1[[#This Row],[pledged]]/Table1[[#This Row],[goal]]</f>
        <v>1.0060706666666666</v>
      </c>
      <c r="P834" s="8">
        <f>IFERROR(Table1[[#This Row],[pledged]]/Table1[[#This Row],[backers_count]],0)</f>
        <v>97.993896103896105</v>
      </c>
      <c r="Q83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34" t="str">
        <f>RIGHT(Table1[[#This Row],[Category and Sub-Category]],(LEN(Table1[[#This Row],[Category and Sub-Category]])-(FIND("/",Table1[[#This Row],[Category and Sub-Category]],1))))</f>
        <v>rock</v>
      </c>
      <c r="S834" s="7">
        <f>(Table1[[#This Row],[launched_at]]/86400)+DATE(1970,1,1)</f>
        <v>40869.675173611111</v>
      </c>
      <c r="T834" s="7">
        <f>(Table1[[#This Row],[deadline]]/86400)+DATE(1970,1,1)</f>
        <v>40929.342361111107</v>
      </c>
    </row>
    <row r="835" spans="1:20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12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9">
        <f>Table1[[#This Row],[pledged]]/Table1[[#This Row],[goal]]</f>
        <v>1.0166666666666666</v>
      </c>
      <c r="P835" s="8">
        <f>IFERROR(Table1[[#This Row],[pledged]]/Table1[[#This Row],[backers_count]],0)</f>
        <v>148.78048780487805</v>
      </c>
      <c r="Q83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35" t="str">
        <f>RIGHT(Table1[[#This Row],[Category and Sub-Category]],(LEN(Table1[[#This Row],[Category and Sub-Category]])-(FIND("/",Table1[[#This Row],[Category and Sub-Category]],1))))</f>
        <v>rock</v>
      </c>
      <c r="S835" s="7">
        <f>(Table1[[#This Row],[launched_at]]/86400)+DATE(1970,1,1)</f>
        <v>41718.878182870372</v>
      </c>
      <c r="T835" s="7">
        <f>(Table1[[#This Row],[deadline]]/86400)+DATE(1970,1,1)</f>
        <v>41748.878182870372</v>
      </c>
    </row>
    <row r="836" spans="1:20" ht="58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12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9">
        <f>Table1[[#This Row],[pledged]]/Table1[[#This Row],[goal]]</f>
        <v>1.3101818181818181</v>
      </c>
      <c r="P836" s="8">
        <f>IFERROR(Table1[[#This Row],[pledged]]/Table1[[#This Row],[backers_count]],0)</f>
        <v>96.08</v>
      </c>
      <c r="Q83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36" t="str">
        <f>RIGHT(Table1[[#This Row],[Category and Sub-Category]],(LEN(Table1[[#This Row],[Category and Sub-Category]])-(FIND("/",Table1[[#This Row],[Category and Sub-Category]],1))))</f>
        <v>rock</v>
      </c>
      <c r="S836" s="7">
        <f>(Table1[[#This Row],[launched_at]]/86400)+DATE(1970,1,1)</f>
        <v>41422.822824074072</v>
      </c>
      <c r="T836" s="7">
        <f>(Table1[[#This Row],[deadline]]/86400)+DATE(1970,1,1)</f>
        <v>41456.165972222225</v>
      </c>
    </row>
    <row r="837" spans="1:20" ht="43.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12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9">
        <f>Table1[[#This Row],[pledged]]/Table1[[#This Row],[goal]]</f>
        <v>1.1725000000000001</v>
      </c>
      <c r="P837" s="8">
        <f>IFERROR(Table1[[#This Row],[pledged]]/Table1[[#This Row],[backers_count]],0)</f>
        <v>58.625</v>
      </c>
      <c r="Q83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37" t="str">
        <f>RIGHT(Table1[[#This Row],[Category and Sub-Category]],(LEN(Table1[[#This Row],[Category and Sub-Category]])-(FIND("/",Table1[[#This Row],[Category and Sub-Category]],1))))</f>
        <v>rock</v>
      </c>
      <c r="S837" s="7">
        <f>(Table1[[#This Row],[launched_at]]/86400)+DATE(1970,1,1)</f>
        <v>41005.45784722222</v>
      </c>
      <c r="T837" s="7">
        <f>(Table1[[#This Row],[deadline]]/86400)+DATE(1970,1,1)</f>
        <v>41048.125</v>
      </c>
    </row>
    <row r="838" spans="1:20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12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9">
        <f>Table1[[#This Row],[pledged]]/Table1[[#This Row],[goal]]</f>
        <v>1.009304</v>
      </c>
      <c r="P838" s="8">
        <f>IFERROR(Table1[[#This Row],[pledged]]/Table1[[#This Row],[backers_count]],0)</f>
        <v>109.70695652173914</v>
      </c>
      <c r="Q83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38" t="str">
        <f>RIGHT(Table1[[#This Row],[Category and Sub-Category]],(LEN(Table1[[#This Row],[Category and Sub-Category]])-(FIND("/",Table1[[#This Row],[Category and Sub-Category]],1))))</f>
        <v>rock</v>
      </c>
      <c r="S838" s="7">
        <f>(Table1[[#This Row],[launched_at]]/86400)+DATE(1970,1,1)</f>
        <v>41524.056921296295</v>
      </c>
      <c r="T838" s="7">
        <f>(Table1[[#This Row],[deadline]]/86400)+DATE(1970,1,1)</f>
        <v>41554.056921296295</v>
      </c>
    </row>
    <row r="839" spans="1:20" ht="43.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12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9">
        <f>Table1[[#This Row],[pledged]]/Table1[[#This Row],[goal]]</f>
        <v>1.218</v>
      </c>
      <c r="P839" s="8">
        <f>IFERROR(Table1[[#This Row],[pledged]]/Table1[[#This Row],[backers_count]],0)</f>
        <v>49.112903225806448</v>
      </c>
      <c r="Q83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39" t="str">
        <f>RIGHT(Table1[[#This Row],[Category and Sub-Category]],(LEN(Table1[[#This Row],[Category and Sub-Category]])-(FIND("/",Table1[[#This Row],[Category and Sub-Category]],1))))</f>
        <v>rock</v>
      </c>
      <c r="S839" s="7">
        <f>(Table1[[#This Row],[launched_at]]/86400)+DATE(1970,1,1)</f>
        <v>41730.998402777775</v>
      </c>
      <c r="T839" s="7">
        <f>(Table1[[#This Row],[deadline]]/86400)+DATE(1970,1,1)</f>
        <v>41760.998402777775</v>
      </c>
    </row>
    <row r="840" spans="1:20" ht="43.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12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9">
        <f>Table1[[#This Row],[pledged]]/Table1[[#This Row],[goal]]</f>
        <v>1.454</v>
      </c>
      <c r="P840" s="8">
        <f>IFERROR(Table1[[#This Row],[pledged]]/Table1[[#This Row],[backers_count]],0)</f>
        <v>47.672131147540981</v>
      </c>
      <c r="Q84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40" t="str">
        <f>RIGHT(Table1[[#This Row],[Category and Sub-Category]],(LEN(Table1[[#This Row],[Category and Sub-Category]])-(FIND("/",Table1[[#This Row],[Category and Sub-Category]],1))))</f>
        <v>rock</v>
      </c>
      <c r="S840" s="7">
        <f>(Table1[[#This Row],[launched_at]]/86400)+DATE(1970,1,1)</f>
        <v>40895.897974537038</v>
      </c>
      <c r="T840" s="7">
        <f>(Table1[[#This Row],[deadline]]/86400)+DATE(1970,1,1)</f>
        <v>40925.897974537038</v>
      </c>
    </row>
    <row r="841" spans="1:20" ht="43.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12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9">
        <f>Table1[[#This Row],[pledged]]/Table1[[#This Row],[goal]]</f>
        <v>1.166166</v>
      </c>
      <c r="P841" s="8">
        <f>IFERROR(Table1[[#This Row],[pledged]]/Table1[[#This Row],[backers_count]],0)</f>
        <v>60.737812499999997</v>
      </c>
      <c r="Q84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41" t="str">
        <f>RIGHT(Table1[[#This Row],[Category and Sub-Category]],(LEN(Table1[[#This Row],[Category and Sub-Category]])-(FIND("/",Table1[[#This Row],[Category and Sub-Category]],1))))</f>
        <v>rock</v>
      </c>
      <c r="S841" s="7">
        <f>(Table1[[#This Row],[launched_at]]/86400)+DATE(1970,1,1)</f>
        <v>41144.763379629629</v>
      </c>
      <c r="T841" s="7">
        <f>(Table1[[#This Row],[deadline]]/86400)+DATE(1970,1,1)</f>
        <v>41174.763379629629</v>
      </c>
    </row>
    <row r="842" spans="1:20" ht="43.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1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9">
        <f>Table1[[#This Row],[pledged]]/Table1[[#This Row],[goal]]</f>
        <v>1.2041660000000001</v>
      </c>
      <c r="P842" s="8">
        <f>IFERROR(Table1[[#This Row],[pledged]]/Table1[[#This Row],[backers_count]],0)</f>
        <v>63.37715789473684</v>
      </c>
      <c r="Q84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42" t="str">
        <f>RIGHT(Table1[[#This Row],[Category and Sub-Category]],(LEN(Table1[[#This Row],[Category and Sub-Category]])-(FIND("/",Table1[[#This Row],[Category and Sub-Category]],1))))</f>
        <v>metal</v>
      </c>
      <c r="S842" s="7">
        <f>(Table1[[#This Row],[launched_at]]/86400)+DATE(1970,1,1)</f>
        <v>42607.226701388892</v>
      </c>
      <c r="T842" s="7">
        <f>(Table1[[#This Row],[deadline]]/86400)+DATE(1970,1,1)</f>
        <v>42637.226701388892</v>
      </c>
    </row>
    <row r="843" spans="1:20" ht="58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12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9">
        <f>Table1[[#This Row],[pledged]]/Table1[[#This Row],[goal]]</f>
        <v>1.0132000000000001</v>
      </c>
      <c r="P843" s="8">
        <f>IFERROR(Table1[[#This Row],[pledged]]/Table1[[#This Row],[backers_count]],0)</f>
        <v>53.893617021276597</v>
      </c>
      <c r="Q84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43" t="str">
        <f>RIGHT(Table1[[#This Row],[Category and Sub-Category]],(LEN(Table1[[#This Row],[Category and Sub-Category]])-(FIND("/",Table1[[#This Row],[Category and Sub-Category]],1))))</f>
        <v>metal</v>
      </c>
      <c r="S843" s="7">
        <f>(Table1[[#This Row],[launched_at]]/86400)+DATE(1970,1,1)</f>
        <v>41923.838692129633</v>
      </c>
      <c r="T843" s="7">
        <f>(Table1[[#This Row],[deadline]]/86400)+DATE(1970,1,1)</f>
        <v>41953.880358796298</v>
      </c>
    </row>
    <row r="844" spans="1:20" ht="43.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12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9">
        <f>Table1[[#This Row],[pledged]]/Table1[[#This Row],[goal]]</f>
        <v>1.0431999999999999</v>
      </c>
      <c r="P844" s="8">
        <f>IFERROR(Table1[[#This Row],[pledged]]/Table1[[#This Row],[backers_count]],0)</f>
        <v>66.871794871794876</v>
      </c>
      <c r="Q84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44" t="str">
        <f>RIGHT(Table1[[#This Row],[Category and Sub-Category]],(LEN(Table1[[#This Row],[Category and Sub-Category]])-(FIND("/",Table1[[#This Row],[Category and Sub-Category]],1))))</f>
        <v>metal</v>
      </c>
      <c r="S844" s="7">
        <f>(Table1[[#This Row],[launched_at]]/86400)+DATE(1970,1,1)</f>
        <v>41526.59239583333</v>
      </c>
      <c r="T844" s="7">
        <f>(Table1[[#This Row],[deadline]]/86400)+DATE(1970,1,1)</f>
        <v>41561.165972222225</v>
      </c>
    </row>
    <row r="845" spans="1:20" ht="43.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12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9">
        <f>Table1[[#This Row],[pledged]]/Table1[[#This Row],[goal]]</f>
        <v>2.6713333333333331</v>
      </c>
      <c r="P845" s="8">
        <f>IFERROR(Table1[[#This Row],[pledged]]/Table1[[#This Row],[backers_count]],0)</f>
        <v>63.102362204724407</v>
      </c>
      <c r="Q84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45" t="str">
        <f>RIGHT(Table1[[#This Row],[Category and Sub-Category]],(LEN(Table1[[#This Row],[Category and Sub-Category]])-(FIND("/",Table1[[#This Row],[Category and Sub-Category]],1))))</f>
        <v>metal</v>
      </c>
      <c r="S845" s="7">
        <f>(Table1[[#This Row],[launched_at]]/86400)+DATE(1970,1,1)</f>
        <v>42695.257870370369</v>
      </c>
      <c r="T845" s="7">
        <f>(Table1[[#This Row],[deadline]]/86400)+DATE(1970,1,1)</f>
        <v>42712.333333333328</v>
      </c>
    </row>
    <row r="846" spans="1:20" ht="58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12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9">
        <f>Table1[[#This Row],[pledged]]/Table1[[#This Row],[goal]]</f>
        <v>1.9413333333333334</v>
      </c>
      <c r="P846" s="8">
        <f>IFERROR(Table1[[#This Row],[pledged]]/Table1[[#This Row],[backers_count]],0)</f>
        <v>36.628930817610062</v>
      </c>
      <c r="Q84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46" t="str">
        <f>RIGHT(Table1[[#This Row],[Category and Sub-Category]],(LEN(Table1[[#This Row],[Category and Sub-Category]])-(FIND("/",Table1[[#This Row],[Category and Sub-Category]],1))))</f>
        <v>metal</v>
      </c>
      <c r="S846" s="7">
        <f>(Table1[[#This Row],[launched_at]]/86400)+DATE(1970,1,1)</f>
        <v>41905.684629629628</v>
      </c>
      <c r="T846" s="7">
        <f>(Table1[[#This Row],[deadline]]/86400)+DATE(1970,1,1)</f>
        <v>41944.207638888889</v>
      </c>
    </row>
    <row r="847" spans="1:20" ht="43.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12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9">
        <f>Table1[[#This Row],[pledged]]/Table1[[#This Row],[goal]]</f>
        <v>1.203802</v>
      </c>
      <c r="P847" s="8">
        <f>IFERROR(Table1[[#This Row],[pledged]]/Table1[[#This Row],[backers_count]],0)</f>
        <v>34.005706214689269</v>
      </c>
      <c r="Q84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47" t="str">
        <f>RIGHT(Table1[[#This Row],[Category and Sub-Category]],(LEN(Table1[[#This Row],[Category and Sub-Category]])-(FIND("/",Table1[[#This Row],[Category and Sub-Category]],1))))</f>
        <v>metal</v>
      </c>
      <c r="S847" s="7">
        <f>(Table1[[#This Row],[launched_at]]/86400)+DATE(1970,1,1)</f>
        <v>42578.205972222218</v>
      </c>
      <c r="T847" s="7">
        <f>(Table1[[#This Row],[deadline]]/86400)+DATE(1970,1,1)</f>
        <v>42618.165972222225</v>
      </c>
    </row>
    <row r="848" spans="1:20" ht="43.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12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9">
        <f>Table1[[#This Row],[pledged]]/Table1[[#This Row],[goal]]</f>
        <v>1.2200090909090908</v>
      </c>
      <c r="P848" s="8">
        <f>IFERROR(Table1[[#This Row],[pledged]]/Table1[[#This Row],[backers_count]],0)</f>
        <v>28.553404255319148</v>
      </c>
      <c r="Q84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48" t="str">
        <f>RIGHT(Table1[[#This Row],[Category and Sub-Category]],(LEN(Table1[[#This Row],[Category and Sub-Category]])-(FIND("/",Table1[[#This Row],[Category and Sub-Category]],1))))</f>
        <v>metal</v>
      </c>
      <c r="S848" s="7">
        <f>(Table1[[#This Row],[launched_at]]/86400)+DATE(1970,1,1)</f>
        <v>41694.391840277778</v>
      </c>
      <c r="T848" s="7">
        <f>(Table1[[#This Row],[deadline]]/86400)+DATE(1970,1,1)</f>
        <v>41708.583333333336</v>
      </c>
    </row>
    <row r="849" spans="1:20" ht="29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12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9">
        <f>Table1[[#This Row],[pledged]]/Table1[[#This Row],[goal]]</f>
        <v>1</v>
      </c>
      <c r="P849" s="8">
        <f>IFERROR(Table1[[#This Row],[pledged]]/Table1[[#This Row],[backers_count]],0)</f>
        <v>10</v>
      </c>
      <c r="Q84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49" t="str">
        <f>RIGHT(Table1[[#This Row],[Category and Sub-Category]],(LEN(Table1[[#This Row],[Category and Sub-Category]])-(FIND("/",Table1[[#This Row],[Category and Sub-Category]],1))))</f>
        <v>metal</v>
      </c>
      <c r="S849" s="7">
        <f>(Table1[[#This Row],[launched_at]]/86400)+DATE(1970,1,1)</f>
        <v>42165.798333333332</v>
      </c>
      <c r="T849" s="7">
        <f>(Table1[[#This Row],[deadline]]/86400)+DATE(1970,1,1)</f>
        <v>42195.798333333332</v>
      </c>
    </row>
    <row r="850" spans="1:20" ht="43.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12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9">
        <f>Table1[[#This Row],[pledged]]/Table1[[#This Row],[goal]]</f>
        <v>1</v>
      </c>
      <c r="P850" s="8">
        <f>IFERROR(Table1[[#This Row],[pledged]]/Table1[[#This Row],[backers_count]],0)</f>
        <v>18.75</v>
      </c>
      <c r="Q85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50" t="str">
        <f>RIGHT(Table1[[#This Row],[Category and Sub-Category]],(LEN(Table1[[#This Row],[Category and Sub-Category]])-(FIND("/",Table1[[#This Row],[Category and Sub-Category]],1))))</f>
        <v>metal</v>
      </c>
      <c r="S850" s="7">
        <f>(Table1[[#This Row],[launched_at]]/86400)+DATE(1970,1,1)</f>
        <v>42078.792048611111</v>
      </c>
      <c r="T850" s="7">
        <f>(Table1[[#This Row],[deadline]]/86400)+DATE(1970,1,1)</f>
        <v>42108.792048611111</v>
      </c>
    </row>
    <row r="851" spans="1:20" ht="58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12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9">
        <f>Table1[[#This Row],[pledged]]/Table1[[#This Row],[goal]]</f>
        <v>1.1990000000000001</v>
      </c>
      <c r="P851" s="8">
        <f>IFERROR(Table1[[#This Row],[pledged]]/Table1[[#This Row],[backers_count]],0)</f>
        <v>41.704347826086959</v>
      </c>
      <c r="Q85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51" t="str">
        <f>RIGHT(Table1[[#This Row],[Category and Sub-Category]],(LEN(Table1[[#This Row],[Category and Sub-Category]])-(FIND("/",Table1[[#This Row],[Category and Sub-Category]],1))))</f>
        <v>metal</v>
      </c>
      <c r="S851" s="7">
        <f>(Table1[[#This Row],[launched_at]]/86400)+DATE(1970,1,1)</f>
        <v>42051.148888888885</v>
      </c>
      <c r="T851" s="7">
        <f>(Table1[[#This Row],[deadline]]/86400)+DATE(1970,1,1)</f>
        <v>42079.107222222221</v>
      </c>
    </row>
    <row r="852" spans="1:20" ht="43.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1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9">
        <f>Table1[[#This Row],[pledged]]/Table1[[#This Row],[goal]]</f>
        <v>1.55175</v>
      </c>
      <c r="P852" s="8">
        <f>IFERROR(Table1[[#This Row],[pledged]]/Table1[[#This Row],[backers_count]],0)</f>
        <v>46.669172932330824</v>
      </c>
      <c r="Q85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52" t="str">
        <f>RIGHT(Table1[[#This Row],[Category and Sub-Category]],(LEN(Table1[[#This Row],[Category and Sub-Category]])-(FIND("/",Table1[[#This Row],[Category and Sub-Category]],1))))</f>
        <v>metal</v>
      </c>
      <c r="S852" s="7">
        <f>(Table1[[#This Row],[launched_at]]/86400)+DATE(1970,1,1)</f>
        <v>42452.827743055561</v>
      </c>
      <c r="T852" s="7">
        <f>(Table1[[#This Row],[deadline]]/86400)+DATE(1970,1,1)</f>
        <v>42485.207638888889</v>
      </c>
    </row>
    <row r="853" spans="1:20" ht="43.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12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9">
        <f>Table1[[#This Row],[pledged]]/Table1[[#This Row],[goal]]</f>
        <v>1.3045</v>
      </c>
      <c r="P853" s="8">
        <f>IFERROR(Table1[[#This Row],[pledged]]/Table1[[#This Row],[backers_count]],0)</f>
        <v>37.271428571428572</v>
      </c>
      <c r="Q85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53" t="str">
        <f>RIGHT(Table1[[#This Row],[Category and Sub-Category]],(LEN(Table1[[#This Row],[Category and Sub-Category]])-(FIND("/",Table1[[#This Row],[Category and Sub-Category]],1))))</f>
        <v>metal</v>
      </c>
      <c r="S853" s="7">
        <f>(Table1[[#This Row],[launched_at]]/86400)+DATE(1970,1,1)</f>
        <v>42522.880243055552</v>
      </c>
      <c r="T853" s="7">
        <f>(Table1[[#This Row],[deadline]]/86400)+DATE(1970,1,1)</f>
        <v>42582.822916666672</v>
      </c>
    </row>
    <row r="854" spans="1:20" ht="29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12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9">
        <f>Table1[[#This Row],[pledged]]/Table1[[#This Row],[goal]]</f>
        <v>1.0497142857142858</v>
      </c>
      <c r="P854" s="8">
        <f>IFERROR(Table1[[#This Row],[pledged]]/Table1[[#This Row],[backers_count]],0)</f>
        <v>59.258064516129032</v>
      </c>
      <c r="Q85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54" t="str">
        <f>RIGHT(Table1[[#This Row],[Category and Sub-Category]],(LEN(Table1[[#This Row],[Category and Sub-Category]])-(FIND("/",Table1[[#This Row],[Category and Sub-Category]],1))))</f>
        <v>metal</v>
      </c>
      <c r="S854" s="7">
        <f>(Table1[[#This Row],[launched_at]]/86400)+DATE(1970,1,1)</f>
        <v>42656.805497685185</v>
      </c>
      <c r="T854" s="7">
        <f>(Table1[[#This Row],[deadline]]/86400)+DATE(1970,1,1)</f>
        <v>42667.875</v>
      </c>
    </row>
    <row r="855" spans="1:20" ht="43.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12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9">
        <f>Table1[[#This Row],[pledged]]/Table1[[#This Row],[goal]]</f>
        <v>1</v>
      </c>
      <c r="P855" s="8">
        <f>IFERROR(Table1[[#This Row],[pledged]]/Table1[[#This Row],[backers_count]],0)</f>
        <v>30</v>
      </c>
      <c r="Q85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55" t="str">
        <f>RIGHT(Table1[[#This Row],[Category and Sub-Category]],(LEN(Table1[[#This Row],[Category and Sub-Category]])-(FIND("/",Table1[[#This Row],[Category and Sub-Category]],1))))</f>
        <v>metal</v>
      </c>
      <c r="S855" s="7">
        <f>(Table1[[#This Row],[launched_at]]/86400)+DATE(1970,1,1)</f>
        <v>42021.832280092596</v>
      </c>
      <c r="T855" s="7">
        <f>(Table1[[#This Row],[deadline]]/86400)+DATE(1970,1,1)</f>
        <v>42051.832280092596</v>
      </c>
    </row>
    <row r="856" spans="1:20" ht="43.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12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9">
        <f>Table1[[#This Row],[pledged]]/Table1[[#This Row],[goal]]</f>
        <v>1.1822050359712231</v>
      </c>
      <c r="P856" s="8">
        <f>IFERROR(Table1[[#This Row],[pledged]]/Table1[[#This Row],[backers_count]],0)</f>
        <v>65.8623246492986</v>
      </c>
      <c r="Q85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56" t="str">
        <f>RIGHT(Table1[[#This Row],[Category and Sub-Category]],(LEN(Table1[[#This Row],[Category and Sub-Category]])-(FIND("/",Table1[[#This Row],[Category and Sub-Category]],1))))</f>
        <v>metal</v>
      </c>
      <c r="S856" s="7">
        <f>(Table1[[#This Row],[launched_at]]/86400)+DATE(1970,1,1)</f>
        <v>42702.212337962963</v>
      </c>
      <c r="T856" s="7">
        <f>(Table1[[#This Row],[deadline]]/86400)+DATE(1970,1,1)</f>
        <v>42732.212337962963</v>
      </c>
    </row>
    <row r="857" spans="1:20" ht="29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12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9">
        <f>Table1[[#This Row],[pledged]]/Table1[[#This Row],[goal]]</f>
        <v>1.0344827586206897</v>
      </c>
      <c r="P857" s="8">
        <f>IFERROR(Table1[[#This Row],[pledged]]/Table1[[#This Row],[backers_count]],0)</f>
        <v>31.914893617021278</v>
      </c>
      <c r="Q85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57" t="str">
        <f>RIGHT(Table1[[#This Row],[Category and Sub-Category]],(LEN(Table1[[#This Row],[Category and Sub-Category]])-(FIND("/",Table1[[#This Row],[Category and Sub-Category]],1))))</f>
        <v>metal</v>
      </c>
      <c r="S857" s="7">
        <f>(Table1[[#This Row],[launched_at]]/86400)+DATE(1970,1,1)</f>
        <v>42545.125196759254</v>
      </c>
      <c r="T857" s="7">
        <f>(Table1[[#This Row],[deadline]]/86400)+DATE(1970,1,1)</f>
        <v>42575.125196759254</v>
      </c>
    </row>
    <row r="858" spans="1:20" ht="58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12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9">
        <f>Table1[[#This Row],[pledged]]/Table1[[#This Row],[goal]]</f>
        <v>2.1800000000000002</v>
      </c>
      <c r="P858" s="8">
        <f>IFERROR(Table1[[#This Row],[pledged]]/Table1[[#This Row],[backers_count]],0)</f>
        <v>19.464285714285715</v>
      </c>
      <c r="Q85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58" t="str">
        <f>RIGHT(Table1[[#This Row],[Category and Sub-Category]],(LEN(Table1[[#This Row],[Category and Sub-Category]])-(FIND("/",Table1[[#This Row],[Category and Sub-Category]],1))))</f>
        <v>metal</v>
      </c>
      <c r="S858" s="7">
        <f>(Table1[[#This Row],[launched_at]]/86400)+DATE(1970,1,1)</f>
        <v>42609.311990740738</v>
      </c>
      <c r="T858" s="7">
        <f>(Table1[[#This Row],[deadline]]/86400)+DATE(1970,1,1)</f>
        <v>42668.791666666672</v>
      </c>
    </row>
    <row r="859" spans="1:20" ht="43.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12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9">
        <f>Table1[[#This Row],[pledged]]/Table1[[#This Row],[goal]]</f>
        <v>1</v>
      </c>
      <c r="P859" s="8">
        <f>IFERROR(Table1[[#This Row],[pledged]]/Table1[[#This Row],[backers_count]],0)</f>
        <v>50</v>
      </c>
      <c r="Q85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59" t="str">
        <f>RIGHT(Table1[[#This Row],[Category and Sub-Category]],(LEN(Table1[[#This Row],[Category and Sub-Category]])-(FIND("/",Table1[[#This Row],[Category and Sub-Category]],1))))</f>
        <v>metal</v>
      </c>
      <c r="S859" s="7">
        <f>(Table1[[#This Row],[launched_at]]/86400)+DATE(1970,1,1)</f>
        <v>42291.581377314811</v>
      </c>
      <c r="T859" s="7">
        <f>(Table1[[#This Row],[deadline]]/86400)+DATE(1970,1,1)</f>
        <v>42333.623043981483</v>
      </c>
    </row>
    <row r="860" spans="1:20" ht="43.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12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9">
        <f>Table1[[#This Row],[pledged]]/Table1[[#This Row],[goal]]</f>
        <v>1.4400583333333332</v>
      </c>
      <c r="P860" s="8">
        <f>IFERROR(Table1[[#This Row],[pledged]]/Table1[[#This Row],[backers_count]],0)</f>
        <v>22.737763157894737</v>
      </c>
      <c r="Q86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60" t="str">
        <f>RIGHT(Table1[[#This Row],[Category and Sub-Category]],(LEN(Table1[[#This Row],[Category and Sub-Category]])-(FIND("/",Table1[[#This Row],[Category and Sub-Category]],1))))</f>
        <v>metal</v>
      </c>
      <c r="S860" s="7">
        <f>(Table1[[#This Row],[launched_at]]/86400)+DATE(1970,1,1)</f>
        <v>42079.745578703703</v>
      </c>
      <c r="T860" s="7">
        <f>(Table1[[#This Row],[deadline]]/86400)+DATE(1970,1,1)</f>
        <v>42109.957638888889</v>
      </c>
    </row>
    <row r="861" spans="1:20" ht="43.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12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9">
        <f>Table1[[#This Row],[pledged]]/Table1[[#This Row],[goal]]</f>
        <v>1.0467500000000001</v>
      </c>
      <c r="P861" s="8">
        <f>IFERROR(Table1[[#This Row],[pledged]]/Table1[[#This Row],[backers_count]],0)</f>
        <v>42.724489795918366</v>
      </c>
      <c r="Q86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61" t="str">
        <f>RIGHT(Table1[[#This Row],[Category and Sub-Category]],(LEN(Table1[[#This Row],[Category and Sub-Category]])-(FIND("/",Table1[[#This Row],[Category and Sub-Category]],1))))</f>
        <v>metal</v>
      </c>
      <c r="S861" s="7">
        <f>(Table1[[#This Row],[launched_at]]/86400)+DATE(1970,1,1)</f>
        <v>42128.820231481484</v>
      </c>
      <c r="T861" s="7">
        <f>(Table1[[#This Row],[deadline]]/86400)+DATE(1970,1,1)</f>
        <v>42159</v>
      </c>
    </row>
    <row r="862" spans="1:20" ht="43.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1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9">
        <f>Table1[[#This Row],[pledged]]/Table1[[#This Row],[goal]]</f>
        <v>0.18142857142857144</v>
      </c>
      <c r="P862" s="8">
        <f>IFERROR(Table1[[#This Row],[pledged]]/Table1[[#This Row],[backers_count]],0)</f>
        <v>52.916666666666664</v>
      </c>
      <c r="Q86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62" t="str">
        <f>RIGHT(Table1[[#This Row],[Category and Sub-Category]],(LEN(Table1[[#This Row],[Category and Sub-Category]])-(FIND("/",Table1[[#This Row],[Category and Sub-Category]],1))))</f>
        <v>jazz</v>
      </c>
      <c r="S862" s="7">
        <f>(Table1[[#This Row],[launched_at]]/86400)+DATE(1970,1,1)</f>
        <v>41570.482789351852</v>
      </c>
      <c r="T862" s="7">
        <f>(Table1[[#This Row],[deadline]]/86400)+DATE(1970,1,1)</f>
        <v>41600.524456018517</v>
      </c>
    </row>
    <row r="863" spans="1:20" ht="43.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12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9">
        <f>Table1[[#This Row],[pledged]]/Table1[[#This Row],[goal]]</f>
        <v>2.2444444444444444E-2</v>
      </c>
      <c r="P863" s="8">
        <f>IFERROR(Table1[[#This Row],[pledged]]/Table1[[#This Row],[backers_count]],0)</f>
        <v>50.5</v>
      </c>
      <c r="Q86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63" t="str">
        <f>RIGHT(Table1[[#This Row],[Category and Sub-Category]],(LEN(Table1[[#This Row],[Category and Sub-Category]])-(FIND("/",Table1[[#This Row],[Category and Sub-Category]],1))))</f>
        <v>jazz</v>
      </c>
      <c r="S863" s="7">
        <f>(Table1[[#This Row],[launched_at]]/86400)+DATE(1970,1,1)</f>
        <v>42599.965324074074</v>
      </c>
      <c r="T863" s="7">
        <f>(Table1[[#This Row],[deadline]]/86400)+DATE(1970,1,1)</f>
        <v>42629.965324074074</v>
      </c>
    </row>
    <row r="864" spans="1:20" ht="43.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12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9">
        <f>Table1[[#This Row],[pledged]]/Table1[[#This Row],[goal]]</f>
        <v>3.3999999999999998E-3</v>
      </c>
      <c r="P864" s="8">
        <f>IFERROR(Table1[[#This Row],[pledged]]/Table1[[#This Row],[backers_count]],0)</f>
        <v>42.5</v>
      </c>
      <c r="Q86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64" t="str">
        <f>RIGHT(Table1[[#This Row],[Category and Sub-Category]],(LEN(Table1[[#This Row],[Category and Sub-Category]])-(FIND("/",Table1[[#This Row],[Category and Sub-Category]],1))))</f>
        <v>jazz</v>
      </c>
      <c r="S864" s="7">
        <f>(Table1[[#This Row],[launched_at]]/86400)+DATE(1970,1,1)</f>
        <v>41559.5549537037</v>
      </c>
      <c r="T864" s="7">
        <f>(Table1[[#This Row],[deadline]]/86400)+DATE(1970,1,1)</f>
        <v>41589.596620370372</v>
      </c>
    </row>
    <row r="865" spans="1:20" ht="43.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12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9">
        <f>Table1[[#This Row],[pledged]]/Table1[[#This Row],[goal]]</f>
        <v>4.4999999999999998E-2</v>
      </c>
      <c r="P865" s="8">
        <f>IFERROR(Table1[[#This Row],[pledged]]/Table1[[#This Row],[backers_count]],0)</f>
        <v>18</v>
      </c>
      <c r="Q86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65" t="str">
        <f>RIGHT(Table1[[#This Row],[Category and Sub-Category]],(LEN(Table1[[#This Row],[Category and Sub-Category]])-(FIND("/",Table1[[#This Row],[Category and Sub-Category]],1))))</f>
        <v>jazz</v>
      </c>
      <c r="S865" s="7">
        <f>(Table1[[#This Row],[launched_at]]/86400)+DATE(1970,1,1)</f>
        <v>40921.117662037039</v>
      </c>
      <c r="T865" s="7">
        <f>(Table1[[#This Row],[deadline]]/86400)+DATE(1970,1,1)</f>
        <v>40951.117662037039</v>
      </c>
    </row>
    <row r="866" spans="1:20" ht="43.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12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9">
        <f>Table1[[#This Row],[pledged]]/Table1[[#This Row],[goal]]</f>
        <v>0.41538461538461541</v>
      </c>
      <c r="P866" s="8">
        <f>IFERROR(Table1[[#This Row],[pledged]]/Table1[[#This Row],[backers_count]],0)</f>
        <v>34.177215189873415</v>
      </c>
      <c r="Q86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66" t="str">
        <f>RIGHT(Table1[[#This Row],[Category and Sub-Category]],(LEN(Table1[[#This Row],[Category and Sub-Category]])-(FIND("/",Table1[[#This Row],[Category and Sub-Category]],1))))</f>
        <v>jazz</v>
      </c>
      <c r="S866" s="7">
        <f>(Table1[[#This Row],[launched_at]]/86400)+DATE(1970,1,1)</f>
        <v>41541.106921296298</v>
      </c>
      <c r="T866" s="7">
        <f>(Table1[[#This Row],[deadline]]/86400)+DATE(1970,1,1)</f>
        <v>41563.415972222225</v>
      </c>
    </row>
    <row r="867" spans="1:20" ht="43.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12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9">
        <f>Table1[[#This Row],[pledged]]/Table1[[#This Row],[goal]]</f>
        <v>2.0454545454545454E-2</v>
      </c>
      <c r="P867" s="8">
        <f>IFERROR(Table1[[#This Row],[pledged]]/Table1[[#This Row],[backers_count]],0)</f>
        <v>22.5</v>
      </c>
      <c r="Q86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67" t="str">
        <f>RIGHT(Table1[[#This Row],[Category and Sub-Category]],(LEN(Table1[[#This Row],[Category and Sub-Category]])-(FIND("/",Table1[[#This Row],[Category and Sub-Category]],1))))</f>
        <v>jazz</v>
      </c>
      <c r="S867" s="7">
        <f>(Table1[[#This Row],[launched_at]]/86400)+DATE(1970,1,1)</f>
        <v>41230.773113425923</v>
      </c>
      <c r="T867" s="7">
        <f>(Table1[[#This Row],[deadline]]/86400)+DATE(1970,1,1)</f>
        <v>41290.773113425923</v>
      </c>
    </row>
    <row r="868" spans="1:20" ht="43.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12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9">
        <f>Table1[[#This Row],[pledged]]/Table1[[#This Row],[goal]]</f>
        <v>0.18285714285714286</v>
      </c>
      <c r="P868" s="8">
        <f>IFERROR(Table1[[#This Row],[pledged]]/Table1[[#This Row],[backers_count]],0)</f>
        <v>58.18181818181818</v>
      </c>
      <c r="Q86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68" t="str">
        <f>RIGHT(Table1[[#This Row],[Category and Sub-Category]],(LEN(Table1[[#This Row],[Category and Sub-Category]])-(FIND("/",Table1[[#This Row],[Category and Sub-Category]],1))))</f>
        <v>jazz</v>
      </c>
      <c r="S868" s="7">
        <f>(Table1[[#This Row],[launched_at]]/86400)+DATE(1970,1,1)</f>
        <v>42025.637939814813</v>
      </c>
      <c r="T868" s="7">
        <f>(Table1[[#This Row],[deadline]]/86400)+DATE(1970,1,1)</f>
        <v>42063.631944444445</v>
      </c>
    </row>
    <row r="869" spans="1:20" ht="58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12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9">
        <f>Table1[[#This Row],[pledged]]/Table1[[#This Row],[goal]]</f>
        <v>0.2402</v>
      </c>
      <c r="P869" s="8">
        <f>IFERROR(Table1[[#This Row],[pledged]]/Table1[[#This Row],[backers_count]],0)</f>
        <v>109.18181818181819</v>
      </c>
      <c r="Q86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69" t="str">
        <f>RIGHT(Table1[[#This Row],[Category and Sub-Category]],(LEN(Table1[[#This Row],[Category and Sub-Category]])-(FIND("/",Table1[[#This Row],[Category and Sub-Category]],1))))</f>
        <v>jazz</v>
      </c>
      <c r="S869" s="7">
        <f>(Table1[[#This Row],[launched_at]]/86400)+DATE(1970,1,1)</f>
        <v>40088.105393518519</v>
      </c>
      <c r="T869" s="7">
        <f>(Table1[[#This Row],[deadline]]/86400)+DATE(1970,1,1)</f>
        <v>40148.207638888889</v>
      </c>
    </row>
    <row r="870" spans="1:20" ht="58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12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9">
        <f>Table1[[#This Row],[pledged]]/Table1[[#This Row],[goal]]</f>
        <v>1.1111111111111111E-3</v>
      </c>
      <c r="P870" s="8">
        <f>IFERROR(Table1[[#This Row],[pledged]]/Table1[[#This Row],[backers_count]],0)</f>
        <v>50</v>
      </c>
      <c r="Q87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70" t="str">
        <f>RIGHT(Table1[[#This Row],[Category and Sub-Category]],(LEN(Table1[[#This Row],[Category and Sub-Category]])-(FIND("/",Table1[[#This Row],[Category and Sub-Category]],1))))</f>
        <v>jazz</v>
      </c>
      <c r="S870" s="7">
        <f>(Table1[[#This Row],[launched_at]]/86400)+DATE(1970,1,1)</f>
        <v>41616.027754629627</v>
      </c>
      <c r="T870" s="7">
        <f>(Table1[[#This Row],[deadline]]/86400)+DATE(1970,1,1)</f>
        <v>41646.027754629627</v>
      </c>
    </row>
    <row r="871" spans="1:20" ht="58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12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9">
        <f>Table1[[#This Row],[pledged]]/Table1[[#This Row],[goal]]</f>
        <v>0.11818181818181818</v>
      </c>
      <c r="P871" s="8">
        <f>IFERROR(Table1[[#This Row],[pledged]]/Table1[[#This Row],[backers_count]],0)</f>
        <v>346.66666666666669</v>
      </c>
      <c r="Q87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71" t="str">
        <f>RIGHT(Table1[[#This Row],[Category and Sub-Category]],(LEN(Table1[[#This Row],[Category and Sub-Category]])-(FIND("/",Table1[[#This Row],[Category and Sub-Category]],1))))</f>
        <v>jazz</v>
      </c>
      <c r="S871" s="7">
        <f>(Table1[[#This Row],[launched_at]]/86400)+DATE(1970,1,1)</f>
        <v>41342.845567129625</v>
      </c>
      <c r="T871" s="7">
        <f>(Table1[[#This Row],[deadline]]/86400)+DATE(1970,1,1)</f>
        <v>41372.803900462961</v>
      </c>
    </row>
    <row r="872" spans="1:20" ht="43.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1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9">
        <f>Table1[[#This Row],[pledged]]/Table1[[#This Row],[goal]]</f>
        <v>3.0999999999999999E-3</v>
      </c>
      <c r="P872" s="8">
        <f>IFERROR(Table1[[#This Row],[pledged]]/Table1[[#This Row],[backers_count]],0)</f>
        <v>12.4</v>
      </c>
      <c r="Q87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72" t="str">
        <f>RIGHT(Table1[[#This Row],[Category and Sub-Category]],(LEN(Table1[[#This Row],[Category and Sub-Category]])-(FIND("/",Table1[[#This Row],[Category and Sub-Category]],1))))</f>
        <v>jazz</v>
      </c>
      <c r="S872" s="7">
        <f>(Table1[[#This Row],[launched_at]]/86400)+DATE(1970,1,1)</f>
        <v>41488.022256944445</v>
      </c>
      <c r="T872" s="7">
        <f>(Table1[[#This Row],[deadline]]/86400)+DATE(1970,1,1)</f>
        <v>41518.022256944445</v>
      </c>
    </row>
    <row r="873" spans="1:20" ht="58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12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9">
        <f>Table1[[#This Row],[pledged]]/Table1[[#This Row],[goal]]</f>
        <v>5.4166666666666669E-2</v>
      </c>
      <c r="P873" s="8">
        <f>IFERROR(Table1[[#This Row],[pledged]]/Table1[[#This Row],[backers_count]],0)</f>
        <v>27.083333333333332</v>
      </c>
      <c r="Q87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73" t="str">
        <f>RIGHT(Table1[[#This Row],[Category and Sub-Category]],(LEN(Table1[[#This Row],[Category and Sub-Category]])-(FIND("/",Table1[[#This Row],[Category and Sub-Category]],1))))</f>
        <v>jazz</v>
      </c>
      <c r="S873" s="7">
        <f>(Table1[[#This Row],[launched_at]]/86400)+DATE(1970,1,1)</f>
        <v>41577.561284722222</v>
      </c>
      <c r="T873" s="7">
        <f>(Table1[[#This Row],[deadline]]/86400)+DATE(1970,1,1)</f>
        <v>41607.602951388893</v>
      </c>
    </row>
    <row r="874" spans="1:20" ht="43.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12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9">
        <f>Table1[[#This Row],[pledged]]/Table1[[#This Row],[goal]]</f>
        <v>8.1250000000000003E-3</v>
      </c>
      <c r="P874" s="8">
        <f>IFERROR(Table1[[#This Row],[pledged]]/Table1[[#This Row],[backers_count]],0)</f>
        <v>32.5</v>
      </c>
      <c r="Q87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74" t="str">
        <f>RIGHT(Table1[[#This Row],[Category and Sub-Category]],(LEN(Table1[[#This Row],[Category and Sub-Category]])-(FIND("/",Table1[[#This Row],[Category and Sub-Category]],1))))</f>
        <v>jazz</v>
      </c>
      <c r="S874" s="7">
        <f>(Table1[[#This Row],[launched_at]]/86400)+DATE(1970,1,1)</f>
        <v>40567.825543981482</v>
      </c>
      <c r="T874" s="7">
        <f>(Table1[[#This Row],[deadline]]/86400)+DATE(1970,1,1)</f>
        <v>40612.825543981482</v>
      </c>
    </row>
    <row r="875" spans="1:20" ht="29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12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9">
        <f>Table1[[#This Row],[pledged]]/Table1[[#This Row],[goal]]</f>
        <v>1.2857142857142857E-2</v>
      </c>
      <c r="P875" s="8">
        <f>IFERROR(Table1[[#This Row],[pledged]]/Table1[[#This Row],[backers_count]],0)</f>
        <v>9</v>
      </c>
      <c r="Q87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75" t="str">
        <f>RIGHT(Table1[[#This Row],[Category and Sub-Category]],(LEN(Table1[[#This Row],[Category and Sub-Category]])-(FIND("/",Table1[[#This Row],[Category and Sub-Category]],1))))</f>
        <v>jazz</v>
      </c>
      <c r="S875" s="7">
        <f>(Table1[[#This Row],[launched_at]]/86400)+DATE(1970,1,1)</f>
        <v>41184.167129629626</v>
      </c>
      <c r="T875" s="7">
        <f>(Table1[[#This Row],[deadline]]/86400)+DATE(1970,1,1)</f>
        <v>41224.208796296298</v>
      </c>
    </row>
    <row r="876" spans="1:20" ht="58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12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9">
        <f>Table1[[#This Row],[pledged]]/Table1[[#This Row],[goal]]</f>
        <v>0.24333333333333335</v>
      </c>
      <c r="P876" s="8">
        <f>IFERROR(Table1[[#This Row],[pledged]]/Table1[[#This Row],[backers_count]],0)</f>
        <v>34.761904761904759</v>
      </c>
      <c r="Q87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76" t="str">
        <f>RIGHT(Table1[[#This Row],[Category and Sub-Category]],(LEN(Table1[[#This Row],[Category and Sub-Category]])-(FIND("/",Table1[[#This Row],[Category and Sub-Category]],1))))</f>
        <v>jazz</v>
      </c>
      <c r="S876" s="7">
        <f>(Table1[[#This Row],[launched_at]]/86400)+DATE(1970,1,1)</f>
        <v>41368.583726851852</v>
      </c>
      <c r="T876" s="7">
        <f>(Table1[[#This Row],[deadline]]/86400)+DATE(1970,1,1)</f>
        <v>41398.583726851852</v>
      </c>
    </row>
    <row r="877" spans="1:20" ht="58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12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9">
        <f>Table1[[#This Row],[pledged]]/Table1[[#This Row],[goal]]</f>
        <v>0</v>
      </c>
      <c r="P877" s="8">
        <f>IFERROR(Table1[[#This Row],[pledged]]/Table1[[#This Row],[backers_count]],0)</f>
        <v>0</v>
      </c>
      <c r="Q87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77" t="str">
        <f>RIGHT(Table1[[#This Row],[Category and Sub-Category]],(LEN(Table1[[#This Row],[Category and Sub-Category]])-(FIND("/",Table1[[#This Row],[Category and Sub-Category]],1))))</f>
        <v>jazz</v>
      </c>
      <c r="S877" s="7">
        <f>(Table1[[#This Row],[launched_at]]/86400)+DATE(1970,1,1)</f>
        <v>42248.723738425921</v>
      </c>
      <c r="T877" s="7">
        <f>(Table1[[#This Row],[deadline]]/86400)+DATE(1970,1,1)</f>
        <v>42268.723738425921</v>
      </c>
    </row>
    <row r="878" spans="1:20" ht="29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12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9">
        <f>Table1[[#This Row],[pledged]]/Table1[[#This Row],[goal]]</f>
        <v>0.40799492385786801</v>
      </c>
      <c r="P878" s="8">
        <f>IFERROR(Table1[[#This Row],[pledged]]/Table1[[#This Row],[backers_count]],0)</f>
        <v>28.577777777777779</v>
      </c>
      <c r="Q87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78" t="str">
        <f>RIGHT(Table1[[#This Row],[Category and Sub-Category]],(LEN(Table1[[#This Row],[Category and Sub-Category]])-(FIND("/",Table1[[#This Row],[Category and Sub-Category]],1))))</f>
        <v>jazz</v>
      </c>
      <c r="S878" s="7">
        <f>(Table1[[#This Row],[launched_at]]/86400)+DATE(1970,1,1)</f>
        <v>41276.496840277774</v>
      </c>
      <c r="T878" s="7">
        <f>(Table1[[#This Row],[deadline]]/86400)+DATE(1970,1,1)</f>
        <v>41309.496840277774</v>
      </c>
    </row>
    <row r="879" spans="1:20" ht="58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12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9">
        <f>Table1[[#This Row],[pledged]]/Table1[[#This Row],[goal]]</f>
        <v>0.67549999999999999</v>
      </c>
      <c r="P879" s="8">
        <f>IFERROR(Table1[[#This Row],[pledged]]/Table1[[#This Row],[backers_count]],0)</f>
        <v>46.586206896551722</v>
      </c>
      <c r="Q87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79" t="str">
        <f>RIGHT(Table1[[#This Row],[Category and Sub-Category]],(LEN(Table1[[#This Row],[Category and Sub-Category]])-(FIND("/",Table1[[#This Row],[Category and Sub-Category]],1))))</f>
        <v>jazz</v>
      </c>
      <c r="S879" s="7">
        <f>(Table1[[#This Row],[launched_at]]/86400)+DATE(1970,1,1)</f>
        <v>41597.788888888885</v>
      </c>
      <c r="T879" s="7">
        <f>(Table1[[#This Row],[deadline]]/86400)+DATE(1970,1,1)</f>
        <v>41627.788888888885</v>
      </c>
    </row>
    <row r="880" spans="1:20" ht="43.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12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9">
        <f>Table1[[#This Row],[pledged]]/Table1[[#This Row],[goal]]</f>
        <v>1.2999999999999999E-2</v>
      </c>
      <c r="P880" s="8">
        <f>IFERROR(Table1[[#This Row],[pledged]]/Table1[[#This Row],[backers_count]],0)</f>
        <v>32.5</v>
      </c>
      <c r="Q88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80" t="str">
        <f>RIGHT(Table1[[#This Row],[Category and Sub-Category]],(LEN(Table1[[#This Row],[Category and Sub-Category]])-(FIND("/",Table1[[#This Row],[Category and Sub-Category]],1))))</f>
        <v>jazz</v>
      </c>
      <c r="S880" s="7">
        <f>(Table1[[#This Row],[launched_at]]/86400)+DATE(1970,1,1)</f>
        <v>40505.232916666668</v>
      </c>
      <c r="T880" s="7">
        <f>(Table1[[#This Row],[deadline]]/86400)+DATE(1970,1,1)</f>
        <v>40535.232916666668</v>
      </c>
    </row>
    <row r="881" spans="1:20" ht="43.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12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9">
        <f>Table1[[#This Row],[pledged]]/Table1[[#This Row],[goal]]</f>
        <v>0.30666666666666664</v>
      </c>
      <c r="P881" s="8">
        <f>IFERROR(Table1[[#This Row],[pledged]]/Table1[[#This Row],[backers_count]],0)</f>
        <v>21.466666666666665</v>
      </c>
      <c r="Q88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81" t="str">
        <f>RIGHT(Table1[[#This Row],[Category and Sub-Category]],(LEN(Table1[[#This Row],[Category and Sub-Category]])-(FIND("/",Table1[[#This Row],[Category and Sub-Category]],1))))</f>
        <v>jazz</v>
      </c>
      <c r="S881" s="7">
        <f>(Table1[[#This Row],[launched_at]]/86400)+DATE(1970,1,1)</f>
        <v>41037.829918981479</v>
      </c>
      <c r="T881" s="7">
        <f>(Table1[[#This Row],[deadline]]/86400)+DATE(1970,1,1)</f>
        <v>41058.829918981479</v>
      </c>
    </row>
    <row r="882" spans="1:20" ht="43.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1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9">
        <f>Table1[[#This Row],[pledged]]/Table1[[#This Row],[goal]]</f>
        <v>2.9894179894179893E-2</v>
      </c>
      <c r="P882" s="8">
        <f>IFERROR(Table1[[#This Row],[pledged]]/Table1[[#This Row],[backers_count]],0)</f>
        <v>14.125</v>
      </c>
      <c r="Q88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82" t="str">
        <f>RIGHT(Table1[[#This Row],[Category and Sub-Category]],(LEN(Table1[[#This Row],[Category and Sub-Category]])-(FIND("/",Table1[[#This Row],[Category and Sub-Category]],1))))</f>
        <v>indie rock</v>
      </c>
      <c r="S882" s="7">
        <f>(Table1[[#This Row],[launched_at]]/86400)+DATE(1970,1,1)</f>
        <v>41179.32104166667</v>
      </c>
      <c r="T882" s="7">
        <f>(Table1[[#This Row],[deadline]]/86400)+DATE(1970,1,1)</f>
        <v>41212.32104166667</v>
      </c>
    </row>
    <row r="883" spans="1:20" ht="43.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12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9">
        <f>Table1[[#This Row],[pledged]]/Table1[[#This Row],[goal]]</f>
        <v>8.0000000000000002E-3</v>
      </c>
      <c r="P883" s="8">
        <f>IFERROR(Table1[[#This Row],[pledged]]/Table1[[#This Row],[backers_count]],0)</f>
        <v>30</v>
      </c>
      <c r="Q88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83" t="str">
        <f>RIGHT(Table1[[#This Row],[Category and Sub-Category]],(LEN(Table1[[#This Row],[Category and Sub-Category]])-(FIND("/",Table1[[#This Row],[Category and Sub-Category]],1))))</f>
        <v>indie rock</v>
      </c>
      <c r="S883" s="7">
        <f>(Table1[[#This Row],[launched_at]]/86400)+DATE(1970,1,1)</f>
        <v>40877.25099537037</v>
      </c>
      <c r="T883" s="7">
        <f>(Table1[[#This Row],[deadline]]/86400)+DATE(1970,1,1)</f>
        <v>40922.25099537037</v>
      </c>
    </row>
    <row r="884" spans="1:20" ht="43.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12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9">
        <f>Table1[[#This Row],[pledged]]/Table1[[#This Row],[goal]]</f>
        <v>0.20133333333333334</v>
      </c>
      <c r="P884" s="8">
        <f>IFERROR(Table1[[#This Row],[pledged]]/Table1[[#This Row],[backers_count]],0)</f>
        <v>21.571428571428573</v>
      </c>
      <c r="Q88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84" t="str">
        <f>RIGHT(Table1[[#This Row],[Category and Sub-Category]],(LEN(Table1[[#This Row],[Category and Sub-Category]])-(FIND("/",Table1[[#This Row],[Category and Sub-Category]],1))))</f>
        <v>indie rock</v>
      </c>
      <c r="S884" s="7">
        <f>(Table1[[#This Row],[launched_at]]/86400)+DATE(1970,1,1)</f>
        <v>40759.860532407409</v>
      </c>
      <c r="T884" s="7">
        <f>(Table1[[#This Row],[deadline]]/86400)+DATE(1970,1,1)</f>
        <v>40792.860532407409</v>
      </c>
    </row>
    <row r="885" spans="1:20" ht="58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12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9">
        <f>Table1[[#This Row],[pledged]]/Table1[[#This Row],[goal]]</f>
        <v>0.4002</v>
      </c>
      <c r="P885" s="8">
        <f>IFERROR(Table1[[#This Row],[pledged]]/Table1[[#This Row],[backers_count]],0)</f>
        <v>83.375</v>
      </c>
      <c r="Q88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85" t="str">
        <f>RIGHT(Table1[[#This Row],[Category and Sub-Category]],(LEN(Table1[[#This Row],[Category and Sub-Category]])-(FIND("/",Table1[[#This Row],[Category and Sub-Category]],1))))</f>
        <v>indie rock</v>
      </c>
      <c r="S885" s="7">
        <f>(Table1[[#This Row],[launched_at]]/86400)+DATE(1970,1,1)</f>
        <v>42371.935590277775</v>
      </c>
      <c r="T885" s="7">
        <f>(Table1[[#This Row],[deadline]]/86400)+DATE(1970,1,1)</f>
        <v>42431.935590277775</v>
      </c>
    </row>
    <row r="886" spans="1:20" ht="43.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12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9">
        <f>Table1[[#This Row],[pledged]]/Table1[[#This Row],[goal]]</f>
        <v>0.01</v>
      </c>
      <c r="P886" s="8">
        <f>IFERROR(Table1[[#This Row],[pledged]]/Table1[[#This Row],[backers_count]],0)</f>
        <v>10</v>
      </c>
      <c r="Q88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86" t="str">
        <f>RIGHT(Table1[[#This Row],[Category and Sub-Category]],(LEN(Table1[[#This Row],[Category and Sub-Category]])-(FIND("/",Table1[[#This Row],[Category and Sub-Category]],1))))</f>
        <v>indie rock</v>
      </c>
      <c r="S886" s="7">
        <f>(Table1[[#This Row],[launched_at]]/86400)+DATE(1970,1,1)</f>
        <v>40981.802615740744</v>
      </c>
      <c r="T886" s="7">
        <f>(Table1[[#This Row],[deadline]]/86400)+DATE(1970,1,1)</f>
        <v>41041.104861111111</v>
      </c>
    </row>
    <row r="887" spans="1:20" ht="43.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12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9">
        <f>Table1[[#This Row],[pledged]]/Table1[[#This Row],[goal]]</f>
        <v>0.75</v>
      </c>
      <c r="P887" s="8">
        <f>IFERROR(Table1[[#This Row],[pledged]]/Table1[[#This Row],[backers_count]],0)</f>
        <v>35.714285714285715</v>
      </c>
      <c r="Q88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87" t="str">
        <f>RIGHT(Table1[[#This Row],[Category and Sub-Category]],(LEN(Table1[[#This Row],[Category and Sub-Category]])-(FIND("/",Table1[[#This Row],[Category and Sub-Category]],1))))</f>
        <v>indie rock</v>
      </c>
      <c r="S887" s="7">
        <f>(Table1[[#This Row],[launched_at]]/86400)+DATE(1970,1,1)</f>
        <v>42713.941099537042</v>
      </c>
      <c r="T887" s="7">
        <f>(Table1[[#This Row],[deadline]]/86400)+DATE(1970,1,1)</f>
        <v>42734.941099537042</v>
      </c>
    </row>
    <row r="888" spans="1:20" ht="58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12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9">
        <f>Table1[[#This Row],[pledged]]/Table1[[#This Row],[goal]]</f>
        <v>0.41</v>
      </c>
      <c r="P888" s="8">
        <f>IFERROR(Table1[[#This Row],[pledged]]/Table1[[#This Row],[backers_count]],0)</f>
        <v>29.285714285714285</v>
      </c>
      <c r="Q88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88" t="str">
        <f>RIGHT(Table1[[#This Row],[Category and Sub-Category]],(LEN(Table1[[#This Row],[Category and Sub-Category]])-(FIND("/",Table1[[#This Row],[Category and Sub-Category]],1))))</f>
        <v>indie rock</v>
      </c>
      <c r="S888" s="7">
        <f>(Table1[[#This Row],[launched_at]]/86400)+DATE(1970,1,1)</f>
        <v>42603.870520833334</v>
      </c>
      <c r="T888" s="7">
        <f>(Table1[[#This Row],[deadline]]/86400)+DATE(1970,1,1)</f>
        <v>42628.870520833334</v>
      </c>
    </row>
    <row r="889" spans="1:20" ht="43.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12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9">
        <f>Table1[[#This Row],[pledged]]/Table1[[#This Row],[goal]]</f>
        <v>0</v>
      </c>
      <c r="P889" s="8">
        <f>IFERROR(Table1[[#This Row],[pledged]]/Table1[[#This Row],[backers_count]],0)</f>
        <v>0</v>
      </c>
      <c r="Q88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89" t="str">
        <f>RIGHT(Table1[[#This Row],[Category and Sub-Category]],(LEN(Table1[[#This Row],[Category and Sub-Category]])-(FIND("/",Table1[[#This Row],[Category and Sub-Category]],1))))</f>
        <v>indie rock</v>
      </c>
      <c r="S889" s="7">
        <f>(Table1[[#This Row],[launched_at]]/86400)+DATE(1970,1,1)</f>
        <v>41026.958969907406</v>
      </c>
      <c r="T889" s="7">
        <f>(Table1[[#This Row],[deadline]]/86400)+DATE(1970,1,1)</f>
        <v>41056.958969907406</v>
      </c>
    </row>
    <row r="890" spans="1:20" ht="58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12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9">
        <f>Table1[[#This Row],[pledged]]/Table1[[#This Row],[goal]]</f>
        <v>7.1999999999999995E-2</v>
      </c>
      <c r="P890" s="8">
        <f>IFERROR(Table1[[#This Row],[pledged]]/Table1[[#This Row],[backers_count]],0)</f>
        <v>18</v>
      </c>
      <c r="Q89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90" t="str">
        <f>RIGHT(Table1[[#This Row],[Category and Sub-Category]],(LEN(Table1[[#This Row],[Category and Sub-Category]])-(FIND("/",Table1[[#This Row],[Category and Sub-Category]],1))))</f>
        <v>indie rock</v>
      </c>
      <c r="S890" s="7">
        <f>(Table1[[#This Row],[launched_at]]/86400)+DATE(1970,1,1)</f>
        <v>40751.753298611111</v>
      </c>
      <c r="T890" s="7">
        <f>(Table1[[#This Row],[deadline]]/86400)+DATE(1970,1,1)</f>
        <v>40787.25</v>
      </c>
    </row>
    <row r="891" spans="1:20" ht="43.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12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9">
        <f>Table1[[#This Row],[pledged]]/Table1[[#This Row],[goal]]</f>
        <v>9.4412800000000005E-2</v>
      </c>
      <c r="P891" s="8">
        <f>IFERROR(Table1[[#This Row],[pledged]]/Table1[[#This Row],[backers_count]],0)</f>
        <v>73.760000000000005</v>
      </c>
      <c r="Q89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91" t="str">
        <f>RIGHT(Table1[[#This Row],[Category and Sub-Category]],(LEN(Table1[[#This Row],[Category and Sub-Category]])-(FIND("/",Table1[[#This Row],[Category and Sub-Category]],1))))</f>
        <v>indie rock</v>
      </c>
      <c r="S891" s="7">
        <f>(Table1[[#This Row],[launched_at]]/86400)+DATE(1970,1,1)</f>
        <v>41887.784062500003</v>
      </c>
      <c r="T891" s="7">
        <f>(Table1[[#This Row],[deadline]]/86400)+DATE(1970,1,1)</f>
        <v>41917.784062500003</v>
      </c>
    </row>
    <row r="892" spans="1:20" ht="58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1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9">
        <f>Table1[[#This Row],[pledged]]/Table1[[#This Row],[goal]]</f>
        <v>4.1666666666666664E-2</v>
      </c>
      <c r="P892" s="8">
        <f>IFERROR(Table1[[#This Row],[pledged]]/Table1[[#This Row],[backers_count]],0)</f>
        <v>31.25</v>
      </c>
      <c r="Q89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92" t="str">
        <f>RIGHT(Table1[[#This Row],[Category and Sub-Category]],(LEN(Table1[[#This Row],[Category and Sub-Category]])-(FIND("/",Table1[[#This Row],[Category and Sub-Category]],1))))</f>
        <v>indie rock</v>
      </c>
      <c r="S892" s="7">
        <f>(Table1[[#This Row],[launched_at]]/86400)+DATE(1970,1,1)</f>
        <v>41569.698831018519</v>
      </c>
      <c r="T892" s="7">
        <f>(Table1[[#This Row],[deadline]]/86400)+DATE(1970,1,1)</f>
        <v>41599.740497685183</v>
      </c>
    </row>
    <row r="893" spans="1:20" ht="43.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12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9">
        <f>Table1[[#This Row],[pledged]]/Table1[[#This Row],[goal]]</f>
        <v>3.2500000000000001E-2</v>
      </c>
      <c r="P893" s="8">
        <f>IFERROR(Table1[[#This Row],[pledged]]/Table1[[#This Row],[backers_count]],0)</f>
        <v>28.888888888888889</v>
      </c>
      <c r="Q89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93" t="str">
        <f>RIGHT(Table1[[#This Row],[Category and Sub-Category]],(LEN(Table1[[#This Row],[Category and Sub-Category]])-(FIND("/",Table1[[#This Row],[Category and Sub-Category]],1))))</f>
        <v>indie rock</v>
      </c>
      <c r="S893" s="7">
        <f>(Table1[[#This Row],[launched_at]]/86400)+DATE(1970,1,1)</f>
        <v>41842.031597222223</v>
      </c>
      <c r="T893" s="7">
        <f>(Table1[[#This Row],[deadline]]/86400)+DATE(1970,1,1)</f>
        <v>41872.031597222223</v>
      </c>
    </row>
    <row r="894" spans="1:20" ht="43.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12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9">
        <f>Table1[[#This Row],[pledged]]/Table1[[#This Row],[goal]]</f>
        <v>0.40749999999999997</v>
      </c>
      <c r="P894" s="8">
        <f>IFERROR(Table1[[#This Row],[pledged]]/Table1[[#This Row],[backers_count]],0)</f>
        <v>143.8235294117647</v>
      </c>
      <c r="Q89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94" t="str">
        <f>RIGHT(Table1[[#This Row],[Category and Sub-Category]],(LEN(Table1[[#This Row],[Category and Sub-Category]])-(FIND("/",Table1[[#This Row],[Category and Sub-Category]],1))))</f>
        <v>indie rock</v>
      </c>
      <c r="S894" s="7">
        <f>(Table1[[#This Row],[launched_at]]/86400)+DATE(1970,1,1)</f>
        <v>40304.20003472222</v>
      </c>
      <c r="T894" s="7">
        <f>(Table1[[#This Row],[deadline]]/86400)+DATE(1970,1,1)</f>
        <v>40391.166666666664</v>
      </c>
    </row>
    <row r="895" spans="1:20" ht="43.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12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9">
        <f>Table1[[#This Row],[pledged]]/Table1[[#This Row],[goal]]</f>
        <v>0.1</v>
      </c>
      <c r="P895" s="8">
        <f>IFERROR(Table1[[#This Row],[pledged]]/Table1[[#This Row],[backers_count]],0)</f>
        <v>40</v>
      </c>
      <c r="Q89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95" t="str">
        <f>RIGHT(Table1[[#This Row],[Category and Sub-Category]],(LEN(Table1[[#This Row],[Category and Sub-Category]])-(FIND("/",Table1[[#This Row],[Category and Sub-Category]],1))))</f>
        <v>indie rock</v>
      </c>
      <c r="S895" s="7">
        <f>(Table1[[#This Row],[launched_at]]/86400)+DATE(1970,1,1)</f>
        <v>42065.897719907407</v>
      </c>
      <c r="T895" s="7">
        <f>(Table1[[#This Row],[deadline]]/86400)+DATE(1970,1,1)</f>
        <v>42095.856053240743</v>
      </c>
    </row>
    <row r="896" spans="1:20" ht="43.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12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9">
        <f>Table1[[#This Row],[pledged]]/Table1[[#This Row],[goal]]</f>
        <v>0.39169999999999999</v>
      </c>
      <c r="P896" s="8">
        <f>IFERROR(Table1[[#This Row],[pledged]]/Table1[[#This Row],[backers_count]],0)</f>
        <v>147.81132075471697</v>
      </c>
      <c r="Q89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96" t="str">
        <f>RIGHT(Table1[[#This Row],[Category and Sub-Category]],(LEN(Table1[[#This Row],[Category and Sub-Category]])-(FIND("/",Table1[[#This Row],[Category and Sub-Category]],1))))</f>
        <v>indie rock</v>
      </c>
      <c r="S896" s="7">
        <f>(Table1[[#This Row],[launched_at]]/86400)+DATE(1970,1,1)</f>
        <v>42496.98159722222</v>
      </c>
      <c r="T896" s="7">
        <f>(Table1[[#This Row],[deadline]]/86400)+DATE(1970,1,1)</f>
        <v>42526.98159722222</v>
      </c>
    </row>
    <row r="897" spans="1:20" ht="58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12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9">
        <f>Table1[[#This Row],[pledged]]/Table1[[#This Row],[goal]]</f>
        <v>2.4375000000000001E-2</v>
      </c>
      <c r="P897" s="8">
        <f>IFERROR(Table1[[#This Row],[pledged]]/Table1[[#This Row],[backers_count]],0)</f>
        <v>27.857142857142858</v>
      </c>
      <c r="Q89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97" t="str">
        <f>RIGHT(Table1[[#This Row],[Category and Sub-Category]],(LEN(Table1[[#This Row],[Category and Sub-Category]])-(FIND("/",Table1[[#This Row],[Category and Sub-Category]],1))))</f>
        <v>indie rock</v>
      </c>
      <c r="S897" s="7">
        <f>(Table1[[#This Row],[launched_at]]/86400)+DATE(1970,1,1)</f>
        <v>40431.127650462964</v>
      </c>
      <c r="T897" s="7">
        <f>(Table1[[#This Row],[deadline]]/86400)+DATE(1970,1,1)</f>
        <v>40476.127650462964</v>
      </c>
    </row>
    <row r="898" spans="1:20" ht="58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12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9">
        <f>Table1[[#This Row],[pledged]]/Table1[[#This Row],[goal]]</f>
        <v>0.4</v>
      </c>
      <c r="P898" s="8">
        <f>IFERROR(Table1[[#This Row],[pledged]]/Table1[[#This Row],[backers_count]],0)</f>
        <v>44.444444444444443</v>
      </c>
      <c r="Q89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98" t="str">
        <f>RIGHT(Table1[[#This Row],[Category and Sub-Category]],(LEN(Table1[[#This Row],[Category and Sub-Category]])-(FIND("/",Table1[[#This Row],[Category and Sub-Category]],1))))</f>
        <v>indie rock</v>
      </c>
      <c r="S898" s="7">
        <f>(Table1[[#This Row],[launched_at]]/86400)+DATE(1970,1,1)</f>
        <v>42218.872986111106</v>
      </c>
      <c r="T898" s="7">
        <f>(Table1[[#This Row],[deadline]]/86400)+DATE(1970,1,1)</f>
        <v>42244.166666666672</v>
      </c>
    </row>
    <row r="899" spans="1:20" ht="58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12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9">
        <f>Table1[[#This Row],[pledged]]/Table1[[#This Row],[goal]]</f>
        <v>0</v>
      </c>
      <c r="P899" s="8">
        <f>IFERROR(Table1[[#This Row],[pledged]]/Table1[[#This Row],[backers_count]],0)</f>
        <v>0</v>
      </c>
      <c r="Q89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899" t="str">
        <f>RIGHT(Table1[[#This Row],[Category and Sub-Category]],(LEN(Table1[[#This Row],[Category and Sub-Category]])-(FIND("/",Table1[[#This Row],[Category and Sub-Category]],1))))</f>
        <v>indie rock</v>
      </c>
      <c r="S899" s="7">
        <f>(Table1[[#This Row],[launched_at]]/86400)+DATE(1970,1,1)</f>
        <v>41211.688750000001</v>
      </c>
      <c r="T899" s="7">
        <f>(Table1[[#This Row],[deadline]]/86400)+DATE(1970,1,1)</f>
        <v>41241.730416666665</v>
      </c>
    </row>
    <row r="900" spans="1:20" ht="43.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12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9">
        <f>Table1[[#This Row],[pledged]]/Table1[[#This Row],[goal]]</f>
        <v>2.8000000000000001E-2</v>
      </c>
      <c r="P900" s="8">
        <f>IFERROR(Table1[[#This Row],[pledged]]/Table1[[#This Row],[backers_count]],0)</f>
        <v>35</v>
      </c>
      <c r="Q90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00" t="str">
        <f>RIGHT(Table1[[#This Row],[Category and Sub-Category]],(LEN(Table1[[#This Row],[Category and Sub-Category]])-(FIND("/",Table1[[#This Row],[Category and Sub-Category]],1))))</f>
        <v>indie rock</v>
      </c>
      <c r="S900" s="7">
        <f>(Table1[[#This Row],[launched_at]]/86400)+DATE(1970,1,1)</f>
        <v>40878.758217592593</v>
      </c>
      <c r="T900" s="7">
        <f>(Table1[[#This Row],[deadline]]/86400)+DATE(1970,1,1)</f>
        <v>40923.758217592593</v>
      </c>
    </row>
    <row r="901" spans="1:20" ht="43.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12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9">
        <f>Table1[[#This Row],[pledged]]/Table1[[#This Row],[goal]]</f>
        <v>0.37333333333333335</v>
      </c>
      <c r="P901" s="8">
        <f>IFERROR(Table1[[#This Row],[pledged]]/Table1[[#This Row],[backers_count]],0)</f>
        <v>35</v>
      </c>
      <c r="Q90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01" t="str">
        <f>RIGHT(Table1[[#This Row],[Category and Sub-Category]],(LEN(Table1[[#This Row],[Category and Sub-Category]])-(FIND("/",Table1[[#This Row],[Category and Sub-Category]],1))))</f>
        <v>indie rock</v>
      </c>
      <c r="S901" s="7">
        <f>(Table1[[#This Row],[launched_at]]/86400)+DATE(1970,1,1)</f>
        <v>40646.099097222221</v>
      </c>
      <c r="T901" s="7">
        <f>(Table1[[#This Row],[deadline]]/86400)+DATE(1970,1,1)</f>
        <v>40691.099097222221</v>
      </c>
    </row>
    <row r="902" spans="1:20" ht="29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1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9">
        <f>Table1[[#This Row],[pledged]]/Table1[[#This Row],[goal]]</f>
        <v>4.1999999999999997E-3</v>
      </c>
      <c r="P902" s="8">
        <f>IFERROR(Table1[[#This Row],[pledged]]/Table1[[#This Row],[backers_count]],0)</f>
        <v>10.5</v>
      </c>
      <c r="Q90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02" t="str">
        <f>RIGHT(Table1[[#This Row],[Category and Sub-Category]],(LEN(Table1[[#This Row],[Category and Sub-Category]])-(FIND("/",Table1[[#This Row],[Category and Sub-Category]],1))))</f>
        <v>jazz</v>
      </c>
      <c r="S902" s="7">
        <f>(Table1[[#This Row],[launched_at]]/86400)+DATE(1970,1,1)</f>
        <v>42429.84956018519</v>
      </c>
      <c r="T902" s="7">
        <f>(Table1[[#This Row],[deadline]]/86400)+DATE(1970,1,1)</f>
        <v>42459.807893518519</v>
      </c>
    </row>
    <row r="903" spans="1:20" ht="58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12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9">
        <f>Table1[[#This Row],[pledged]]/Table1[[#This Row],[goal]]</f>
        <v>0</v>
      </c>
      <c r="P903" s="8">
        <f>IFERROR(Table1[[#This Row],[pledged]]/Table1[[#This Row],[backers_count]],0)</f>
        <v>0</v>
      </c>
      <c r="Q90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03" t="str">
        <f>RIGHT(Table1[[#This Row],[Category and Sub-Category]],(LEN(Table1[[#This Row],[Category and Sub-Category]])-(FIND("/",Table1[[#This Row],[Category and Sub-Category]],1))))</f>
        <v>jazz</v>
      </c>
      <c r="S903" s="7">
        <f>(Table1[[#This Row],[launched_at]]/86400)+DATE(1970,1,1)</f>
        <v>40291.81150462963</v>
      </c>
      <c r="T903" s="7">
        <f>(Table1[[#This Row],[deadline]]/86400)+DATE(1970,1,1)</f>
        <v>40337.799305555556</v>
      </c>
    </row>
    <row r="904" spans="1:20" ht="58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12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9">
        <f>Table1[[#This Row],[pledged]]/Table1[[#This Row],[goal]]</f>
        <v>3.0000000000000001E-3</v>
      </c>
      <c r="P904" s="8">
        <f>IFERROR(Table1[[#This Row],[pledged]]/Table1[[#This Row],[backers_count]],0)</f>
        <v>30</v>
      </c>
      <c r="Q90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04" t="str">
        <f>RIGHT(Table1[[#This Row],[Category and Sub-Category]],(LEN(Table1[[#This Row],[Category and Sub-Category]])-(FIND("/",Table1[[#This Row],[Category and Sub-Category]],1))))</f>
        <v>jazz</v>
      </c>
      <c r="S904" s="7">
        <f>(Table1[[#This Row],[launched_at]]/86400)+DATE(1970,1,1)</f>
        <v>41829.965532407405</v>
      </c>
      <c r="T904" s="7">
        <f>(Table1[[#This Row],[deadline]]/86400)+DATE(1970,1,1)</f>
        <v>41881.645833333336</v>
      </c>
    </row>
    <row r="905" spans="1:20" ht="43.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12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9">
        <f>Table1[[#This Row],[pledged]]/Table1[[#This Row],[goal]]</f>
        <v>3.2000000000000001E-2</v>
      </c>
      <c r="P905" s="8">
        <f>IFERROR(Table1[[#This Row],[pledged]]/Table1[[#This Row],[backers_count]],0)</f>
        <v>40</v>
      </c>
      <c r="Q90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05" t="str">
        <f>RIGHT(Table1[[#This Row],[Category and Sub-Category]],(LEN(Table1[[#This Row],[Category and Sub-Category]])-(FIND("/",Table1[[#This Row],[Category and Sub-Category]],1))))</f>
        <v>jazz</v>
      </c>
      <c r="S905" s="7">
        <f>(Table1[[#This Row],[launched_at]]/86400)+DATE(1970,1,1)</f>
        <v>41149.796064814815</v>
      </c>
      <c r="T905" s="7">
        <f>(Table1[[#This Row],[deadline]]/86400)+DATE(1970,1,1)</f>
        <v>41175.100694444445</v>
      </c>
    </row>
    <row r="906" spans="1:20" ht="43.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12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9">
        <f>Table1[[#This Row],[pledged]]/Table1[[#This Row],[goal]]</f>
        <v>3.0200000000000001E-3</v>
      </c>
      <c r="P906" s="8">
        <f>IFERROR(Table1[[#This Row],[pledged]]/Table1[[#This Row],[backers_count]],0)</f>
        <v>50.333333333333336</v>
      </c>
      <c r="Q90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06" t="str">
        <f>RIGHT(Table1[[#This Row],[Category and Sub-Category]],(LEN(Table1[[#This Row],[Category and Sub-Category]])-(FIND("/",Table1[[#This Row],[Category and Sub-Category]],1))))</f>
        <v>jazz</v>
      </c>
      <c r="S906" s="7">
        <f>(Table1[[#This Row],[launched_at]]/86400)+DATE(1970,1,1)</f>
        <v>42342.080289351856</v>
      </c>
      <c r="T906" s="7">
        <f>(Table1[[#This Row],[deadline]]/86400)+DATE(1970,1,1)</f>
        <v>42372.080289351856</v>
      </c>
    </row>
    <row r="907" spans="1:20" ht="43.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12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9">
        <f>Table1[[#This Row],[pledged]]/Table1[[#This Row],[goal]]</f>
        <v>3.0153846153846153E-2</v>
      </c>
      <c r="P907" s="8">
        <f>IFERROR(Table1[[#This Row],[pledged]]/Table1[[#This Row],[backers_count]],0)</f>
        <v>32.666666666666664</v>
      </c>
      <c r="Q90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07" t="str">
        <f>RIGHT(Table1[[#This Row],[Category and Sub-Category]],(LEN(Table1[[#This Row],[Category and Sub-Category]])-(FIND("/",Table1[[#This Row],[Category and Sub-Category]],1))))</f>
        <v>jazz</v>
      </c>
      <c r="S907" s="7">
        <f>(Table1[[#This Row],[launched_at]]/86400)+DATE(1970,1,1)</f>
        <v>40507.239884259259</v>
      </c>
      <c r="T907" s="7">
        <f>(Table1[[#This Row],[deadline]]/86400)+DATE(1970,1,1)</f>
        <v>40567.239884259259</v>
      </c>
    </row>
    <row r="908" spans="1:20" ht="29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12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9">
        <f>Table1[[#This Row],[pledged]]/Table1[[#This Row],[goal]]</f>
        <v>0</v>
      </c>
      <c r="P908" s="8">
        <f>IFERROR(Table1[[#This Row],[pledged]]/Table1[[#This Row],[backers_count]],0)</f>
        <v>0</v>
      </c>
      <c r="Q90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08" t="str">
        <f>RIGHT(Table1[[#This Row],[Category and Sub-Category]],(LEN(Table1[[#This Row],[Category and Sub-Category]])-(FIND("/",Table1[[#This Row],[Category and Sub-Category]],1))))</f>
        <v>jazz</v>
      </c>
      <c r="S908" s="7">
        <f>(Table1[[#This Row],[launched_at]]/86400)+DATE(1970,1,1)</f>
        <v>41681.189699074072</v>
      </c>
      <c r="T908" s="7">
        <f>(Table1[[#This Row],[deadline]]/86400)+DATE(1970,1,1)</f>
        <v>41711.148032407407</v>
      </c>
    </row>
    <row r="909" spans="1:20" ht="43.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12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9">
        <f>Table1[[#This Row],[pledged]]/Table1[[#This Row],[goal]]</f>
        <v>0</v>
      </c>
      <c r="P909" s="8">
        <f>IFERROR(Table1[[#This Row],[pledged]]/Table1[[#This Row],[backers_count]],0)</f>
        <v>0</v>
      </c>
      <c r="Q90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09" t="str">
        <f>RIGHT(Table1[[#This Row],[Category and Sub-Category]],(LEN(Table1[[#This Row],[Category and Sub-Category]])-(FIND("/",Table1[[#This Row],[Category and Sub-Category]],1))))</f>
        <v>jazz</v>
      </c>
      <c r="S909" s="7">
        <f>(Table1[[#This Row],[launched_at]]/86400)+DATE(1970,1,1)</f>
        <v>40767.192395833335</v>
      </c>
      <c r="T909" s="7">
        <f>(Table1[[#This Row],[deadline]]/86400)+DATE(1970,1,1)</f>
        <v>40797.192395833335</v>
      </c>
    </row>
    <row r="910" spans="1:20" ht="43.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12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9">
        <f>Table1[[#This Row],[pledged]]/Table1[[#This Row],[goal]]</f>
        <v>0</v>
      </c>
      <c r="P910" s="8">
        <f>IFERROR(Table1[[#This Row],[pledged]]/Table1[[#This Row],[backers_count]],0)</f>
        <v>0</v>
      </c>
      <c r="Q91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10" t="str">
        <f>RIGHT(Table1[[#This Row],[Category and Sub-Category]],(LEN(Table1[[#This Row],[Category and Sub-Category]])-(FIND("/",Table1[[#This Row],[Category and Sub-Category]],1))))</f>
        <v>jazz</v>
      </c>
      <c r="S910" s="7">
        <f>(Table1[[#This Row],[launched_at]]/86400)+DATE(1970,1,1)</f>
        <v>40340.801562499997</v>
      </c>
      <c r="T910" s="7">
        <f>(Table1[[#This Row],[deadline]]/86400)+DATE(1970,1,1)</f>
        <v>40386.207638888889</v>
      </c>
    </row>
    <row r="911" spans="1:20" ht="58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12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9">
        <f>Table1[[#This Row],[pledged]]/Table1[[#This Row],[goal]]</f>
        <v>3.2500000000000001E-2</v>
      </c>
      <c r="P911" s="8">
        <f>IFERROR(Table1[[#This Row],[pledged]]/Table1[[#This Row],[backers_count]],0)</f>
        <v>65</v>
      </c>
      <c r="Q91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11" t="str">
        <f>RIGHT(Table1[[#This Row],[Category and Sub-Category]],(LEN(Table1[[#This Row],[Category and Sub-Category]])-(FIND("/",Table1[[#This Row],[Category and Sub-Category]],1))))</f>
        <v>jazz</v>
      </c>
      <c r="S911" s="7">
        <f>(Table1[[#This Row],[launched_at]]/86400)+DATE(1970,1,1)</f>
        <v>41081.69027777778</v>
      </c>
      <c r="T911" s="7">
        <f>(Table1[[#This Row],[deadline]]/86400)+DATE(1970,1,1)</f>
        <v>41113.166666666664</v>
      </c>
    </row>
    <row r="912" spans="1:20" ht="43.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9">
        <f>Table1[[#This Row],[pledged]]/Table1[[#This Row],[goal]]</f>
        <v>0.22363636363636363</v>
      </c>
      <c r="P912" s="8">
        <f>IFERROR(Table1[[#This Row],[pledged]]/Table1[[#This Row],[backers_count]],0)</f>
        <v>24.6</v>
      </c>
      <c r="Q91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12" t="str">
        <f>RIGHT(Table1[[#This Row],[Category and Sub-Category]],(LEN(Table1[[#This Row],[Category and Sub-Category]])-(FIND("/",Table1[[#This Row],[Category and Sub-Category]],1))))</f>
        <v>jazz</v>
      </c>
      <c r="S912" s="7">
        <f>(Table1[[#This Row],[launched_at]]/86400)+DATE(1970,1,1)</f>
        <v>42737.545358796298</v>
      </c>
      <c r="T912" s="7">
        <f>(Table1[[#This Row],[deadline]]/86400)+DATE(1970,1,1)</f>
        <v>42797.545358796298</v>
      </c>
    </row>
    <row r="913" spans="1:20" ht="43.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12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9">
        <f>Table1[[#This Row],[pledged]]/Table1[[#This Row],[goal]]</f>
        <v>0</v>
      </c>
      <c r="P913" s="8">
        <f>IFERROR(Table1[[#This Row],[pledged]]/Table1[[#This Row],[backers_count]],0)</f>
        <v>0</v>
      </c>
      <c r="Q91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13" t="str">
        <f>RIGHT(Table1[[#This Row],[Category and Sub-Category]],(LEN(Table1[[#This Row],[Category and Sub-Category]])-(FIND("/",Table1[[#This Row],[Category and Sub-Category]],1))))</f>
        <v>jazz</v>
      </c>
      <c r="S913" s="7">
        <f>(Table1[[#This Row],[launched_at]]/86400)+DATE(1970,1,1)</f>
        <v>41642.005150462966</v>
      </c>
      <c r="T913" s="7">
        <f>(Table1[[#This Row],[deadline]]/86400)+DATE(1970,1,1)</f>
        <v>41663.005150462966</v>
      </c>
    </row>
    <row r="914" spans="1:20" ht="43.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12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9">
        <f>Table1[[#This Row],[pledged]]/Table1[[#This Row],[goal]]</f>
        <v>8.5714285714285719E-3</v>
      </c>
      <c r="P914" s="8">
        <f>IFERROR(Table1[[#This Row],[pledged]]/Table1[[#This Row],[backers_count]],0)</f>
        <v>15</v>
      </c>
      <c r="Q91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14" t="str">
        <f>RIGHT(Table1[[#This Row],[Category and Sub-Category]],(LEN(Table1[[#This Row],[Category and Sub-Category]])-(FIND("/",Table1[[#This Row],[Category and Sub-Category]],1))))</f>
        <v>jazz</v>
      </c>
      <c r="S914" s="7">
        <f>(Table1[[#This Row],[launched_at]]/86400)+DATE(1970,1,1)</f>
        <v>41194.109340277777</v>
      </c>
      <c r="T914" s="7">
        <f>(Table1[[#This Row],[deadline]]/86400)+DATE(1970,1,1)</f>
        <v>41254.151006944448</v>
      </c>
    </row>
    <row r="915" spans="1:20" ht="43.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12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9">
        <f>Table1[[#This Row],[pledged]]/Table1[[#This Row],[goal]]</f>
        <v>6.6066666666666662E-2</v>
      </c>
      <c r="P915" s="8">
        <f>IFERROR(Table1[[#This Row],[pledged]]/Table1[[#This Row],[backers_count]],0)</f>
        <v>82.583333333333329</v>
      </c>
      <c r="Q91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15" t="str">
        <f>RIGHT(Table1[[#This Row],[Category and Sub-Category]],(LEN(Table1[[#This Row],[Category and Sub-Category]])-(FIND("/",Table1[[#This Row],[Category and Sub-Category]],1))))</f>
        <v>jazz</v>
      </c>
      <c r="S915" s="7">
        <f>(Table1[[#This Row],[launched_at]]/86400)+DATE(1970,1,1)</f>
        <v>41004.139108796298</v>
      </c>
      <c r="T915" s="7">
        <f>(Table1[[#This Row],[deadline]]/86400)+DATE(1970,1,1)</f>
        <v>41034.139108796298</v>
      </c>
    </row>
    <row r="916" spans="1:20" ht="43.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12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9">
        <f>Table1[[#This Row],[pledged]]/Table1[[#This Row],[goal]]</f>
        <v>0</v>
      </c>
      <c r="P916" s="8">
        <f>IFERROR(Table1[[#This Row],[pledged]]/Table1[[#This Row],[backers_count]],0)</f>
        <v>0</v>
      </c>
      <c r="Q91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16" t="str">
        <f>RIGHT(Table1[[#This Row],[Category and Sub-Category]],(LEN(Table1[[#This Row],[Category and Sub-Category]])-(FIND("/",Table1[[#This Row],[Category and Sub-Category]],1))))</f>
        <v>jazz</v>
      </c>
      <c r="S916" s="7">
        <f>(Table1[[#This Row],[launched_at]]/86400)+DATE(1970,1,1)</f>
        <v>41116.763275462959</v>
      </c>
      <c r="T916" s="7">
        <f>(Table1[[#This Row],[deadline]]/86400)+DATE(1970,1,1)</f>
        <v>41146.763275462959</v>
      </c>
    </row>
    <row r="917" spans="1:20" ht="43.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12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9">
        <f>Table1[[#This Row],[pledged]]/Table1[[#This Row],[goal]]</f>
        <v>5.7692307692307696E-2</v>
      </c>
      <c r="P917" s="8">
        <f>IFERROR(Table1[[#This Row],[pledged]]/Table1[[#This Row],[backers_count]],0)</f>
        <v>41.666666666666664</v>
      </c>
      <c r="Q91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17" t="str">
        <f>RIGHT(Table1[[#This Row],[Category and Sub-Category]],(LEN(Table1[[#This Row],[Category and Sub-Category]])-(FIND("/",Table1[[#This Row],[Category and Sub-Category]],1))))</f>
        <v>jazz</v>
      </c>
      <c r="S917" s="7">
        <f>(Table1[[#This Row],[launched_at]]/86400)+DATE(1970,1,1)</f>
        <v>40937.679560185185</v>
      </c>
      <c r="T917" s="7">
        <f>(Table1[[#This Row],[deadline]]/86400)+DATE(1970,1,1)</f>
        <v>40969.207638888889</v>
      </c>
    </row>
    <row r="918" spans="1:20" ht="43.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12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9">
        <f>Table1[[#This Row],[pledged]]/Table1[[#This Row],[goal]]</f>
        <v>0</v>
      </c>
      <c r="P918" s="8">
        <f>IFERROR(Table1[[#This Row],[pledged]]/Table1[[#This Row],[backers_count]],0)</f>
        <v>0</v>
      </c>
      <c r="Q91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18" t="str">
        <f>RIGHT(Table1[[#This Row],[Category and Sub-Category]],(LEN(Table1[[#This Row],[Category and Sub-Category]])-(FIND("/",Table1[[#This Row],[Category and Sub-Category]],1))))</f>
        <v>jazz</v>
      </c>
      <c r="S918" s="7">
        <f>(Table1[[#This Row],[launched_at]]/86400)+DATE(1970,1,1)</f>
        <v>40434.853402777779</v>
      </c>
      <c r="T918" s="7">
        <f>(Table1[[#This Row],[deadline]]/86400)+DATE(1970,1,1)</f>
        <v>40473.208333333336</v>
      </c>
    </row>
    <row r="919" spans="1:20" ht="58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12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9">
        <f>Table1[[#This Row],[pledged]]/Table1[[#This Row],[goal]]</f>
        <v>6.0000000000000001E-3</v>
      </c>
      <c r="P919" s="8">
        <f>IFERROR(Table1[[#This Row],[pledged]]/Table1[[#This Row],[backers_count]],0)</f>
        <v>30</v>
      </c>
      <c r="Q91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19" t="str">
        <f>RIGHT(Table1[[#This Row],[Category and Sub-Category]],(LEN(Table1[[#This Row],[Category and Sub-Category]])-(FIND("/",Table1[[#This Row],[Category and Sub-Category]],1))))</f>
        <v>jazz</v>
      </c>
      <c r="S919" s="7">
        <f>(Table1[[#This Row],[launched_at]]/86400)+DATE(1970,1,1)</f>
        <v>41802.94363425926</v>
      </c>
      <c r="T919" s="7">
        <f>(Table1[[#This Row],[deadline]]/86400)+DATE(1970,1,1)</f>
        <v>41834.104166666664</v>
      </c>
    </row>
    <row r="920" spans="1:20" ht="58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12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9">
        <f>Table1[[#This Row],[pledged]]/Table1[[#This Row],[goal]]</f>
        <v>5.0256410256410255E-2</v>
      </c>
      <c r="P920" s="8">
        <f>IFERROR(Table1[[#This Row],[pledged]]/Table1[[#This Row],[backers_count]],0)</f>
        <v>19.600000000000001</v>
      </c>
      <c r="Q92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20" t="str">
        <f>RIGHT(Table1[[#This Row],[Category and Sub-Category]],(LEN(Table1[[#This Row],[Category and Sub-Category]])-(FIND("/",Table1[[#This Row],[Category and Sub-Category]],1))))</f>
        <v>jazz</v>
      </c>
      <c r="S920" s="7">
        <f>(Table1[[#This Row],[launched_at]]/86400)+DATE(1970,1,1)</f>
        <v>41944.916215277779</v>
      </c>
      <c r="T920" s="7">
        <f>(Table1[[#This Row],[deadline]]/86400)+DATE(1970,1,1)</f>
        <v>41974.957881944443</v>
      </c>
    </row>
    <row r="921" spans="1:20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12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9">
        <f>Table1[[#This Row],[pledged]]/Table1[[#This Row],[goal]]</f>
        <v>5.0000000000000001E-3</v>
      </c>
      <c r="P921" s="8">
        <f>IFERROR(Table1[[#This Row],[pledged]]/Table1[[#This Row],[backers_count]],0)</f>
        <v>100</v>
      </c>
      <c r="Q92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21" t="str">
        <f>RIGHT(Table1[[#This Row],[Category and Sub-Category]],(LEN(Table1[[#This Row],[Category and Sub-Category]])-(FIND("/",Table1[[#This Row],[Category and Sub-Category]],1))))</f>
        <v>jazz</v>
      </c>
      <c r="S921" s="7">
        <f>(Table1[[#This Row],[launched_at]]/86400)+DATE(1970,1,1)</f>
        <v>41227.641724537039</v>
      </c>
      <c r="T921" s="7">
        <f>(Table1[[#This Row],[deadline]]/86400)+DATE(1970,1,1)</f>
        <v>41262.641724537039</v>
      </c>
    </row>
    <row r="922" spans="1:20" ht="43.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1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9">
        <f>Table1[[#This Row],[pledged]]/Table1[[#This Row],[goal]]</f>
        <v>0</v>
      </c>
      <c r="P922" s="8">
        <f>IFERROR(Table1[[#This Row],[pledged]]/Table1[[#This Row],[backers_count]],0)</f>
        <v>0</v>
      </c>
      <c r="Q92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22" t="str">
        <f>RIGHT(Table1[[#This Row],[Category and Sub-Category]],(LEN(Table1[[#This Row],[Category and Sub-Category]])-(FIND("/",Table1[[#This Row],[Category and Sub-Category]],1))))</f>
        <v>jazz</v>
      </c>
      <c r="S922" s="7">
        <f>(Table1[[#This Row],[launched_at]]/86400)+DATE(1970,1,1)</f>
        <v>41562.671550925923</v>
      </c>
      <c r="T922" s="7">
        <f>(Table1[[#This Row],[deadline]]/86400)+DATE(1970,1,1)</f>
        <v>41592.713217592594</v>
      </c>
    </row>
    <row r="923" spans="1:20" ht="58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12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9">
        <f>Table1[[#This Row],[pledged]]/Table1[[#This Row],[goal]]</f>
        <v>0.309</v>
      </c>
      <c r="P923" s="8">
        <f>IFERROR(Table1[[#This Row],[pledged]]/Table1[[#This Row],[backers_count]],0)</f>
        <v>231.75</v>
      </c>
      <c r="Q92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23" t="str">
        <f>RIGHT(Table1[[#This Row],[Category and Sub-Category]],(LEN(Table1[[#This Row],[Category and Sub-Category]])-(FIND("/",Table1[[#This Row],[Category and Sub-Category]],1))))</f>
        <v>jazz</v>
      </c>
      <c r="S923" s="7">
        <f>(Table1[[#This Row],[launched_at]]/86400)+DATE(1970,1,1)</f>
        <v>40847.171018518522</v>
      </c>
      <c r="T923" s="7">
        <f>(Table1[[#This Row],[deadline]]/86400)+DATE(1970,1,1)</f>
        <v>40889.212685185186</v>
      </c>
    </row>
    <row r="924" spans="1:20" ht="43.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12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9">
        <f>Table1[[#This Row],[pledged]]/Table1[[#This Row],[goal]]</f>
        <v>0.21037037037037037</v>
      </c>
      <c r="P924" s="8">
        <f>IFERROR(Table1[[#This Row],[pledged]]/Table1[[#This Row],[backers_count]],0)</f>
        <v>189.33333333333334</v>
      </c>
      <c r="Q92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24" t="str">
        <f>RIGHT(Table1[[#This Row],[Category and Sub-Category]],(LEN(Table1[[#This Row],[Category and Sub-Category]])-(FIND("/",Table1[[#This Row],[Category and Sub-Category]],1))))</f>
        <v>jazz</v>
      </c>
      <c r="S924" s="7">
        <f>(Table1[[#This Row],[launched_at]]/86400)+DATE(1970,1,1)</f>
        <v>41878.530011574076</v>
      </c>
      <c r="T924" s="7">
        <f>(Table1[[#This Row],[deadline]]/86400)+DATE(1970,1,1)</f>
        <v>41913.530011574076</v>
      </c>
    </row>
    <row r="925" spans="1:20" ht="43.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12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9">
        <f>Table1[[#This Row],[pledged]]/Table1[[#This Row],[goal]]</f>
        <v>2.1999999999999999E-2</v>
      </c>
      <c r="P925" s="8">
        <f>IFERROR(Table1[[#This Row],[pledged]]/Table1[[#This Row],[backers_count]],0)</f>
        <v>55</v>
      </c>
      <c r="Q92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25" t="str">
        <f>RIGHT(Table1[[#This Row],[Category and Sub-Category]],(LEN(Table1[[#This Row],[Category and Sub-Category]])-(FIND("/",Table1[[#This Row],[Category and Sub-Category]],1))))</f>
        <v>jazz</v>
      </c>
      <c r="S925" s="7">
        <f>(Table1[[#This Row],[launched_at]]/86400)+DATE(1970,1,1)</f>
        <v>41934.959756944445</v>
      </c>
      <c r="T925" s="7">
        <f>(Table1[[#This Row],[deadline]]/86400)+DATE(1970,1,1)</f>
        <v>41965.001423611116</v>
      </c>
    </row>
    <row r="926" spans="1:20" ht="58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12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9">
        <f>Table1[[#This Row],[pledged]]/Table1[[#This Row],[goal]]</f>
        <v>0.109</v>
      </c>
      <c r="P926" s="8">
        <f>IFERROR(Table1[[#This Row],[pledged]]/Table1[[#This Row],[backers_count]],0)</f>
        <v>21.8</v>
      </c>
      <c r="Q92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26" t="str">
        <f>RIGHT(Table1[[#This Row],[Category and Sub-Category]],(LEN(Table1[[#This Row],[Category and Sub-Category]])-(FIND("/",Table1[[#This Row],[Category and Sub-Category]],1))))</f>
        <v>jazz</v>
      </c>
      <c r="S926" s="7">
        <f>(Table1[[#This Row],[launched_at]]/86400)+DATE(1970,1,1)</f>
        <v>41288.942928240736</v>
      </c>
      <c r="T926" s="7">
        <f>(Table1[[#This Row],[deadline]]/86400)+DATE(1970,1,1)</f>
        <v>41318.942928240736</v>
      </c>
    </row>
    <row r="927" spans="1:20" ht="43.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12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9">
        <f>Table1[[#This Row],[pledged]]/Table1[[#This Row],[goal]]</f>
        <v>2.6666666666666668E-2</v>
      </c>
      <c r="P927" s="8">
        <f>IFERROR(Table1[[#This Row],[pledged]]/Table1[[#This Row],[backers_count]],0)</f>
        <v>32</v>
      </c>
      <c r="Q92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27" t="str">
        <f>RIGHT(Table1[[#This Row],[Category and Sub-Category]],(LEN(Table1[[#This Row],[Category and Sub-Category]])-(FIND("/",Table1[[#This Row],[Category and Sub-Category]],1))))</f>
        <v>jazz</v>
      </c>
      <c r="S927" s="7">
        <f>(Table1[[#This Row],[launched_at]]/86400)+DATE(1970,1,1)</f>
        <v>41575.880914351852</v>
      </c>
      <c r="T927" s="7">
        <f>(Table1[[#This Row],[deadline]]/86400)+DATE(1970,1,1)</f>
        <v>41605.922581018516</v>
      </c>
    </row>
    <row r="928" spans="1:20" ht="58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12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9">
        <f>Table1[[#This Row],[pledged]]/Table1[[#This Row],[goal]]</f>
        <v>0</v>
      </c>
      <c r="P928" s="8">
        <f>IFERROR(Table1[[#This Row],[pledged]]/Table1[[#This Row],[backers_count]],0)</f>
        <v>0</v>
      </c>
      <c r="Q92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28" t="str">
        <f>RIGHT(Table1[[#This Row],[Category and Sub-Category]],(LEN(Table1[[#This Row],[Category and Sub-Category]])-(FIND("/",Table1[[#This Row],[Category and Sub-Category]],1))))</f>
        <v>jazz</v>
      </c>
      <c r="S928" s="7">
        <f>(Table1[[#This Row],[launched_at]]/86400)+DATE(1970,1,1)</f>
        <v>40338.02002314815</v>
      </c>
      <c r="T928" s="7">
        <f>(Table1[[#This Row],[deadline]]/86400)+DATE(1970,1,1)</f>
        <v>40367.944444444445</v>
      </c>
    </row>
    <row r="929" spans="1:20" ht="29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12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9">
        <f>Table1[[#This Row],[pledged]]/Table1[[#This Row],[goal]]</f>
        <v>0</v>
      </c>
      <c r="P929" s="8">
        <f>IFERROR(Table1[[#This Row],[pledged]]/Table1[[#This Row],[backers_count]],0)</f>
        <v>0</v>
      </c>
      <c r="Q92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29" t="str">
        <f>RIGHT(Table1[[#This Row],[Category and Sub-Category]],(LEN(Table1[[#This Row],[Category and Sub-Category]])-(FIND("/",Table1[[#This Row],[Category and Sub-Category]],1))))</f>
        <v>jazz</v>
      </c>
      <c r="S929" s="7">
        <f>(Table1[[#This Row],[launched_at]]/86400)+DATE(1970,1,1)</f>
        <v>41013.822858796295</v>
      </c>
      <c r="T929" s="7">
        <f>(Table1[[#This Row],[deadline]]/86400)+DATE(1970,1,1)</f>
        <v>41043.822858796295</v>
      </c>
    </row>
    <row r="930" spans="1:20" ht="43.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12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9">
        <f>Table1[[#This Row],[pledged]]/Table1[[#This Row],[goal]]</f>
        <v>0.10862068965517241</v>
      </c>
      <c r="P930" s="8">
        <f>IFERROR(Table1[[#This Row],[pledged]]/Table1[[#This Row],[backers_count]],0)</f>
        <v>56.25</v>
      </c>
      <c r="Q93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30" t="str">
        <f>RIGHT(Table1[[#This Row],[Category and Sub-Category]],(LEN(Table1[[#This Row],[Category and Sub-Category]])-(FIND("/",Table1[[#This Row],[Category and Sub-Category]],1))))</f>
        <v>jazz</v>
      </c>
      <c r="S930" s="7">
        <f>(Table1[[#This Row],[launched_at]]/86400)+DATE(1970,1,1)</f>
        <v>41180.86241898148</v>
      </c>
      <c r="T930" s="7">
        <f>(Table1[[#This Row],[deadline]]/86400)+DATE(1970,1,1)</f>
        <v>41231</v>
      </c>
    </row>
    <row r="931" spans="1:20" ht="43.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12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9">
        <f>Table1[[#This Row],[pledged]]/Table1[[#This Row],[goal]]</f>
        <v>0</v>
      </c>
      <c r="P931" s="8">
        <f>IFERROR(Table1[[#This Row],[pledged]]/Table1[[#This Row],[backers_count]],0)</f>
        <v>0</v>
      </c>
      <c r="Q93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31" t="str">
        <f>RIGHT(Table1[[#This Row],[Category and Sub-Category]],(LEN(Table1[[#This Row],[Category and Sub-Category]])-(FIND("/",Table1[[#This Row],[Category and Sub-Category]],1))))</f>
        <v>jazz</v>
      </c>
      <c r="S931" s="7">
        <f>(Table1[[#This Row],[launched_at]]/86400)+DATE(1970,1,1)</f>
        <v>40978.238067129627</v>
      </c>
      <c r="T931" s="7">
        <f>(Table1[[#This Row],[deadline]]/86400)+DATE(1970,1,1)</f>
        <v>41008.196400462963</v>
      </c>
    </row>
    <row r="932" spans="1:20" ht="58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1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9">
        <f>Table1[[#This Row],[pledged]]/Table1[[#This Row],[goal]]</f>
        <v>0.38333333333333336</v>
      </c>
      <c r="P932" s="8">
        <f>IFERROR(Table1[[#This Row],[pledged]]/Table1[[#This Row],[backers_count]],0)</f>
        <v>69</v>
      </c>
      <c r="Q93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32" t="str">
        <f>RIGHT(Table1[[#This Row],[Category and Sub-Category]],(LEN(Table1[[#This Row],[Category and Sub-Category]])-(FIND("/",Table1[[#This Row],[Category and Sub-Category]],1))))</f>
        <v>jazz</v>
      </c>
      <c r="S932" s="7">
        <f>(Table1[[#This Row],[launched_at]]/86400)+DATE(1970,1,1)</f>
        <v>40312.915578703702</v>
      </c>
      <c r="T932" s="7">
        <f>(Table1[[#This Row],[deadline]]/86400)+DATE(1970,1,1)</f>
        <v>40354.897222222222</v>
      </c>
    </row>
    <row r="933" spans="1:20" ht="43.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12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9">
        <f>Table1[[#This Row],[pledged]]/Table1[[#This Row],[goal]]</f>
        <v>6.5500000000000003E-2</v>
      </c>
      <c r="P933" s="8">
        <f>IFERROR(Table1[[#This Row],[pledged]]/Table1[[#This Row],[backers_count]],0)</f>
        <v>18.714285714285715</v>
      </c>
      <c r="Q93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33" t="str">
        <f>RIGHT(Table1[[#This Row],[Category and Sub-Category]],(LEN(Table1[[#This Row],[Category and Sub-Category]])-(FIND("/",Table1[[#This Row],[Category and Sub-Category]],1))))</f>
        <v>jazz</v>
      </c>
      <c r="S933" s="7">
        <f>(Table1[[#This Row],[launched_at]]/86400)+DATE(1970,1,1)</f>
        <v>41680.359976851854</v>
      </c>
      <c r="T933" s="7">
        <f>(Table1[[#This Row],[deadline]]/86400)+DATE(1970,1,1)</f>
        <v>41714.916666666664</v>
      </c>
    </row>
    <row r="934" spans="1:20" ht="29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12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9">
        <f>Table1[[#This Row],[pledged]]/Table1[[#This Row],[goal]]</f>
        <v>0.14536842105263159</v>
      </c>
      <c r="P934" s="8">
        <f>IFERROR(Table1[[#This Row],[pledged]]/Table1[[#This Row],[backers_count]],0)</f>
        <v>46.033333333333331</v>
      </c>
      <c r="Q93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34" t="str">
        <f>RIGHT(Table1[[#This Row],[Category and Sub-Category]],(LEN(Table1[[#This Row],[Category and Sub-Category]])-(FIND("/",Table1[[#This Row],[Category and Sub-Category]],1))))</f>
        <v>jazz</v>
      </c>
      <c r="S934" s="7">
        <f>(Table1[[#This Row],[launched_at]]/86400)+DATE(1970,1,1)</f>
        <v>41310.969270833331</v>
      </c>
      <c r="T934" s="7">
        <f>(Table1[[#This Row],[deadline]]/86400)+DATE(1970,1,1)</f>
        <v>41355.927604166667</v>
      </c>
    </row>
    <row r="935" spans="1:20" ht="43.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12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9">
        <f>Table1[[#This Row],[pledged]]/Table1[[#This Row],[goal]]</f>
        <v>0.06</v>
      </c>
      <c r="P935" s="8">
        <f>IFERROR(Table1[[#This Row],[pledged]]/Table1[[#This Row],[backers_count]],0)</f>
        <v>60</v>
      </c>
      <c r="Q93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35" t="str">
        <f>RIGHT(Table1[[#This Row],[Category and Sub-Category]],(LEN(Table1[[#This Row],[Category and Sub-Category]])-(FIND("/",Table1[[#This Row],[Category and Sub-Category]],1))))</f>
        <v>jazz</v>
      </c>
      <c r="S935" s="7">
        <f>(Table1[[#This Row],[launched_at]]/86400)+DATE(1970,1,1)</f>
        <v>41711.169085648144</v>
      </c>
      <c r="T935" s="7">
        <f>(Table1[[#This Row],[deadline]]/86400)+DATE(1970,1,1)</f>
        <v>41771.169085648144</v>
      </c>
    </row>
    <row r="936" spans="1:20" ht="43.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12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9">
        <f>Table1[[#This Row],[pledged]]/Table1[[#This Row],[goal]]</f>
        <v>0.30399999999999999</v>
      </c>
      <c r="P936" s="8">
        <f>IFERROR(Table1[[#This Row],[pledged]]/Table1[[#This Row],[backers_count]],0)</f>
        <v>50.666666666666664</v>
      </c>
      <c r="Q93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36" t="str">
        <f>RIGHT(Table1[[#This Row],[Category and Sub-Category]],(LEN(Table1[[#This Row],[Category and Sub-Category]])-(FIND("/",Table1[[#This Row],[Category and Sub-Category]],1))))</f>
        <v>jazz</v>
      </c>
      <c r="S936" s="7">
        <f>(Table1[[#This Row],[launched_at]]/86400)+DATE(1970,1,1)</f>
        <v>41733.737083333333</v>
      </c>
      <c r="T936" s="7">
        <f>(Table1[[#This Row],[deadline]]/86400)+DATE(1970,1,1)</f>
        <v>41763.25</v>
      </c>
    </row>
    <row r="937" spans="1:20" ht="43.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12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9">
        <f>Table1[[#This Row],[pledged]]/Table1[[#This Row],[goal]]</f>
        <v>1.4285714285714285E-2</v>
      </c>
      <c r="P937" s="8">
        <f>IFERROR(Table1[[#This Row],[pledged]]/Table1[[#This Row],[backers_count]],0)</f>
        <v>25</v>
      </c>
      <c r="Q93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37" t="str">
        <f>RIGHT(Table1[[#This Row],[Category and Sub-Category]],(LEN(Table1[[#This Row],[Category and Sub-Category]])-(FIND("/",Table1[[#This Row],[Category and Sub-Category]],1))))</f>
        <v>jazz</v>
      </c>
      <c r="S937" s="7">
        <f>(Table1[[#This Row],[launched_at]]/86400)+DATE(1970,1,1)</f>
        <v>42368.333668981482</v>
      </c>
      <c r="T937" s="7">
        <f>(Table1[[#This Row],[deadline]]/86400)+DATE(1970,1,1)</f>
        <v>42398.333668981482</v>
      </c>
    </row>
    <row r="938" spans="1:20" ht="43.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12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9">
        <f>Table1[[#This Row],[pledged]]/Table1[[#This Row],[goal]]</f>
        <v>0</v>
      </c>
      <c r="P938" s="8">
        <f>IFERROR(Table1[[#This Row],[pledged]]/Table1[[#This Row],[backers_count]],0)</f>
        <v>0</v>
      </c>
      <c r="Q93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38" t="str">
        <f>RIGHT(Table1[[#This Row],[Category and Sub-Category]],(LEN(Table1[[#This Row],[Category and Sub-Category]])-(FIND("/",Table1[[#This Row],[Category and Sub-Category]],1))))</f>
        <v>jazz</v>
      </c>
      <c r="S938" s="7">
        <f>(Table1[[#This Row],[launched_at]]/86400)+DATE(1970,1,1)</f>
        <v>40883.024178240739</v>
      </c>
      <c r="T938" s="7">
        <f>(Table1[[#This Row],[deadline]]/86400)+DATE(1970,1,1)</f>
        <v>40926.833333333336</v>
      </c>
    </row>
    <row r="939" spans="1:20" ht="43.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12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9">
        <f>Table1[[#This Row],[pledged]]/Table1[[#This Row],[goal]]</f>
        <v>1.1428571428571429E-2</v>
      </c>
      <c r="P939" s="8">
        <f>IFERROR(Table1[[#This Row],[pledged]]/Table1[[#This Row],[backers_count]],0)</f>
        <v>20</v>
      </c>
      <c r="Q93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39" t="str">
        <f>RIGHT(Table1[[#This Row],[Category and Sub-Category]],(LEN(Table1[[#This Row],[Category and Sub-Category]])-(FIND("/",Table1[[#This Row],[Category and Sub-Category]],1))))</f>
        <v>jazz</v>
      </c>
      <c r="S939" s="7">
        <f>(Table1[[#This Row],[launched_at]]/86400)+DATE(1970,1,1)</f>
        <v>41551.798113425924</v>
      </c>
      <c r="T939" s="7">
        <f>(Table1[[#This Row],[deadline]]/86400)+DATE(1970,1,1)</f>
        <v>41581.839780092589</v>
      </c>
    </row>
    <row r="940" spans="1:20" ht="43.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12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9">
        <f>Table1[[#This Row],[pledged]]/Table1[[#This Row],[goal]]</f>
        <v>3.5714285714285713E-3</v>
      </c>
      <c r="P940" s="8">
        <f>IFERROR(Table1[[#This Row],[pledged]]/Table1[[#This Row],[backers_count]],0)</f>
        <v>25</v>
      </c>
      <c r="Q94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40" t="str">
        <f>RIGHT(Table1[[#This Row],[Category and Sub-Category]],(LEN(Table1[[#This Row],[Category and Sub-Category]])-(FIND("/",Table1[[#This Row],[Category and Sub-Category]],1))))</f>
        <v>jazz</v>
      </c>
      <c r="S940" s="7">
        <f>(Table1[[#This Row],[launched_at]]/86400)+DATE(1970,1,1)</f>
        <v>41124.479722222226</v>
      </c>
      <c r="T940" s="7">
        <f>(Table1[[#This Row],[deadline]]/86400)+DATE(1970,1,1)</f>
        <v>41154.479722222226</v>
      </c>
    </row>
    <row r="941" spans="1:20" ht="43.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12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9">
        <f>Table1[[#This Row],[pledged]]/Table1[[#This Row],[goal]]</f>
        <v>1.4545454545454545E-2</v>
      </c>
      <c r="P941" s="8">
        <f>IFERROR(Table1[[#This Row],[pledged]]/Table1[[#This Row],[backers_count]],0)</f>
        <v>20</v>
      </c>
      <c r="Q94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941" t="str">
        <f>RIGHT(Table1[[#This Row],[Category and Sub-Category]],(LEN(Table1[[#This Row],[Category and Sub-Category]])-(FIND("/",Table1[[#This Row],[Category and Sub-Category]],1))))</f>
        <v>jazz</v>
      </c>
      <c r="S941" s="7">
        <f>(Table1[[#This Row],[launched_at]]/86400)+DATE(1970,1,1)</f>
        <v>41416.763171296298</v>
      </c>
      <c r="T941" s="7">
        <f>(Table1[[#This Row],[deadline]]/86400)+DATE(1970,1,1)</f>
        <v>41455.831944444442</v>
      </c>
    </row>
    <row r="942" spans="1:20" ht="43.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1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9">
        <f>Table1[[#This Row],[pledged]]/Table1[[#This Row],[goal]]</f>
        <v>0.17155555555555554</v>
      </c>
      <c r="P942" s="8">
        <f>IFERROR(Table1[[#This Row],[pledged]]/Table1[[#This Row],[backers_count]],0)</f>
        <v>110.28571428571429</v>
      </c>
      <c r="Q94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42" t="str">
        <f>RIGHT(Table1[[#This Row],[Category and Sub-Category]],(LEN(Table1[[#This Row],[Category and Sub-Category]])-(FIND("/",Table1[[#This Row],[Category and Sub-Category]],1))))</f>
        <v>wearables</v>
      </c>
      <c r="S942" s="7">
        <f>(Table1[[#This Row],[launched_at]]/86400)+DATE(1970,1,1)</f>
        <v>42182.008402777778</v>
      </c>
      <c r="T942" s="7">
        <f>(Table1[[#This Row],[deadline]]/86400)+DATE(1970,1,1)</f>
        <v>42227.008402777778</v>
      </c>
    </row>
    <row r="943" spans="1:20" ht="58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12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9">
        <f>Table1[[#This Row],[pledged]]/Table1[[#This Row],[goal]]</f>
        <v>2.3220000000000001E-2</v>
      </c>
      <c r="P943" s="8">
        <f>IFERROR(Table1[[#This Row],[pledged]]/Table1[[#This Row],[backers_count]],0)</f>
        <v>37.451612903225808</v>
      </c>
      <c r="Q94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43" t="str">
        <f>RIGHT(Table1[[#This Row],[Category and Sub-Category]],(LEN(Table1[[#This Row],[Category and Sub-Category]])-(FIND("/",Table1[[#This Row],[Category and Sub-Category]],1))))</f>
        <v>wearables</v>
      </c>
      <c r="S943" s="7">
        <f>(Table1[[#This Row],[launched_at]]/86400)+DATE(1970,1,1)</f>
        <v>42746.096585648149</v>
      </c>
      <c r="T943" s="7">
        <f>(Table1[[#This Row],[deadline]]/86400)+DATE(1970,1,1)</f>
        <v>42776.096585648149</v>
      </c>
    </row>
    <row r="944" spans="1:20" ht="58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12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9">
        <f>Table1[[#This Row],[pledged]]/Table1[[#This Row],[goal]]</f>
        <v>8.9066666666666669E-2</v>
      </c>
      <c r="P944" s="8">
        <f>IFERROR(Table1[[#This Row],[pledged]]/Table1[[#This Row],[backers_count]],0)</f>
        <v>41.75</v>
      </c>
      <c r="Q94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44" t="str">
        <f>RIGHT(Table1[[#This Row],[Category and Sub-Category]],(LEN(Table1[[#This Row],[Category and Sub-Category]])-(FIND("/",Table1[[#This Row],[Category and Sub-Category]],1))))</f>
        <v>wearables</v>
      </c>
      <c r="S944" s="7">
        <f>(Table1[[#This Row],[launched_at]]/86400)+DATE(1970,1,1)</f>
        <v>42382.843287037038</v>
      </c>
      <c r="T944" s="7">
        <f>(Table1[[#This Row],[deadline]]/86400)+DATE(1970,1,1)</f>
        <v>42418.843287037038</v>
      </c>
    </row>
    <row r="945" spans="1:20" ht="29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12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9">
        <f>Table1[[#This Row],[pledged]]/Table1[[#This Row],[goal]]</f>
        <v>9.633333333333334E-2</v>
      </c>
      <c r="P945" s="8">
        <f>IFERROR(Table1[[#This Row],[pledged]]/Table1[[#This Row],[backers_count]],0)</f>
        <v>24.083333333333332</v>
      </c>
      <c r="Q94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45" t="str">
        <f>RIGHT(Table1[[#This Row],[Category and Sub-Category]],(LEN(Table1[[#This Row],[Category and Sub-Category]])-(FIND("/",Table1[[#This Row],[Category and Sub-Category]],1))))</f>
        <v>wearables</v>
      </c>
      <c r="S945" s="7">
        <f>(Table1[[#This Row],[launched_at]]/86400)+DATE(1970,1,1)</f>
        <v>42673.66788194445</v>
      </c>
      <c r="T945" s="7">
        <f>(Table1[[#This Row],[deadline]]/86400)+DATE(1970,1,1)</f>
        <v>42703.709548611107</v>
      </c>
    </row>
    <row r="946" spans="1:20" ht="43.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12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9">
        <f>Table1[[#This Row],[pledged]]/Table1[[#This Row],[goal]]</f>
        <v>0.13325999999999999</v>
      </c>
      <c r="P946" s="8">
        <f>IFERROR(Table1[[#This Row],[pledged]]/Table1[[#This Row],[backers_count]],0)</f>
        <v>69.40625</v>
      </c>
      <c r="Q94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46" t="str">
        <f>RIGHT(Table1[[#This Row],[Category and Sub-Category]],(LEN(Table1[[#This Row],[Category and Sub-Category]])-(FIND("/",Table1[[#This Row],[Category and Sub-Category]],1))))</f>
        <v>wearables</v>
      </c>
      <c r="S946" s="7">
        <f>(Table1[[#This Row],[launched_at]]/86400)+DATE(1970,1,1)</f>
        <v>42444.583912037036</v>
      </c>
      <c r="T946" s="7">
        <f>(Table1[[#This Row],[deadline]]/86400)+DATE(1970,1,1)</f>
        <v>42478.583333333328</v>
      </c>
    </row>
    <row r="947" spans="1:20" ht="43.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12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9">
        <f>Table1[[#This Row],[pledged]]/Table1[[#This Row],[goal]]</f>
        <v>2.4840000000000001E-2</v>
      </c>
      <c r="P947" s="8">
        <f>IFERROR(Table1[[#This Row],[pledged]]/Table1[[#This Row],[backers_count]],0)</f>
        <v>155.25</v>
      </c>
      <c r="Q94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47" t="str">
        <f>RIGHT(Table1[[#This Row],[Category and Sub-Category]],(LEN(Table1[[#This Row],[Category and Sub-Category]])-(FIND("/",Table1[[#This Row],[Category and Sub-Category]],1))))</f>
        <v>wearables</v>
      </c>
      <c r="S947" s="7">
        <f>(Table1[[#This Row],[launched_at]]/86400)+DATE(1970,1,1)</f>
        <v>42732.872986111106</v>
      </c>
      <c r="T947" s="7">
        <f>(Table1[[#This Row],[deadline]]/86400)+DATE(1970,1,1)</f>
        <v>42784.999305555553</v>
      </c>
    </row>
    <row r="948" spans="1:20" ht="43.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12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9">
        <f>Table1[[#This Row],[pledged]]/Table1[[#This Row],[goal]]</f>
        <v>1.9066666666666666E-2</v>
      </c>
      <c r="P948" s="8">
        <f>IFERROR(Table1[[#This Row],[pledged]]/Table1[[#This Row],[backers_count]],0)</f>
        <v>57.2</v>
      </c>
      <c r="Q94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48" t="str">
        <f>RIGHT(Table1[[#This Row],[Category and Sub-Category]],(LEN(Table1[[#This Row],[Category and Sub-Category]])-(FIND("/",Table1[[#This Row],[Category and Sub-Category]],1))))</f>
        <v>wearables</v>
      </c>
      <c r="S948" s="7">
        <f>(Table1[[#This Row],[launched_at]]/86400)+DATE(1970,1,1)</f>
        <v>42592.750555555554</v>
      </c>
      <c r="T948" s="7">
        <f>(Table1[[#This Row],[deadline]]/86400)+DATE(1970,1,1)</f>
        <v>42622.750555555554</v>
      </c>
    </row>
    <row r="949" spans="1:20" ht="58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12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9">
        <f>Table1[[#This Row],[pledged]]/Table1[[#This Row],[goal]]</f>
        <v>0</v>
      </c>
      <c r="P949" s="8">
        <f>IFERROR(Table1[[#This Row],[pledged]]/Table1[[#This Row],[backers_count]],0)</f>
        <v>0</v>
      </c>
      <c r="Q94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49" t="str">
        <f>RIGHT(Table1[[#This Row],[Category and Sub-Category]],(LEN(Table1[[#This Row],[Category and Sub-Category]])-(FIND("/",Table1[[#This Row],[Category and Sub-Category]],1))))</f>
        <v>wearables</v>
      </c>
      <c r="S949" s="7">
        <f>(Table1[[#This Row],[launched_at]]/86400)+DATE(1970,1,1)</f>
        <v>42491.781319444446</v>
      </c>
      <c r="T949" s="7">
        <f>(Table1[[#This Row],[deadline]]/86400)+DATE(1970,1,1)</f>
        <v>42551.781319444446</v>
      </c>
    </row>
    <row r="950" spans="1:20" ht="58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12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9">
        <f>Table1[[#This Row],[pledged]]/Table1[[#This Row],[goal]]</f>
        <v>0.12</v>
      </c>
      <c r="P950" s="8">
        <f>IFERROR(Table1[[#This Row],[pledged]]/Table1[[#This Row],[backers_count]],0)</f>
        <v>60</v>
      </c>
      <c r="Q95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50" t="str">
        <f>RIGHT(Table1[[#This Row],[Category and Sub-Category]],(LEN(Table1[[#This Row],[Category and Sub-Category]])-(FIND("/",Table1[[#This Row],[Category and Sub-Category]],1))))</f>
        <v>wearables</v>
      </c>
      <c r="S950" s="7">
        <f>(Table1[[#This Row],[launched_at]]/86400)+DATE(1970,1,1)</f>
        <v>42411.828287037039</v>
      </c>
      <c r="T950" s="7">
        <f>(Table1[[#This Row],[deadline]]/86400)+DATE(1970,1,1)</f>
        <v>42441.828287037039</v>
      </c>
    </row>
    <row r="951" spans="1:20" ht="43.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12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9">
        <f>Table1[[#This Row],[pledged]]/Table1[[#This Row],[goal]]</f>
        <v>1.3650000000000001E-2</v>
      </c>
      <c r="P951" s="8">
        <f>IFERROR(Table1[[#This Row],[pledged]]/Table1[[#This Row],[backers_count]],0)</f>
        <v>39</v>
      </c>
      <c r="Q95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51" t="str">
        <f>RIGHT(Table1[[#This Row],[Category and Sub-Category]],(LEN(Table1[[#This Row],[Category and Sub-Category]])-(FIND("/",Table1[[#This Row],[Category and Sub-Category]],1))))</f>
        <v>wearables</v>
      </c>
      <c r="S951" s="7">
        <f>(Table1[[#This Row],[launched_at]]/86400)+DATE(1970,1,1)</f>
        <v>42361.043703703705</v>
      </c>
      <c r="T951" s="7">
        <f>(Table1[[#This Row],[deadline]]/86400)+DATE(1970,1,1)</f>
        <v>42421.043703703705</v>
      </c>
    </row>
    <row r="952" spans="1:20" ht="43.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1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9">
        <f>Table1[[#This Row],[pledged]]/Table1[[#This Row],[goal]]</f>
        <v>0.28039999999999998</v>
      </c>
      <c r="P952" s="8">
        <f>IFERROR(Table1[[#This Row],[pledged]]/Table1[[#This Row],[backers_count]],0)</f>
        <v>58.416666666666664</v>
      </c>
      <c r="Q95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52" t="str">
        <f>RIGHT(Table1[[#This Row],[Category and Sub-Category]],(LEN(Table1[[#This Row],[Category and Sub-Category]])-(FIND("/",Table1[[#This Row],[Category and Sub-Category]],1))))</f>
        <v>wearables</v>
      </c>
      <c r="S952" s="7">
        <f>(Table1[[#This Row],[launched_at]]/86400)+DATE(1970,1,1)</f>
        <v>42356.750706018516</v>
      </c>
      <c r="T952" s="7">
        <f>(Table1[[#This Row],[deadline]]/86400)+DATE(1970,1,1)</f>
        <v>42386.750706018516</v>
      </c>
    </row>
    <row r="953" spans="1:20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12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9">
        <f>Table1[[#This Row],[pledged]]/Table1[[#This Row],[goal]]</f>
        <v>0.38390000000000002</v>
      </c>
      <c r="P953" s="8">
        <f>IFERROR(Table1[[#This Row],[pledged]]/Table1[[#This Row],[backers_count]],0)</f>
        <v>158.63636363636363</v>
      </c>
      <c r="Q95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53" t="str">
        <f>RIGHT(Table1[[#This Row],[Category and Sub-Category]],(LEN(Table1[[#This Row],[Category and Sub-Category]])-(FIND("/",Table1[[#This Row],[Category and Sub-Category]],1))))</f>
        <v>wearables</v>
      </c>
      <c r="S953" s="7">
        <f>(Table1[[#This Row],[launched_at]]/86400)+DATE(1970,1,1)</f>
        <v>42480.653611111113</v>
      </c>
      <c r="T953" s="7">
        <f>(Table1[[#This Row],[deadline]]/86400)+DATE(1970,1,1)</f>
        <v>42525.653611111113</v>
      </c>
    </row>
    <row r="954" spans="1:20" ht="29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12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9">
        <f>Table1[[#This Row],[pledged]]/Table1[[#This Row],[goal]]</f>
        <v>0.39942857142857141</v>
      </c>
      <c r="P954" s="8">
        <f>IFERROR(Table1[[#This Row],[pledged]]/Table1[[#This Row],[backers_count]],0)</f>
        <v>99.857142857142861</v>
      </c>
      <c r="Q95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54" t="str">
        <f>RIGHT(Table1[[#This Row],[Category and Sub-Category]],(LEN(Table1[[#This Row],[Category and Sub-Category]])-(FIND("/",Table1[[#This Row],[Category and Sub-Category]],1))))</f>
        <v>wearables</v>
      </c>
      <c r="S954" s="7">
        <f>(Table1[[#This Row],[launched_at]]/86400)+DATE(1970,1,1)</f>
        <v>42662.613564814819</v>
      </c>
      <c r="T954" s="7">
        <f>(Table1[[#This Row],[deadline]]/86400)+DATE(1970,1,1)</f>
        <v>42692.655231481476</v>
      </c>
    </row>
    <row r="955" spans="1:20" ht="43.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12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9">
        <f>Table1[[#This Row],[pledged]]/Table1[[#This Row],[goal]]</f>
        <v>8.3999999999999995E-3</v>
      </c>
      <c r="P955" s="8">
        <f>IFERROR(Table1[[#This Row],[pledged]]/Table1[[#This Row],[backers_count]],0)</f>
        <v>25.2</v>
      </c>
      <c r="Q95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55" t="str">
        <f>RIGHT(Table1[[#This Row],[Category and Sub-Category]],(LEN(Table1[[#This Row],[Category and Sub-Category]])-(FIND("/",Table1[[#This Row],[Category and Sub-Category]],1))))</f>
        <v>wearables</v>
      </c>
      <c r="S955" s="7">
        <f>(Table1[[#This Row],[launched_at]]/86400)+DATE(1970,1,1)</f>
        <v>41999.164340277777</v>
      </c>
      <c r="T955" s="7">
        <f>(Table1[[#This Row],[deadline]]/86400)+DATE(1970,1,1)</f>
        <v>42029.164340277777</v>
      </c>
    </row>
    <row r="956" spans="1:20" ht="43.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12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9">
        <f>Table1[[#This Row],[pledged]]/Table1[[#This Row],[goal]]</f>
        <v>0.43406666666666666</v>
      </c>
      <c r="P956" s="8">
        <f>IFERROR(Table1[[#This Row],[pledged]]/Table1[[#This Row],[backers_count]],0)</f>
        <v>89.191780821917803</v>
      </c>
      <c r="Q95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56" t="str">
        <f>RIGHT(Table1[[#This Row],[Category and Sub-Category]],(LEN(Table1[[#This Row],[Category and Sub-Category]])-(FIND("/",Table1[[#This Row],[Category and Sub-Category]],1))))</f>
        <v>wearables</v>
      </c>
      <c r="S956" s="7">
        <f>(Table1[[#This Row],[launched_at]]/86400)+DATE(1970,1,1)</f>
        <v>42194.833784722221</v>
      </c>
      <c r="T956" s="7">
        <f>(Table1[[#This Row],[deadline]]/86400)+DATE(1970,1,1)</f>
        <v>42236.833784722221</v>
      </c>
    </row>
    <row r="957" spans="1:20" ht="43.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12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9">
        <f>Table1[[#This Row],[pledged]]/Table1[[#This Row],[goal]]</f>
        <v>5.6613333333333335E-2</v>
      </c>
      <c r="P957" s="8">
        <f>IFERROR(Table1[[#This Row],[pledged]]/Table1[[#This Row],[backers_count]],0)</f>
        <v>182.6236559139785</v>
      </c>
      <c r="Q95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57" t="str">
        <f>RIGHT(Table1[[#This Row],[Category and Sub-Category]],(LEN(Table1[[#This Row],[Category and Sub-Category]])-(FIND("/",Table1[[#This Row],[Category and Sub-Category]],1))))</f>
        <v>wearables</v>
      </c>
      <c r="S957" s="7">
        <f>(Table1[[#This Row],[launched_at]]/86400)+DATE(1970,1,1)</f>
        <v>42586.295138888891</v>
      </c>
      <c r="T957" s="7">
        <f>(Table1[[#This Row],[deadline]]/86400)+DATE(1970,1,1)</f>
        <v>42626.295138888891</v>
      </c>
    </row>
    <row r="958" spans="1:20" ht="58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12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9">
        <f>Table1[[#This Row],[pledged]]/Table1[[#This Row],[goal]]</f>
        <v>1.7219999999999999E-2</v>
      </c>
      <c r="P958" s="8">
        <f>IFERROR(Table1[[#This Row],[pledged]]/Table1[[#This Row],[backers_count]],0)</f>
        <v>50.647058823529413</v>
      </c>
      <c r="Q95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58" t="str">
        <f>RIGHT(Table1[[#This Row],[Category and Sub-Category]],(LEN(Table1[[#This Row],[Category and Sub-Category]])-(FIND("/",Table1[[#This Row],[Category and Sub-Category]],1))))</f>
        <v>wearables</v>
      </c>
      <c r="S958" s="7">
        <f>(Table1[[#This Row],[launched_at]]/86400)+DATE(1970,1,1)</f>
        <v>42060.913877314815</v>
      </c>
      <c r="T958" s="7">
        <f>(Table1[[#This Row],[deadline]]/86400)+DATE(1970,1,1)</f>
        <v>42120.872210648144</v>
      </c>
    </row>
    <row r="959" spans="1:20" ht="29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12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9">
        <f>Table1[[#This Row],[pledged]]/Table1[[#This Row],[goal]]</f>
        <v>1.9416666666666665E-2</v>
      </c>
      <c r="P959" s="8">
        <f>IFERROR(Table1[[#This Row],[pledged]]/Table1[[#This Row],[backers_count]],0)</f>
        <v>33.285714285714285</v>
      </c>
      <c r="Q95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59" t="str">
        <f>RIGHT(Table1[[#This Row],[Category and Sub-Category]],(LEN(Table1[[#This Row],[Category and Sub-Category]])-(FIND("/",Table1[[#This Row],[Category and Sub-Category]],1))))</f>
        <v>wearables</v>
      </c>
      <c r="S959" s="7">
        <f>(Table1[[#This Row],[launched_at]]/86400)+DATE(1970,1,1)</f>
        <v>42660.552465277782</v>
      </c>
      <c r="T959" s="7">
        <f>(Table1[[#This Row],[deadline]]/86400)+DATE(1970,1,1)</f>
        <v>42691.594131944439</v>
      </c>
    </row>
    <row r="960" spans="1:20" ht="58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12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9">
        <f>Table1[[#This Row],[pledged]]/Table1[[#This Row],[goal]]</f>
        <v>0.11328275684711328</v>
      </c>
      <c r="P960" s="8">
        <f>IFERROR(Table1[[#This Row],[pledged]]/Table1[[#This Row],[backers_count]],0)</f>
        <v>51.823529411764703</v>
      </c>
      <c r="Q96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60" t="str">
        <f>RIGHT(Table1[[#This Row],[Category and Sub-Category]],(LEN(Table1[[#This Row],[Category and Sub-Category]])-(FIND("/",Table1[[#This Row],[Category and Sub-Category]],1))))</f>
        <v>wearables</v>
      </c>
      <c r="S960" s="7">
        <f>(Table1[[#This Row],[launched_at]]/86400)+DATE(1970,1,1)</f>
        <v>42082.802812499998</v>
      </c>
      <c r="T960" s="7">
        <f>(Table1[[#This Row],[deadline]]/86400)+DATE(1970,1,1)</f>
        <v>42104.207638888889</v>
      </c>
    </row>
    <row r="961" spans="1:20" ht="43.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12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9">
        <f>Table1[[#This Row],[pledged]]/Table1[[#This Row],[goal]]</f>
        <v>0.3886</v>
      </c>
      <c r="P961" s="8">
        <f>IFERROR(Table1[[#This Row],[pledged]]/Table1[[#This Row],[backers_count]],0)</f>
        <v>113.62573099415205</v>
      </c>
      <c r="Q96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61" t="str">
        <f>RIGHT(Table1[[#This Row],[Category and Sub-Category]],(LEN(Table1[[#This Row],[Category and Sub-Category]])-(FIND("/",Table1[[#This Row],[Category and Sub-Category]],1))))</f>
        <v>wearables</v>
      </c>
      <c r="S961" s="7">
        <f>(Table1[[#This Row],[launched_at]]/86400)+DATE(1970,1,1)</f>
        <v>41993.174363425926</v>
      </c>
      <c r="T961" s="7">
        <f>(Table1[[#This Row],[deadline]]/86400)+DATE(1970,1,1)</f>
        <v>42023.174363425926</v>
      </c>
    </row>
    <row r="962" spans="1:20" ht="43.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1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9">
        <f>Table1[[#This Row],[pledged]]/Table1[[#This Row],[goal]]</f>
        <v>0.46100628930817611</v>
      </c>
      <c r="P962" s="8">
        <f>IFERROR(Table1[[#This Row],[pledged]]/Table1[[#This Row],[backers_count]],0)</f>
        <v>136.46276595744681</v>
      </c>
      <c r="Q96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62" t="str">
        <f>RIGHT(Table1[[#This Row],[Category and Sub-Category]],(LEN(Table1[[#This Row],[Category and Sub-Category]])-(FIND("/",Table1[[#This Row],[Category and Sub-Category]],1))))</f>
        <v>wearables</v>
      </c>
      <c r="S962" s="7">
        <f>(Table1[[#This Row],[launched_at]]/86400)+DATE(1970,1,1)</f>
        <v>42766.626793981486</v>
      </c>
      <c r="T962" s="7">
        <f>(Table1[[#This Row],[deadline]]/86400)+DATE(1970,1,1)</f>
        <v>42808.585127314815</v>
      </c>
    </row>
    <row r="963" spans="1:20" ht="43.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12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9">
        <f>Table1[[#This Row],[pledged]]/Table1[[#This Row],[goal]]</f>
        <v>0.42188421052631581</v>
      </c>
      <c r="P963" s="8">
        <f>IFERROR(Table1[[#This Row],[pledged]]/Table1[[#This Row],[backers_count]],0)</f>
        <v>364.35454545454547</v>
      </c>
      <c r="Q96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63" t="str">
        <f>RIGHT(Table1[[#This Row],[Category and Sub-Category]],(LEN(Table1[[#This Row],[Category and Sub-Category]])-(FIND("/",Table1[[#This Row],[Category and Sub-Category]],1))))</f>
        <v>wearables</v>
      </c>
      <c r="S963" s="7">
        <f>(Table1[[#This Row],[launched_at]]/86400)+DATE(1970,1,1)</f>
        <v>42740.693692129629</v>
      </c>
      <c r="T963" s="7">
        <f>(Table1[[#This Row],[deadline]]/86400)+DATE(1970,1,1)</f>
        <v>42786.791666666672</v>
      </c>
    </row>
    <row r="964" spans="1:20" ht="43.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12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9">
        <f>Table1[[#This Row],[pledged]]/Table1[[#This Row],[goal]]</f>
        <v>0.2848</v>
      </c>
      <c r="P964" s="8">
        <f>IFERROR(Table1[[#This Row],[pledged]]/Table1[[#This Row],[backers_count]],0)</f>
        <v>19.243243243243242</v>
      </c>
      <c r="Q96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64" t="str">
        <f>RIGHT(Table1[[#This Row],[Category and Sub-Category]],(LEN(Table1[[#This Row],[Category and Sub-Category]])-(FIND("/",Table1[[#This Row],[Category and Sub-Category]],1))))</f>
        <v>wearables</v>
      </c>
      <c r="S964" s="7">
        <f>(Table1[[#This Row],[launched_at]]/86400)+DATE(1970,1,1)</f>
        <v>42373.712418981479</v>
      </c>
      <c r="T964" s="7">
        <f>(Table1[[#This Row],[deadline]]/86400)+DATE(1970,1,1)</f>
        <v>42411.712418981479</v>
      </c>
    </row>
    <row r="965" spans="1:20" ht="29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12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9">
        <f>Table1[[#This Row],[pledged]]/Table1[[#This Row],[goal]]</f>
        <v>1.0771428571428571E-2</v>
      </c>
      <c r="P965" s="8">
        <f>IFERROR(Table1[[#This Row],[pledged]]/Table1[[#This Row],[backers_count]],0)</f>
        <v>41.888888888888886</v>
      </c>
      <c r="Q96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65" t="str">
        <f>RIGHT(Table1[[#This Row],[Category and Sub-Category]],(LEN(Table1[[#This Row],[Category and Sub-Category]])-(FIND("/",Table1[[#This Row],[Category and Sub-Category]],1))))</f>
        <v>wearables</v>
      </c>
      <c r="S965" s="7">
        <f>(Table1[[#This Row],[launched_at]]/86400)+DATE(1970,1,1)</f>
        <v>42625.635636574079</v>
      </c>
      <c r="T965" s="7">
        <f>(Table1[[#This Row],[deadline]]/86400)+DATE(1970,1,1)</f>
        <v>42660.635636574079</v>
      </c>
    </row>
    <row r="966" spans="1:20" ht="58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12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9">
        <f>Table1[[#This Row],[pledged]]/Table1[[#This Row],[goal]]</f>
        <v>7.9909090909090902E-3</v>
      </c>
      <c r="P966" s="8">
        <f>IFERROR(Table1[[#This Row],[pledged]]/Table1[[#This Row],[backers_count]],0)</f>
        <v>30.310344827586206</v>
      </c>
      <c r="Q96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66" t="str">
        <f>RIGHT(Table1[[#This Row],[Category and Sub-Category]],(LEN(Table1[[#This Row],[Category and Sub-Category]])-(FIND("/",Table1[[#This Row],[Category and Sub-Category]],1))))</f>
        <v>wearables</v>
      </c>
      <c r="S966" s="7">
        <f>(Table1[[#This Row],[launched_at]]/86400)+DATE(1970,1,1)</f>
        <v>42208.628692129627</v>
      </c>
      <c r="T966" s="7">
        <f>(Table1[[#This Row],[deadline]]/86400)+DATE(1970,1,1)</f>
        <v>42248.628692129627</v>
      </c>
    </row>
    <row r="967" spans="1:20" ht="43.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12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9">
        <f>Table1[[#This Row],[pledged]]/Table1[[#This Row],[goal]]</f>
        <v>1.192E-2</v>
      </c>
      <c r="P967" s="8">
        <f>IFERROR(Table1[[#This Row],[pledged]]/Table1[[#This Row],[backers_count]],0)</f>
        <v>49.666666666666664</v>
      </c>
      <c r="Q96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67" t="str">
        <f>RIGHT(Table1[[#This Row],[Category and Sub-Category]],(LEN(Table1[[#This Row],[Category and Sub-Category]])-(FIND("/",Table1[[#This Row],[Category and Sub-Category]],1))))</f>
        <v>wearables</v>
      </c>
      <c r="S967" s="7">
        <f>(Table1[[#This Row],[launched_at]]/86400)+DATE(1970,1,1)</f>
        <v>42637.016736111109</v>
      </c>
      <c r="T967" s="7">
        <f>(Table1[[#This Row],[deadline]]/86400)+DATE(1970,1,1)</f>
        <v>42669.165972222225</v>
      </c>
    </row>
    <row r="968" spans="1:20" ht="43.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12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9">
        <f>Table1[[#This Row],[pledged]]/Table1[[#This Row],[goal]]</f>
        <v>0.14799999999999999</v>
      </c>
      <c r="P968" s="8">
        <f>IFERROR(Table1[[#This Row],[pledged]]/Table1[[#This Row],[backers_count]],0)</f>
        <v>59.2</v>
      </c>
      <c r="Q96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68" t="str">
        <f>RIGHT(Table1[[#This Row],[Category and Sub-Category]],(LEN(Table1[[#This Row],[Category and Sub-Category]])-(FIND("/",Table1[[#This Row],[Category and Sub-Category]],1))))</f>
        <v>wearables</v>
      </c>
      <c r="S968" s="7">
        <f>(Table1[[#This Row],[launched_at]]/86400)+DATE(1970,1,1)</f>
        <v>42619.635787037041</v>
      </c>
      <c r="T968" s="7">
        <f>(Table1[[#This Row],[deadline]]/86400)+DATE(1970,1,1)</f>
        <v>42649.635787037041</v>
      </c>
    </row>
    <row r="969" spans="1:20" ht="43.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12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9">
        <f>Table1[[#This Row],[pledged]]/Table1[[#This Row],[goal]]</f>
        <v>0.17810000000000001</v>
      </c>
      <c r="P969" s="8">
        <f>IFERROR(Table1[[#This Row],[pledged]]/Table1[[#This Row],[backers_count]],0)</f>
        <v>43.97530864197531</v>
      </c>
      <c r="Q96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69" t="str">
        <f>RIGHT(Table1[[#This Row],[Category and Sub-Category]],(LEN(Table1[[#This Row],[Category and Sub-Category]])-(FIND("/",Table1[[#This Row],[Category and Sub-Category]],1))))</f>
        <v>wearables</v>
      </c>
      <c r="S969" s="7">
        <f>(Table1[[#This Row],[launched_at]]/86400)+DATE(1970,1,1)</f>
        <v>42422.254328703704</v>
      </c>
      <c r="T969" s="7">
        <f>(Table1[[#This Row],[deadline]]/86400)+DATE(1970,1,1)</f>
        <v>42482.21266203704</v>
      </c>
    </row>
    <row r="970" spans="1:20" ht="43.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12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9">
        <f>Table1[[#This Row],[pledged]]/Table1[[#This Row],[goal]]</f>
        <v>1.325E-2</v>
      </c>
      <c r="P970" s="8">
        <f>IFERROR(Table1[[#This Row],[pledged]]/Table1[[#This Row],[backers_count]],0)</f>
        <v>26.5</v>
      </c>
      <c r="Q97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70" t="str">
        <f>RIGHT(Table1[[#This Row],[Category and Sub-Category]],(LEN(Table1[[#This Row],[Category and Sub-Category]])-(FIND("/",Table1[[#This Row],[Category and Sub-Category]],1))))</f>
        <v>wearables</v>
      </c>
      <c r="S970" s="7">
        <f>(Table1[[#This Row],[launched_at]]/86400)+DATE(1970,1,1)</f>
        <v>41836.847615740742</v>
      </c>
      <c r="T970" s="7">
        <f>(Table1[[#This Row],[deadline]]/86400)+DATE(1970,1,1)</f>
        <v>41866.847615740742</v>
      </c>
    </row>
    <row r="971" spans="1:20" ht="29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12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9">
        <f>Table1[[#This Row],[pledged]]/Table1[[#This Row],[goal]]</f>
        <v>0.46666666666666667</v>
      </c>
      <c r="P971" s="8">
        <f>IFERROR(Table1[[#This Row],[pledged]]/Table1[[#This Row],[backers_count]],0)</f>
        <v>1272.7272727272727</v>
      </c>
      <c r="Q97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71" t="str">
        <f>RIGHT(Table1[[#This Row],[Category and Sub-Category]],(LEN(Table1[[#This Row],[Category and Sub-Category]])-(FIND("/",Table1[[#This Row],[Category and Sub-Category]],1))))</f>
        <v>wearables</v>
      </c>
      <c r="S971" s="7">
        <f>(Table1[[#This Row],[launched_at]]/86400)+DATE(1970,1,1)</f>
        <v>42742.30332175926</v>
      </c>
      <c r="T971" s="7">
        <f>(Table1[[#This Row],[deadline]]/86400)+DATE(1970,1,1)</f>
        <v>42775.30332175926</v>
      </c>
    </row>
    <row r="972" spans="1:20" ht="58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1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9">
        <f>Table1[[#This Row],[pledged]]/Table1[[#This Row],[goal]]</f>
        <v>0.4592</v>
      </c>
      <c r="P972" s="8">
        <f>IFERROR(Table1[[#This Row],[pledged]]/Table1[[#This Row],[backers_count]],0)</f>
        <v>164</v>
      </c>
      <c r="Q97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72" t="str">
        <f>RIGHT(Table1[[#This Row],[Category and Sub-Category]],(LEN(Table1[[#This Row],[Category and Sub-Category]])-(FIND("/",Table1[[#This Row],[Category and Sub-Category]],1))))</f>
        <v>wearables</v>
      </c>
      <c r="S972" s="7">
        <f>(Table1[[#This Row],[launched_at]]/86400)+DATE(1970,1,1)</f>
        <v>42721.220520833333</v>
      </c>
      <c r="T972" s="7">
        <f>(Table1[[#This Row],[deadline]]/86400)+DATE(1970,1,1)</f>
        <v>42758.207638888889</v>
      </c>
    </row>
    <row r="973" spans="1:20" ht="43.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12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9">
        <f>Table1[[#This Row],[pledged]]/Table1[[#This Row],[goal]]</f>
        <v>2.2599999999999999E-3</v>
      </c>
      <c r="P973" s="8">
        <f>IFERROR(Table1[[#This Row],[pledged]]/Table1[[#This Row],[backers_count]],0)</f>
        <v>45.2</v>
      </c>
      <c r="Q97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73" t="str">
        <f>RIGHT(Table1[[#This Row],[Category and Sub-Category]],(LEN(Table1[[#This Row],[Category and Sub-Category]])-(FIND("/",Table1[[#This Row],[Category and Sub-Category]],1))))</f>
        <v>wearables</v>
      </c>
      <c r="S973" s="7">
        <f>(Table1[[#This Row],[launched_at]]/86400)+DATE(1970,1,1)</f>
        <v>42111.709027777775</v>
      </c>
      <c r="T973" s="7">
        <f>(Table1[[#This Row],[deadline]]/86400)+DATE(1970,1,1)</f>
        <v>42156.709027777775</v>
      </c>
    </row>
    <row r="974" spans="1:20" ht="43.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12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9">
        <f>Table1[[#This Row],[pledged]]/Table1[[#This Row],[goal]]</f>
        <v>0.34625</v>
      </c>
      <c r="P974" s="8">
        <f>IFERROR(Table1[[#This Row],[pledged]]/Table1[[#This Row],[backers_count]],0)</f>
        <v>153.88888888888889</v>
      </c>
      <c r="Q97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74" t="str">
        <f>RIGHT(Table1[[#This Row],[Category and Sub-Category]],(LEN(Table1[[#This Row],[Category and Sub-Category]])-(FIND("/",Table1[[#This Row],[Category and Sub-Category]],1))))</f>
        <v>wearables</v>
      </c>
      <c r="S974" s="7">
        <f>(Table1[[#This Row],[launched_at]]/86400)+DATE(1970,1,1)</f>
        <v>41856.865717592591</v>
      </c>
      <c r="T974" s="7">
        <f>(Table1[[#This Row],[deadline]]/86400)+DATE(1970,1,1)</f>
        <v>41886.290972222225</v>
      </c>
    </row>
    <row r="975" spans="1:20" ht="58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12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9">
        <f>Table1[[#This Row],[pledged]]/Table1[[#This Row],[goal]]</f>
        <v>2.0549999999999999E-2</v>
      </c>
      <c r="P975" s="8">
        <f>IFERROR(Table1[[#This Row],[pledged]]/Table1[[#This Row],[backers_count]],0)</f>
        <v>51.375</v>
      </c>
      <c r="Q97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75" t="str">
        <f>RIGHT(Table1[[#This Row],[Category and Sub-Category]],(LEN(Table1[[#This Row],[Category and Sub-Category]])-(FIND("/",Table1[[#This Row],[Category and Sub-Category]],1))))</f>
        <v>wearables</v>
      </c>
      <c r="S975" s="7">
        <f>(Table1[[#This Row],[launched_at]]/86400)+DATE(1970,1,1)</f>
        <v>42257.014965277776</v>
      </c>
      <c r="T975" s="7">
        <f>(Table1[[#This Row],[deadline]]/86400)+DATE(1970,1,1)</f>
        <v>42317.056631944448</v>
      </c>
    </row>
    <row r="976" spans="1:20" ht="43.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12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9">
        <f>Table1[[#This Row],[pledged]]/Table1[[#This Row],[goal]]</f>
        <v>5.5999999999999999E-3</v>
      </c>
      <c r="P976" s="8">
        <f>IFERROR(Table1[[#This Row],[pledged]]/Table1[[#This Row],[backers_count]],0)</f>
        <v>93.333333333333329</v>
      </c>
      <c r="Q97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76" t="str">
        <f>RIGHT(Table1[[#This Row],[Category and Sub-Category]],(LEN(Table1[[#This Row],[Category and Sub-Category]])-(FIND("/",Table1[[#This Row],[Category and Sub-Category]],1))))</f>
        <v>wearables</v>
      </c>
      <c r="S976" s="7">
        <f>(Table1[[#This Row],[launched_at]]/86400)+DATE(1970,1,1)</f>
        <v>42424.749490740738</v>
      </c>
      <c r="T976" s="7">
        <f>(Table1[[#This Row],[deadline]]/86400)+DATE(1970,1,1)</f>
        <v>42454.707824074074</v>
      </c>
    </row>
    <row r="977" spans="1:20" ht="43.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12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9">
        <f>Table1[[#This Row],[pledged]]/Table1[[#This Row],[goal]]</f>
        <v>2.6069999999999999E-2</v>
      </c>
      <c r="P977" s="8">
        <f>IFERROR(Table1[[#This Row],[pledged]]/Table1[[#This Row],[backers_count]],0)</f>
        <v>108.625</v>
      </c>
      <c r="Q97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77" t="str">
        <f>RIGHT(Table1[[#This Row],[Category and Sub-Category]],(LEN(Table1[[#This Row],[Category and Sub-Category]])-(FIND("/",Table1[[#This Row],[Category and Sub-Category]],1))))</f>
        <v>wearables</v>
      </c>
      <c r="S977" s="7">
        <f>(Table1[[#This Row],[launched_at]]/86400)+DATE(1970,1,1)</f>
        <v>42489.696585648147</v>
      </c>
      <c r="T977" s="7">
        <f>(Table1[[#This Row],[deadline]]/86400)+DATE(1970,1,1)</f>
        <v>42549.696585648147</v>
      </c>
    </row>
    <row r="978" spans="1:20" ht="43.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12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9">
        <f>Table1[[#This Row],[pledged]]/Table1[[#This Row],[goal]]</f>
        <v>1.9259999999999999E-2</v>
      </c>
      <c r="P978" s="8">
        <f>IFERROR(Table1[[#This Row],[pledged]]/Table1[[#This Row],[backers_count]],0)</f>
        <v>160.5</v>
      </c>
      <c r="Q97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78" t="str">
        <f>RIGHT(Table1[[#This Row],[Category and Sub-Category]],(LEN(Table1[[#This Row],[Category and Sub-Category]])-(FIND("/",Table1[[#This Row],[Category and Sub-Category]],1))))</f>
        <v>wearables</v>
      </c>
      <c r="S978" s="7">
        <f>(Table1[[#This Row],[launched_at]]/86400)+DATE(1970,1,1)</f>
        <v>42185.058993055558</v>
      </c>
      <c r="T978" s="7">
        <f>(Table1[[#This Row],[deadline]]/86400)+DATE(1970,1,1)</f>
        <v>42230.058993055558</v>
      </c>
    </row>
    <row r="979" spans="1:20" ht="43.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12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9">
        <f>Table1[[#This Row],[pledged]]/Table1[[#This Row],[goal]]</f>
        <v>0.33666666666666667</v>
      </c>
      <c r="P979" s="8">
        <f>IFERROR(Table1[[#This Row],[pledged]]/Table1[[#This Row],[backers_count]],0)</f>
        <v>75.75</v>
      </c>
      <c r="Q97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79" t="str">
        <f>RIGHT(Table1[[#This Row],[Category and Sub-Category]],(LEN(Table1[[#This Row],[Category and Sub-Category]])-(FIND("/",Table1[[#This Row],[Category and Sub-Category]],1))))</f>
        <v>wearables</v>
      </c>
      <c r="S979" s="7">
        <f>(Table1[[#This Row],[launched_at]]/86400)+DATE(1970,1,1)</f>
        <v>42391.942094907412</v>
      </c>
      <c r="T979" s="7">
        <f>(Table1[[#This Row],[deadline]]/86400)+DATE(1970,1,1)</f>
        <v>42421.942094907412</v>
      </c>
    </row>
    <row r="980" spans="1:20" ht="43.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12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9">
        <f>Table1[[#This Row],[pledged]]/Table1[[#This Row],[goal]]</f>
        <v>0.5626326718299024</v>
      </c>
      <c r="P980" s="8">
        <f>IFERROR(Table1[[#This Row],[pledged]]/Table1[[#This Row],[backers_count]],0)</f>
        <v>790.83739837398377</v>
      </c>
      <c r="Q98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80" t="str">
        <f>RIGHT(Table1[[#This Row],[Category and Sub-Category]],(LEN(Table1[[#This Row],[Category and Sub-Category]])-(FIND("/",Table1[[#This Row],[Category and Sub-Category]],1))))</f>
        <v>wearables</v>
      </c>
      <c r="S980" s="7">
        <f>(Table1[[#This Row],[launched_at]]/86400)+DATE(1970,1,1)</f>
        <v>42395.309039351851</v>
      </c>
      <c r="T980" s="7">
        <f>(Table1[[#This Row],[deadline]]/86400)+DATE(1970,1,1)</f>
        <v>42425.309039351851</v>
      </c>
    </row>
    <row r="981" spans="1:20" ht="58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12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9">
        <f>Table1[[#This Row],[pledged]]/Table1[[#This Row],[goal]]</f>
        <v>0.82817600000000002</v>
      </c>
      <c r="P981" s="8">
        <f>IFERROR(Table1[[#This Row],[pledged]]/Table1[[#This Row],[backers_count]],0)</f>
        <v>301.93916666666667</v>
      </c>
      <c r="Q98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81" t="str">
        <f>RIGHT(Table1[[#This Row],[Category and Sub-Category]],(LEN(Table1[[#This Row],[Category and Sub-Category]])-(FIND("/",Table1[[#This Row],[Category and Sub-Category]],1))))</f>
        <v>wearables</v>
      </c>
      <c r="S981" s="7">
        <f>(Table1[[#This Row],[launched_at]]/86400)+DATE(1970,1,1)</f>
        <v>42506.416990740741</v>
      </c>
      <c r="T981" s="7">
        <f>(Table1[[#This Row],[deadline]]/86400)+DATE(1970,1,1)</f>
        <v>42541.790972222225</v>
      </c>
    </row>
    <row r="982" spans="1:20" ht="58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1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9">
        <f>Table1[[#This Row],[pledged]]/Table1[[#This Row],[goal]]</f>
        <v>0.14860000000000001</v>
      </c>
      <c r="P982" s="8">
        <f>IFERROR(Table1[[#This Row],[pledged]]/Table1[[#This Row],[backers_count]],0)</f>
        <v>47.935483870967744</v>
      </c>
      <c r="Q98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82" t="str">
        <f>RIGHT(Table1[[#This Row],[Category and Sub-Category]],(LEN(Table1[[#This Row],[Category and Sub-Category]])-(FIND("/",Table1[[#This Row],[Category and Sub-Category]],1))))</f>
        <v>wearables</v>
      </c>
      <c r="S982" s="7">
        <f>(Table1[[#This Row],[launched_at]]/86400)+DATE(1970,1,1)</f>
        <v>41928.904189814813</v>
      </c>
      <c r="T982" s="7">
        <f>(Table1[[#This Row],[deadline]]/86400)+DATE(1970,1,1)</f>
        <v>41973.945856481485</v>
      </c>
    </row>
    <row r="983" spans="1:20" ht="58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12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9">
        <f>Table1[[#This Row],[pledged]]/Table1[[#This Row],[goal]]</f>
        <v>1.2375123751237513E-4</v>
      </c>
      <c r="P983" s="8">
        <f>IFERROR(Table1[[#This Row],[pledged]]/Table1[[#This Row],[backers_count]],0)</f>
        <v>2.75</v>
      </c>
      <c r="Q98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83" t="str">
        <f>RIGHT(Table1[[#This Row],[Category and Sub-Category]],(LEN(Table1[[#This Row],[Category and Sub-Category]])-(FIND("/",Table1[[#This Row],[Category and Sub-Category]],1))))</f>
        <v>wearables</v>
      </c>
      <c r="S983" s="7">
        <f>(Table1[[#This Row],[launched_at]]/86400)+DATE(1970,1,1)</f>
        <v>41830.947013888886</v>
      </c>
      <c r="T983" s="7">
        <f>(Table1[[#This Row],[deadline]]/86400)+DATE(1970,1,1)</f>
        <v>41860.947013888886</v>
      </c>
    </row>
    <row r="984" spans="1:20" ht="29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12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9">
        <f>Table1[[#This Row],[pledged]]/Table1[[#This Row],[goal]]</f>
        <v>1.7142857142857143E-4</v>
      </c>
      <c r="P984" s="8">
        <f>IFERROR(Table1[[#This Row],[pledged]]/Table1[[#This Row],[backers_count]],0)</f>
        <v>1</v>
      </c>
      <c r="Q98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84" t="str">
        <f>RIGHT(Table1[[#This Row],[Category and Sub-Category]],(LEN(Table1[[#This Row],[Category and Sub-Category]])-(FIND("/",Table1[[#This Row],[Category and Sub-Category]],1))))</f>
        <v>wearables</v>
      </c>
      <c r="S984" s="7">
        <f>(Table1[[#This Row],[launched_at]]/86400)+DATE(1970,1,1)</f>
        <v>42615.753310185188</v>
      </c>
      <c r="T984" s="7">
        <f>(Table1[[#This Row],[deadline]]/86400)+DATE(1970,1,1)</f>
        <v>42645.753310185188</v>
      </c>
    </row>
    <row r="985" spans="1:20" ht="58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12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9">
        <f>Table1[[#This Row],[pledged]]/Table1[[#This Row],[goal]]</f>
        <v>0.2950613611721471</v>
      </c>
      <c r="P985" s="8">
        <f>IFERROR(Table1[[#This Row],[pledged]]/Table1[[#This Row],[backers_count]],0)</f>
        <v>171.79329608938548</v>
      </c>
      <c r="Q98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85" t="str">
        <f>RIGHT(Table1[[#This Row],[Category and Sub-Category]],(LEN(Table1[[#This Row],[Category and Sub-Category]])-(FIND("/",Table1[[#This Row],[Category and Sub-Category]],1))))</f>
        <v>wearables</v>
      </c>
      <c r="S985" s="7">
        <f>(Table1[[#This Row],[launched_at]]/86400)+DATE(1970,1,1)</f>
        <v>42574.667650462958</v>
      </c>
      <c r="T985" s="7">
        <f>(Table1[[#This Row],[deadline]]/86400)+DATE(1970,1,1)</f>
        <v>42605.870833333334</v>
      </c>
    </row>
    <row r="986" spans="1:20" ht="72.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12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9">
        <f>Table1[[#This Row],[pledged]]/Table1[[#This Row],[goal]]</f>
        <v>1.06E-2</v>
      </c>
      <c r="P986" s="8">
        <f>IFERROR(Table1[[#This Row],[pledged]]/Table1[[#This Row],[backers_count]],0)</f>
        <v>35.333333333333336</v>
      </c>
      <c r="Q98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86" t="str">
        <f>RIGHT(Table1[[#This Row],[Category and Sub-Category]],(LEN(Table1[[#This Row],[Category and Sub-Category]])-(FIND("/",Table1[[#This Row],[Category and Sub-Category]],1))))</f>
        <v>wearables</v>
      </c>
      <c r="S986" s="7">
        <f>(Table1[[#This Row],[launched_at]]/86400)+DATE(1970,1,1)</f>
        <v>42061.11583333333</v>
      </c>
      <c r="T986" s="7">
        <f>(Table1[[#This Row],[deadline]]/86400)+DATE(1970,1,1)</f>
        <v>42091.074166666665</v>
      </c>
    </row>
    <row r="987" spans="1:20" ht="43.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12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9">
        <f>Table1[[#This Row],[pledged]]/Table1[[#This Row],[goal]]</f>
        <v>6.2933333333333327E-2</v>
      </c>
      <c r="P987" s="8">
        <f>IFERROR(Table1[[#This Row],[pledged]]/Table1[[#This Row],[backers_count]],0)</f>
        <v>82.086956521739125</v>
      </c>
      <c r="Q98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87" t="str">
        <f>RIGHT(Table1[[#This Row],[Category and Sub-Category]],(LEN(Table1[[#This Row],[Category and Sub-Category]])-(FIND("/",Table1[[#This Row],[Category and Sub-Category]],1))))</f>
        <v>wearables</v>
      </c>
      <c r="S987" s="7">
        <f>(Table1[[#This Row],[launched_at]]/86400)+DATE(1970,1,1)</f>
        <v>42339.967708333337</v>
      </c>
      <c r="T987" s="7">
        <f>(Table1[[#This Row],[deadline]]/86400)+DATE(1970,1,1)</f>
        <v>42369.958333333328</v>
      </c>
    </row>
    <row r="988" spans="1:20" ht="58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12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9">
        <f>Table1[[#This Row],[pledged]]/Table1[[#This Row],[goal]]</f>
        <v>0.1275</v>
      </c>
      <c r="P988" s="8">
        <f>IFERROR(Table1[[#This Row],[pledged]]/Table1[[#This Row],[backers_count]],0)</f>
        <v>110.8695652173913</v>
      </c>
      <c r="Q98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88" t="str">
        <f>RIGHT(Table1[[#This Row],[Category and Sub-Category]],(LEN(Table1[[#This Row],[Category and Sub-Category]])-(FIND("/",Table1[[#This Row],[Category and Sub-Category]],1))))</f>
        <v>wearables</v>
      </c>
      <c r="S988" s="7">
        <f>(Table1[[#This Row],[launched_at]]/86400)+DATE(1970,1,1)</f>
        <v>42324.767361111109</v>
      </c>
      <c r="T988" s="7">
        <f>(Table1[[#This Row],[deadline]]/86400)+DATE(1970,1,1)</f>
        <v>42379</v>
      </c>
    </row>
    <row r="989" spans="1:20" ht="43.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12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9">
        <f>Table1[[#This Row],[pledged]]/Table1[[#This Row],[goal]]</f>
        <v>0.13220000000000001</v>
      </c>
      <c r="P989" s="8">
        <f>IFERROR(Table1[[#This Row],[pledged]]/Table1[[#This Row],[backers_count]],0)</f>
        <v>161.21951219512195</v>
      </c>
      <c r="Q98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89" t="str">
        <f>RIGHT(Table1[[#This Row],[Category and Sub-Category]],(LEN(Table1[[#This Row],[Category and Sub-Category]])-(FIND("/",Table1[[#This Row],[Category and Sub-Category]],1))))</f>
        <v>wearables</v>
      </c>
      <c r="S989" s="7">
        <f>(Table1[[#This Row],[launched_at]]/86400)+DATE(1970,1,1)</f>
        <v>41773.294560185182</v>
      </c>
      <c r="T989" s="7">
        <f>(Table1[[#This Row],[deadline]]/86400)+DATE(1970,1,1)</f>
        <v>41813.294560185182</v>
      </c>
    </row>
    <row r="990" spans="1:20" ht="58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12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9">
        <f>Table1[[#This Row],[pledged]]/Table1[[#This Row],[goal]]</f>
        <v>0</v>
      </c>
      <c r="P990" s="8">
        <f>IFERROR(Table1[[#This Row],[pledged]]/Table1[[#This Row],[backers_count]],0)</f>
        <v>0</v>
      </c>
      <c r="Q99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90" t="str">
        <f>RIGHT(Table1[[#This Row],[Category and Sub-Category]],(LEN(Table1[[#This Row],[Category and Sub-Category]])-(FIND("/",Table1[[#This Row],[Category and Sub-Category]],1))))</f>
        <v>wearables</v>
      </c>
      <c r="S990" s="7">
        <f>(Table1[[#This Row],[launched_at]]/86400)+DATE(1970,1,1)</f>
        <v>42614.356770833328</v>
      </c>
      <c r="T990" s="7">
        <f>(Table1[[#This Row],[deadline]]/86400)+DATE(1970,1,1)</f>
        <v>42644.356770833328</v>
      </c>
    </row>
    <row r="991" spans="1:20" ht="29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12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9">
        <f>Table1[[#This Row],[pledged]]/Table1[[#This Row],[goal]]</f>
        <v>0.16769999999999999</v>
      </c>
      <c r="P991" s="8">
        <f>IFERROR(Table1[[#This Row],[pledged]]/Table1[[#This Row],[backers_count]],0)</f>
        <v>52.40625</v>
      </c>
      <c r="Q99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91" t="str">
        <f>RIGHT(Table1[[#This Row],[Category and Sub-Category]],(LEN(Table1[[#This Row],[Category and Sub-Category]])-(FIND("/",Table1[[#This Row],[Category and Sub-Category]],1))))</f>
        <v>wearables</v>
      </c>
      <c r="S991" s="7">
        <f>(Table1[[#This Row],[launched_at]]/86400)+DATE(1970,1,1)</f>
        <v>42611.933969907404</v>
      </c>
      <c r="T991" s="7">
        <f>(Table1[[#This Row],[deadline]]/86400)+DATE(1970,1,1)</f>
        <v>42641.933969907404</v>
      </c>
    </row>
    <row r="992" spans="1:20" ht="43.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1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9">
        <f>Table1[[#This Row],[pledged]]/Table1[[#This Row],[goal]]</f>
        <v>1.0399999999999999E-3</v>
      </c>
      <c r="P992" s="8">
        <f>IFERROR(Table1[[#This Row],[pledged]]/Table1[[#This Row],[backers_count]],0)</f>
        <v>13</v>
      </c>
      <c r="Q99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92" t="str">
        <f>RIGHT(Table1[[#This Row],[Category and Sub-Category]],(LEN(Table1[[#This Row],[Category and Sub-Category]])-(FIND("/",Table1[[#This Row],[Category and Sub-Category]],1))))</f>
        <v>wearables</v>
      </c>
      <c r="S992" s="7">
        <f>(Table1[[#This Row],[launched_at]]/86400)+DATE(1970,1,1)</f>
        <v>41855.784305555557</v>
      </c>
      <c r="T992" s="7">
        <f>(Table1[[#This Row],[deadline]]/86400)+DATE(1970,1,1)</f>
        <v>41885.784305555557</v>
      </c>
    </row>
    <row r="993" spans="1:20" ht="72.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12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9">
        <f>Table1[[#This Row],[pledged]]/Table1[[#This Row],[goal]]</f>
        <v>4.24E-2</v>
      </c>
      <c r="P993" s="8">
        <f>IFERROR(Table1[[#This Row],[pledged]]/Table1[[#This Row],[backers_count]],0)</f>
        <v>30.285714285714285</v>
      </c>
      <c r="Q99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93" t="str">
        <f>RIGHT(Table1[[#This Row],[Category and Sub-Category]],(LEN(Table1[[#This Row],[Category and Sub-Category]])-(FIND("/",Table1[[#This Row],[Category and Sub-Category]],1))))</f>
        <v>wearables</v>
      </c>
      <c r="S993" s="7">
        <f>(Table1[[#This Row],[launched_at]]/86400)+DATE(1970,1,1)</f>
        <v>42538.75680555556</v>
      </c>
      <c r="T993" s="7">
        <f>(Table1[[#This Row],[deadline]]/86400)+DATE(1970,1,1)</f>
        <v>42563.785416666666</v>
      </c>
    </row>
    <row r="994" spans="1:20" ht="43.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12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9">
        <f>Table1[[#This Row],[pledged]]/Table1[[#This Row],[goal]]</f>
        <v>4.6699999999999997E-3</v>
      </c>
      <c r="P994" s="8">
        <f>IFERROR(Table1[[#This Row],[pledged]]/Table1[[#This Row],[backers_count]],0)</f>
        <v>116.75</v>
      </c>
      <c r="Q99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94" t="str">
        <f>RIGHT(Table1[[#This Row],[Category and Sub-Category]],(LEN(Table1[[#This Row],[Category and Sub-Category]])-(FIND("/",Table1[[#This Row],[Category and Sub-Category]],1))))</f>
        <v>wearables</v>
      </c>
      <c r="S994" s="7">
        <f>(Table1[[#This Row],[launched_at]]/86400)+DATE(1970,1,1)</f>
        <v>42437.924988425926</v>
      </c>
      <c r="T994" s="7">
        <f>(Table1[[#This Row],[deadline]]/86400)+DATE(1970,1,1)</f>
        <v>42497.883321759262</v>
      </c>
    </row>
    <row r="995" spans="1:20" ht="43.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12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9">
        <f>Table1[[#This Row],[pledged]]/Table1[[#This Row],[goal]]</f>
        <v>0.25087142857142858</v>
      </c>
      <c r="P995" s="8">
        <f>IFERROR(Table1[[#This Row],[pledged]]/Table1[[#This Row],[backers_count]],0)</f>
        <v>89.59693877551021</v>
      </c>
      <c r="Q99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95" t="str">
        <f>RIGHT(Table1[[#This Row],[Category and Sub-Category]],(LEN(Table1[[#This Row],[Category and Sub-Category]])-(FIND("/",Table1[[#This Row],[Category and Sub-Category]],1))))</f>
        <v>wearables</v>
      </c>
      <c r="S995" s="7">
        <f>(Table1[[#This Row],[launched_at]]/86400)+DATE(1970,1,1)</f>
        <v>42652.964907407411</v>
      </c>
      <c r="T995" s="7">
        <f>(Table1[[#This Row],[deadline]]/86400)+DATE(1970,1,1)</f>
        <v>42686.208333333328</v>
      </c>
    </row>
    <row r="996" spans="1:20" ht="58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12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9">
        <f>Table1[[#This Row],[pledged]]/Table1[[#This Row],[goal]]</f>
        <v>2.3345000000000001E-2</v>
      </c>
      <c r="P996" s="8">
        <f>IFERROR(Table1[[#This Row],[pledged]]/Table1[[#This Row],[backers_count]],0)</f>
        <v>424.45454545454544</v>
      </c>
      <c r="Q99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96" t="str">
        <f>RIGHT(Table1[[#This Row],[Category and Sub-Category]],(LEN(Table1[[#This Row],[Category and Sub-Category]])-(FIND("/",Table1[[#This Row],[Category and Sub-Category]],1))))</f>
        <v>wearables</v>
      </c>
      <c r="S996" s="7">
        <f>(Table1[[#This Row],[launched_at]]/86400)+DATE(1970,1,1)</f>
        <v>41921.263078703705</v>
      </c>
      <c r="T996" s="7">
        <f>(Table1[[#This Row],[deadline]]/86400)+DATE(1970,1,1)</f>
        <v>41973.957638888889</v>
      </c>
    </row>
    <row r="997" spans="1:20" ht="43.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12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9">
        <f>Table1[[#This Row],[pledged]]/Table1[[#This Row],[goal]]</f>
        <v>7.2599999999999998E-2</v>
      </c>
      <c r="P997" s="8">
        <f>IFERROR(Table1[[#This Row],[pledged]]/Table1[[#This Row],[backers_count]],0)</f>
        <v>80.666666666666671</v>
      </c>
      <c r="Q99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97" t="str">
        <f>RIGHT(Table1[[#This Row],[Category and Sub-Category]],(LEN(Table1[[#This Row],[Category and Sub-Category]])-(FIND("/",Table1[[#This Row],[Category and Sub-Category]],1))))</f>
        <v>wearables</v>
      </c>
      <c r="S997" s="7">
        <f>(Table1[[#This Row],[launched_at]]/86400)+DATE(1970,1,1)</f>
        <v>41947.940740740742</v>
      </c>
      <c r="T997" s="7">
        <f>(Table1[[#This Row],[deadline]]/86400)+DATE(1970,1,1)</f>
        <v>41972.666666666672</v>
      </c>
    </row>
    <row r="998" spans="1:20" ht="43.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12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9">
        <f>Table1[[#This Row],[pledged]]/Table1[[#This Row],[goal]]</f>
        <v>1.6250000000000001E-2</v>
      </c>
      <c r="P998" s="8">
        <f>IFERROR(Table1[[#This Row],[pledged]]/Table1[[#This Row],[backers_count]],0)</f>
        <v>13</v>
      </c>
      <c r="Q99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98" t="str">
        <f>RIGHT(Table1[[#This Row],[Category and Sub-Category]],(LEN(Table1[[#This Row],[Category and Sub-Category]])-(FIND("/",Table1[[#This Row],[Category and Sub-Category]],1))))</f>
        <v>wearables</v>
      </c>
      <c r="S998" s="7">
        <f>(Table1[[#This Row],[launched_at]]/86400)+DATE(1970,1,1)</f>
        <v>41817.866435185184</v>
      </c>
      <c r="T998" s="7">
        <f>(Table1[[#This Row],[deadline]]/86400)+DATE(1970,1,1)</f>
        <v>41847.643750000003</v>
      </c>
    </row>
    <row r="999" spans="1:20" ht="29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12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9">
        <f>Table1[[#This Row],[pledged]]/Table1[[#This Row],[goal]]</f>
        <v>1.2999999999999999E-2</v>
      </c>
      <c r="P999" s="8">
        <f>IFERROR(Table1[[#This Row],[pledged]]/Table1[[#This Row],[backers_count]],0)</f>
        <v>8.125</v>
      </c>
      <c r="Q99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999" t="str">
        <f>RIGHT(Table1[[#This Row],[Category and Sub-Category]],(LEN(Table1[[#This Row],[Category and Sub-Category]])-(FIND("/",Table1[[#This Row],[Category and Sub-Category]],1))))</f>
        <v>wearables</v>
      </c>
      <c r="S999" s="7">
        <f>(Table1[[#This Row],[launched_at]]/86400)+DATE(1970,1,1)</f>
        <v>41941.10297453704</v>
      </c>
      <c r="T999" s="7">
        <f>(Table1[[#This Row],[deadline]]/86400)+DATE(1970,1,1)</f>
        <v>41971.144641203704</v>
      </c>
    </row>
    <row r="1000" spans="1:20" ht="43.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12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9">
        <f>Table1[[#This Row],[pledged]]/Table1[[#This Row],[goal]]</f>
        <v>0.58558333333333334</v>
      </c>
      <c r="P1000" s="8">
        <f>IFERROR(Table1[[#This Row],[pledged]]/Table1[[#This Row],[backers_count]],0)</f>
        <v>153.42794759825327</v>
      </c>
      <c r="Q100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00" t="str">
        <f>RIGHT(Table1[[#This Row],[Category and Sub-Category]],(LEN(Table1[[#This Row],[Category and Sub-Category]])-(FIND("/",Table1[[#This Row],[Category and Sub-Category]],1))))</f>
        <v>wearables</v>
      </c>
      <c r="S1000" s="7">
        <f>(Table1[[#This Row],[launched_at]]/86400)+DATE(1970,1,1)</f>
        <v>42282.168993055559</v>
      </c>
      <c r="T1000" s="7">
        <f>(Table1[[#This Row],[deadline]]/86400)+DATE(1970,1,1)</f>
        <v>42327.210659722223</v>
      </c>
    </row>
    <row r="1001" spans="1:20" ht="43.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12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9">
        <f>Table1[[#This Row],[pledged]]/Table1[[#This Row],[goal]]</f>
        <v>7.7886666666666673E-2</v>
      </c>
      <c r="P1001" s="8">
        <f>IFERROR(Table1[[#This Row],[pledged]]/Table1[[#This Row],[backers_count]],0)</f>
        <v>292.07499999999999</v>
      </c>
      <c r="Q100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01" t="str">
        <f>RIGHT(Table1[[#This Row],[Category and Sub-Category]],(LEN(Table1[[#This Row],[Category and Sub-Category]])-(FIND("/",Table1[[#This Row],[Category and Sub-Category]],1))))</f>
        <v>wearables</v>
      </c>
      <c r="S1001" s="7">
        <f>(Table1[[#This Row],[launched_at]]/86400)+DATE(1970,1,1)</f>
        <v>41926.29965277778</v>
      </c>
      <c r="T1001" s="7">
        <f>(Table1[[#This Row],[deadline]]/86400)+DATE(1970,1,1)</f>
        <v>41956.334722222222</v>
      </c>
    </row>
    <row r="1002" spans="1:20" ht="43.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1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9">
        <f>Table1[[#This Row],[pledged]]/Table1[[#This Row],[goal]]</f>
        <v>2.2157147647256063E-2</v>
      </c>
      <c r="P1002" s="8">
        <f>IFERROR(Table1[[#This Row],[pledged]]/Table1[[#This Row],[backers_count]],0)</f>
        <v>3304</v>
      </c>
      <c r="Q100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02" t="str">
        <f>RIGHT(Table1[[#This Row],[Category and Sub-Category]],(LEN(Table1[[#This Row],[Category and Sub-Category]])-(FIND("/",Table1[[#This Row],[Category and Sub-Category]],1))))</f>
        <v>wearables</v>
      </c>
      <c r="S1002" s="7">
        <f>(Table1[[#This Row],[launched_at]]/86400)+DATE(1970,1,1)</f>
        <v>42749.05972222222</v>
      </c>
      <c r="T1002" s="7">
        <f>(Table1[[#This Row],[deadline]]/86400)+DATE(1970,1,1)</f>
        <v>42809.018055555556</v>
      </c>
    </row>
    <row r="1003" spans="1:20" ht="58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12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9">
        <f>Table1[[#This Row],[pledged]]/Table1[[#This Row],[goal]]</f>
        <v>1.04</v>
      </c>
      <c r="P1003" s="8">
        <f>IFERROR(Table1[[#This Row],[pledged]]/Table1[[#This Row],[backers_count]],0)</f>
        <v>1300</v>
      </c>
      <c r="Q100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03" t="str">
        <f>RIGHT(Table1[[#This Row],[Category and Sub-Category]],(LEN(Table1[[#This Row],[Category and Sub-Category]])-(FIND("/",Table1[[#This Row],[Category and Sub-Category]],1))))</f>
        <v>wearables</v>
      </c>
      <c r="S1003" s="7">
        <f>(Table1[[#This Row],[launched_at]]/86400)+DATE(1970,1,1)</f>
        <v>42720.720057870371</v>
      </c>
      <c r="T1003" s="7">
        <f>(Table1[[#This Row],[deadline]]/86400)+DATE(1970,1,1)</f>
        <v>42765.720057870371</v>
      </c>
    </row>
    <row r="1004" spans="1:20" ht="43.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12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9">
        <f>Table1[[#This Row],[pledged]]/Table1[[#This Row],[goal]]</f>
        <v>0.29602960296029601</v>
      </c>
      <c r="P1004" s="8">
        <f>IFERROR(Table1[[#This Row],[pledged]]/Table1[[#This Row],[backers_count]],0)</f>
        <v>134.54545454545453</v>
      </c>
      <c r="Q100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04" t="str">
        <f>RIGHT(Table1[[#This Row],[Category and Sub-Category]],(LEN(Table1[[#This Row],[Category and Sub-Category]])-(FIND("/",Table1[[#This Row],[Category and Sub-Category]],1))))</f>
        <v>wearables</v>
      </c>
      <c r="S1004" s="7">
        <f>(Table1[[#This Row],[launched_at]]/86400)+DATE(1970,1,1)</f>
        <v>42325.684189814812</v>
      </c>
      <c r="T1004" s="7">
        <f>(Table1[[#This Row],[deadline]]/86400)+DATE(1970,1,1)</f>
        <v>42355.249305555553</v>
      </c>
    </row>
    <row r="1005" spans="1:20" ht="43.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12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9">
        <f>Table1[[#This Row],[pledged]]/Table1[[#This Row],[goal]]</f>
        <v>0.16055</v>
      </c>
      <c r="P1005" s="8">
        <f>IFERROR(Table1[[#This Row],[pledged]]/Table1[[#This Row],[backers_count]],0)</f>
        <v>214.06666666666666</v>
      </c>
      <c r="Q100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05" t="str">
        <f>RIGHT(Table1[[#This Row],[Category and Sub-Category]],(LEN(Table1[[#This Row],[Category and Sub-Category]])-(FIND("/",Table1[[#This Row],[Category and Sub-Category]],1))))</f>
        <v>wearables</v>
      </c>
      <c r="S1005" s="7">
        <f>(Table1[[#This Row],[launched_at]]/86400)+DATE(1970,1,1)</f>
        <v>42780.709039351852</v>
      </c>
      <c r="T1005" s="7">
        <f>(Table1[[#This Row],[deadline]]/86400)+DATE(1970,1,1)</f>
        <v>42810.667372685188</v>
      </c>
    </row>
    <row r="1006" spans="1:20" ht="29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12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9">
        <f>Table1[[#This Row],[pledged]]/Table1[[#This Row],[goal]]</f>
        <v>0.82208000000000003</v>
      </c>
      <c r="P1006" s="8">
        <f>IFERROR(Table1[[#This Row],[pledged]]/Table1[[#This Row],[backers_count]],0)</f>
        <v>216.33684210526314</v>
      </c>
      <c r="Q100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06" t="str">
        <f>RIGHT(Table1[[#This Row],[Category and Sub-Category]],(LEN(Table1[[#This Row],[Category and Sub-Category]])-(FIND("/",Table1[[#This Row],[Category and Sub-Category]],1))))</f>
        <v>wearables</v>
      </c>
      <c r="S1006" s="7">
        <f>(Table1[[#This Row],[launched_at]]/86400)+DATE(1970,1,1)</f>
        <v>42388.708645833336</v>
      </c>
      <c r="T1006" s="7">
        <f>(Table1[[#This Row],[deadline]]/86400)+DATE(1970,1,1)</f>
        <v>42418.708645833336</v>
      </c>
    </row>
    <row r="1007" spans="1:20" ht="43.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12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9">
        <f>Table1[[#This Row],[pledged]]/Table1[[#This Row],[goal]]</f>
        <v>0.75051000000000001</v>
      </c>
      <c r="P1007" s="8">
        <f>IFERROR(Table1[[#This Row],[pledged]]/Table1[[#This Row],[backers_count]],0)</f>
        <v>932.31055900621118</v>
      </c>
      <c r="Q100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07" t="str">
        <f>RIGHT(Table1[[#This Row],[Category and Sub-Category]],(LEN(Table1[[#This Row],[Category and Sub-Category]])-(FIND("/",Table1[[#This Row],[Category and Sub-Category]],1))))</f>
        <v>wearables</v>
      </c>
      <c r="S1007" s="7">
        <f>(Table1[[#This Row],[launched_at]]/86400)+DATE(1970,1,1)</f>
        <v>42276.624803240746</v>
      </c>
      <c r="T1007" s="7">
        <f>(Table1[[#This Row],[deadline]]/86400)+DATE(1970,1,1)</f>
        <v>42307.624803240746</v>
      </c>
    </row>
    <row r="1008" spans="1:20" ht="43.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12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9">
        <f>Table1[[#This Row],[pledged]]/Table1[[#This Row],[goal]]</f>
        <v>5.8500000000000003E-2</v>
      </c>
      <c r="P1008" s="8">
        <f>IFERROR(Table1[[#This Row],[pledged]]/Table1[[#This Row],[backers_count]],0)</f>
        <v>29.25</v>
      </c>
      <c r="Q100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08" t="str">
        <f>RIGHT(Table1[[#This Row],[Category and Sub-Category]],(LEN(Table1[[#This Row],[Category and Sub-Category]])-(FIND("/",Table1[[#This Row],[Category and Sub-Category]],1))))</f>
        <v>wearables</v>
      </c>
      <c r="S1008" s="7">
        <f>(Table1[[#This Row],[launched_at]]/86400)+DATE(1970,1,1)</f>
        <v>41977.040185185186</v>
      </c>
      <c r="T1008" s="7">
        <f>(Table1[[#This Row],[deadline]]/86400)+DATE(1970,1,1)</f>
        <v>41985.299305555556</v>
      </c>
    </row>
    <row r="1009" spans="1:20" ht="43.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12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9">
        <f>Table1[[#This Row],[pledged]]/Table1[[#This Row],[goal]]</f>
        <v>0.44319999999999998</v>
      </c>
      <c r="P1009" s="8">
        <f>IFERROR(Table1[[#This Row],[pledged]]/Table1[[#This Row],[backers_count]],0)</f>
        <v>174.94736842105263</v>
      </c>
      <c r="Q100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09" t="str">
        <f>RIGHT(Table1[[#This Row],[Category and Sub-Category]],(LEN(Table1[[#This Row],[Category and Sub-Category]])-(FIND("/",Table1[[#This Row],[Category and Sub-Category]],1))))</f>
        <v>wearables</v>
      </c>
      <c r="S1009" s="7">
        <f>(Table1[[#This Row],[launched_at]]/86400)+DATE(1970,1,1)</f>
        <v>42676.583599537036</v>
      </c>
      <c r="T1009" s="7">
        <f>(Table1[[#This Row],[deadline]]/86400)+DATE(1970,1,1)</f>
        <v>42718.6252662037</v>
      </c>
    </row>
    <row r="1010" spans="1:20" ht="43.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12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9">
        <f>Table1[[#This Row],[pledged]]/Table1[[#This Row],[goal]]</f>
        <v>2.6737967914438501E-3</v>
      </c>
      <c r="P1010" s="8">
        <f>IFERROR(Table1[[#This Row],[pledged]]/Table1[[#This Row],[backers_count]],0)</f>
        <v>250</v>
      </c>
      <c r="Q101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10" t="str">
        <f>RIGHT(Table1[[#This Row],[Category and Sub-Category]],(LEN(Table1[[#This Row],[Category and Sub-Category]])-(FIND("/",Table1[[#This Row],[Category and Sub-Category]],1))))</f>
        <v>wearables</v>
      </c>
      <c r="S1010" s="7">
        <f>(Table1[[#This Row],[launched_at]]/86400)+DATE(1970,1,1)</f>
        <v>42702.809201388889</v>
      </c>
      <c r="T1010" s="7">
        <f>(Table1[[#This Row],[deadline]]/86400)+DATE(1970,1,1)</f>
        <v>42732.809201388889</v>
      </c>
    </row>
    <row r="1011" spans="1:20" ht="58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12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9">
        <f>Table1[[#This Row],[pledged]]/Table1[[#This Row],[goal]]</f>
        <v>0.1313</v>
      </c>
      <c r="P1011" s="8">
        <f>IFERROR(Table1[[#This Row],[pledged]]/Table1[[#This Row],[backers_count]],0)</f>
        <v>65</v>
      </c>
      <c r="Q101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11" t="str">
        <f>RIGHT(Table1[[#This Row],[Category and Sub-Category]],(LEN(Table1[[#This Row],[Category and Sub-Category]])-(FIND("/",Table1[[#This Row],[Category and Sub-Category]],1))))</f>
        <v>wearables</v>
      </c>
      <c r="S1011" s="7">
        <f>(Table1[[#This Row],[launched_at]]/86400)+DATE(1970,1,1)</f>
        <v>42510.604699074072</v>
      </c>
      <c r="T1011" s="7">
        <f>(Table1[[#This Row],[deadline]]/86400)+DATE(1970,1,1)</f>
        <v>42540.604699074072</v>
      </c>
    </row>
    <row r="1012" spans="1:20" ht="43.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9">
        <f>Table1[[#This Row],[pledged]]/Table1[[#This Row],[goal]]</f>
        <v>1.9088937093275488E-3</v>
      </c>
      <c r="P1012" s="8">
        <f>IFERROR(Table1[[#This Row],[pledged]]/Table1[[#This Row],[backers_count]],0)</f>
        <v>55</v>
      </c>
      <c r="Q101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12" t="str">
        <f>RIGHT(Table1[[#This Row],[Category and Sub-Category]],(LEN(Table1[[#This Row],[Category and Sub-Category]])-(FIND("/",Table1[[#This Row],[Category and Sub-Category]],1))))</f>
        <v>wearables</v>
      </c>
      <c r="S1012" s="7">
        <f>(Table1[[#This Row],[launched_at]]/86400)+DATE(1970,1,1)</f>
        <v>42561.829421296294</v>
      </c>
      <c r="T1012" s="7">
        <f>(Table1[[#This Row],[deadline]]/86400)+DATE(1970,1,1)</f>
        <v>42618.124305555553</v>
      </c>
    </row>
    <row r="1013" spans="1:20" ht="43.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12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9">
        <f>Table1[[#This Row],[pledged]]/Table1[[#This Row],[goal]]</f>
        <v>3.7499999999999999E-3</v>
      </c>
      <c r="P1013" s="8">
        <f>IFERROR(Table1[[#This Row],[pledged]]/Table1[[#This Row],[backers_count]],0)</f>
        <v>75</v>
      </c>
      <c r="Q101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13" t="str">
        <f>RIGHT(Table1[[#This Row],[Category and Sub-Category]],(LEN(Table1[[#This Row],[Category and Sub-Category]])-(FIND("/",Table1[[#This Row],[Category and Sub-Category]],1))))</f>
        <v>wearables</v>
      </c>
      <c r="S1013" s="7">
        <f>(Table1[[#This Row],[launched_at]]/86400)+DATE(1970,1,1)</f>
        <v>41946.898090277777</v>
      </c>
      <c r="T1013" s="7">
        <f>(Table1[[#This Row],[deadline]]/86400)+DATE(1970,1,1)</f>
        <v>41991.898090277777</v>
      </c>
    </row>
    <row r="1014" spans="1:20" ht="58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12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9">
        <f>Table1[[#This Row],[pledged]]/Table1[[#This Row],[goal]]</f>
        <v>215.35021</v>
      </c>
      <c r="P1014" s="8">
        <f>IFERROR(Table1[[#This Row],[pledged]]/Table1[[#This Row],[backers_count]],0)</f>
        <v>1389.3561935483872</v>
      </c>
      <c r="Q101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14" t="str">
        <f>RIGHT(Table1[[#This Row],[Category and Sub-Category]],(LEN(Table1[[#This Row],[Category and Sub-Category]])-(FIND("/",Table1[[#This Row],[Category and Sub-Category]],1))))</f>
        <v>wearables</v>
      </c>
      <c r="S1014" s="7">
        <f>(Table1[[#This Row],[launched_at]]/86400)+DATE(1970,1,1)</f>
        <v>42714.440416666665</v>
      </c>
      <c r="T1014" s="7">
        <f>(Table1[[#This Row],[deadline]]/86400)+DATE(1970,1,1)</f>
        <v>42759.440416666665</v>
      </c>
    </row>
    <row r="1015" spans="1:20" ht="43.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12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9">
        <f>Table1[[#This Row],[pledged]]/Table1[[#This Row],[goal]]</f>
        <v>0.34527999999999998</v>
      </c>
      <c r="P1015" s="8">
        <f>IFERROR(Table1[[#This Row],[pledged]]/Table1[[#This Row],[backers_count]],0)</f>
        <v>95.911111111111111</v>
      </c>
      <c r="Q101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15" t="str">
        <f>RIGHT(Table1[[#This Row],[Category and Sub-Category]],(LEN(Table1[[#This Row],[Category and Sub-Category]])-(FIND("/",Table1[[#This Row],[Category and Sub-Category]],1))))</f>
        <v>wearables</v>
      </c>
      <c r="S1015" s="7">
        <f>(Table1[[#This Row],[launched_at]]/86400)+DATE(1970,1,1)</f>
        <v>42339.833981481483</v>
      </c>
      <c r="T1015" s="7">
        <f>(Table1[[#This Row],[deadline]]/86400)+DATE(1970,1,1)</f>
        <v>42367.833333333328</v>
      </c>
    </row>
    <row r="1016" spans="1:20" ht="29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12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9">
        <f>Table1[[#This Row],[pledged]]/Table1[[#This Row],[goal]]</f>
        <v>0.30599999999999999</v>
      </c>
      <c r="P1016" s="8">
        <f>IFERROR(Table1[[#This Row],[pledged]]/Table1[[#This Row],[backers_count]],0)</f>
        <v>191.25</v>
      </c>
      <c r="Q101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16" t="str">
        <f>RIGHT(Table1[[#This Row],[Category and Sub-Category]],(LEN(Table1[[#This Row],[Category and Sub-Category]])-(FIND("/",Table1[[#This Row],[Category and Sub-Category]],1))))</f>
        <v>wearables</v>
      </c>
      <c r="S1016" s="7">
        <f>(Table1[[#This Row],[launched_at]]/86400)+DATE(1970,1,1)</f>
        <v>41955.002488425926</v>
      </c>
      <c r="T1016" s="7">
        <f>(Table1[[#This Row],[deadline]]/86400)+DATE(1970,1,1)</f>
        <v>42005.002488425926</v>
      </c>
    </row>
    <row r="1017" spans="1:20" ht="29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12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9">
        <f>Table1[[#This Row],[pledged]]/Table1[[#This Row],[goal]]</f>
        <v>2.6666666666666668E-2</v>
      </c>
      <c r="P1017" s="8">
        <f>IFERROR(Table1[[#This Row],[pledged]]/Table1[[#This Row],[backers_count]],0)</f>
        <v>40</v>
      </c>
      <c r="Q101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17" t="str">
        <f>RIGHT(Table1[[#This Row],[Category and Sub-Category]],(LEN(Table1[[#This Row],[Category and Sub-Category]])-(FIND("/",Table1[[#This Row],[Category and Sub-Category]],1))))</f>
        <v>wearables</v>
      </c>
      <c r="S1017" s="7">
        <f>(Table1[[#This Row],[launched_at]]/86400)+DATE(1970,1,1)</f>
        <v>42303.878414351857</v>
      </c>
      <c r="T1017" s="7">
        <f>(Table1[[#This Row],[deadline]]/86400)+DATE(1970,1,1)</f>
        <v>42333.920081018514</v>
      </c>
    </row>
    <row r="1018" spans="1:20" ht="43.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12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9">
        <f>Table1[[#This Row],[pledged]]/Table1[[#This Row],[goal]]</f>
        <v>2.8420000000000001E-2</v>
      </c>
      <c r="P1018" s="8">
        <f>IFERROR(Table1[[#This Row],[pledged]]/Table1[[#This Row],[backers_count]],0)</f>
        <v>74.78947368421052</v>
      </c>
      <c r="Q101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18" t="str">
        <f>RIGHT(Table1[[#This Row],[Category and Sub-Category]],(LEN(Table1[[#This Row],[Category and Sub-Category]])-(FIND("/",Table1[[#This Row],[Category and Sub-Category]],1))))</f>
        <v>wearables</v>
      </c>
      <c r="S1018" s="7">
        <f>(Table1[[#This Row],[launched_at]]/86400)+DATE(1970,1,1)</f>
        <v>42422.107129629629</v>
      </c>
      <c r="T1018" s="7">
        <f>(Table1[[#This Row],[deadline]]/86400)+DATE(1970,1,1)</f>
        <v>42467.065462962964</v>
      </c>
    </row>
    <row r="1019" spans="1:20" ht="58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12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9">
        <f>Table1[[#This Row],[pledged]]/Table1[[#This Row],[goal]]</f>
        <v>0.22878799999999999</v>
      </c>
      <c r="P1019" s="8">
        <f>IFERROR(Table1[[#This Row],[pledged]]/Table1[[#This Row],[backers_count]],0)</f>
        <v>161.11830985915492</v>
      </c>
      <c r="Q101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19" t="str">
        <f>RIGHT(Table1[[#This Row],[Category and Sub-Category]],(LEN(Table1[[#This Row],[Category and Sub-Category]])-(FIND("/",Table1[[#This Row],[Category and Sub-Category]],1))))</f>
        <v>wearables</v>
      </c>
      <c r="S1019" s="7">
        <f>(Table1[[#This Row],[launched_at]]/86400)+DATE(1970,1,1)</f>
        <v>42289.675173611111</v>
      </c>
      <c r="T1019" s="7">
        <f>(Table1[[#This Row],[deadline]]/86400)+DATE(1970,1,1)</f>
        <v>42329.716840277775</v>
      </c>
    </row>
    <row r="1020" spans="1:20" ht="43.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12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9">
        <f>Table1[[#This Row],[pledged]]/Table1[[#This Row],[goal]]</f>
        <v>3.1050000000000001E-2</v>
      </c>
      <c r="P1020" s="8">
        <f>IFERROR(Table1[[#This Row],[pledged]]/Table1[[#This Row],[backers_count]],0)</f>
        <v>88.714285714285708</v>
      </c>
      <c r="Q102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20" t="str">
        <f>RIGHT(Table1[[#This Row],[Category and Sub-Category]],(LEN(Table1[[#This Row],[Category and Sub-Category]])-(FIND("/",Table1[[#This Row],[Category and Sub-Category]],1))))</f>
        <v>wearables</v>
      </c>
      <c r="S1020" s="7">
        <f>(Table1[[#This Row],[launched_at]]/86400)+DATE(1970,1,1)</f>
        <v>42535.492280092592</v>
      </c>
      <c r="T1020" s="7">
        <f>(Table1[[#This Row],[deadline]]/86400)+DATE(1970,1,1)</f>
        <v>42565.492280092592</v>
      </c>
    </row>
    <row r="1021" spans="1:20" ht="43.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12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9">
        <f>Table1[[#This Row],[pledged]]/Table1[[#This Row],[goal]]</f>
        <v>0.47333333333333333</v>
      </c>
      <c r="P1021" s="8">
        <f>IFERROR(Table1[[#This Row],[pledged]]/Table1[[#This Row],[backers_count]],0)</f>
        <v>53.25</v>
      </c>
      <c r="Q102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021" t="str">
        <f>RIGHT(Table1[[#This Row],[Category and Sub-Category]],(LEN(Table1[[#This Row],[Category and Sub-Category]])-(FIND("/",Table1[[#This Row],[Category and Sub-Category]],1))))</f>
        <v>wearables</v>
      </c>
      <c r="S1021" s="7">
        <f>(Table1[[#This Row],[launched_at]]/86400)+DATE(1970,1,1)</f>
        <v>42009.973946759259</v>
      </c>
      <c r="T1021" s="7">
        <f>(Table1[[#This Row],[deadline]]/86400)+DATE(1970,1,1)</f>
        <v>42039.973946759259</v>
      </c>
    </row>
    <row r="1022" spans="1:20" ht="43.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1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9">
        <f>Table1[[#This Row],[pledged]]/Table1[[#This Row],[goal]]</f>
        <v>2.0554838709677421</v>
      </c>
      <c r="P1022" s="8">
        <f>IFERROR(Table1[[#This Row],[pledged]]/Table1[[#This Row],[backers_count]],0)</f>
        <v>106.2</v>
      </c>
      <c r="Q102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22" t="str">
        <f>RIGHT(Table1[[#This Row],[Category and Sub-Category]],(LEN(Table1[[#This Row],[Category and Sub-Category]])-(FIND("/",Table1[[#This Row],[Category and Sub-Category]],1))))</f>
        <v>electronic music</v>
      </c>
      <c r="S1022" s="7">
        <f>(Table1[[#This Row],[launched_at]]/86400)+DATE(1970,1,1)</f>
        <v>42127.069548611107</v>
      </c>
      <c r="T1022" s="7">
        <f>(Table1[[#This Row],[deadline]]/86400)+DATE(1970,1,1)</f>
        <v>42157.032638888893</v>
      </c>
    </row>
    <row r="1023" spans="1:20" ht="43.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12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9">
        <f>Table1[[#This Row],[pledged]]/Table1[[#This Row],[goal]]</f>
        <v>3.5180366666666667</v>
      </c>
      <c r="P1023" s="8">
        <f>IFERROR(Table1[[#This Row],[pledged]]/Table1[[#This Row],[backers_count]],0)</f>
        <v>22.079728033472804</v>
      </c>
      <c r="Q102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23" t="str">
        <f>RIGHT(Table1[[#This Row],[Category and Sub-Category]],(LEN(Table1[[#This Row],[Category and Sub-Category]])-(FIND("/",Table1[[#This Row],[Category and Sub-Category]],1))))</f>
        <v>electronic music</v>
      </c>
      <c r="S1023" s="7">
        <f>(Table1[[#This Row],[launched_at]]/86400)+DATE(1970,1,1)</f>
        <v>42271.251979166671</v>
      </c>
      <c r="T1023" s="7">
        <f>(Table1[[#This Row],[deadline]]/86400)+DATE(1970,1,1)</f>
        <v>42294.166666666672</v>
      </c>
    </row>
    <row r="1024" spans="1:20" ht="29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12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9">
        <f>Table1[[#This Row],[pledged]]/Table1[[#This Row],[goal]]</f>
        <v>1.149</v>
      </c>
      <c r="P1024" s="8">
        <f>IFERROR(Table1[[#This Row],[pledged]]/Table1[[#This Row],[backers_count]],0)</f>
        <v>31.054054054054053</v>
      </c>
      <c r="Q102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24" t="str">
        <f>RIGHT(Table1[[#This Row],[Category and Sub-Category]],(LEN(Table1[[#This Row],[Category and Sub-Category]])-(FIND("/",Table1[[#This Row],[Category and Sub-Category]],1))))</f>
        <v>electronic music</v>
      </c>
      <c r="S1024" s="7">
        <f>(Table1[[#This Row],[launched_at]]/86400)+DATE(1970,1,1)</f>
        <v>42111.646724537037</v>
      </c>
      <c r="T1024" s="7">
        <f>(Table1[[#This Row],[deadline]]/86400)+DATE(1970,1,1)</f>
        <v>42141.646724537037</v>
      </c>
    </row>
    <row r="1025" spans="1:20" ht="43.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12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9">
        <f>Table1[[#This Row],[pledged]]/Table1[[#This Row],[goal]]</f>
        <v>2.3715000000000002</v>
      </c>
      <c r="P1025" s="8">
        <f>IFERROR(Table1[[#This Row],[pledged]]/Table1[[#This Row],[backers_count]],0)</f>
        <v>36.206106870229007</v>
      </c>
      <c r="Q102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25" t="str">
        <f>RIGHT(Table1[[#This Row],[Category and Sub-Category]],(LEN(Table1[[#This Row],[Category and Sub-Category]])-(FIND("/",Table1[[#This Row],[Category and Sub-Category]],1))))</f>
        <v>electronic music</v>
      </c>
      <c r="S1025" s="7">
        <f>(Table1[[#This Row],[launched_at]]/86400)+DATE(1970,1,1)</f>
        <v>42145.919687500005</v>
      </c>
      <c r="T1025" s="7">
        <f>(Table1[[#This Row],[deadline]]/86400)+DATE(1970,1,1)</f>
        <v>42175.919687500005</v>
      </c>
    </row>
    <row r="1026" spans="1:20" ht="43.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12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9">
        <f>Table1[[#This Row],[pledged]]/Table1[[#This Row],[goal]]</f>
        <v>1.1863774999999999</v>
      </c>
      <c r="P1026" s="8">
        <f>IFERROR(Table1[[#This Row],[pledged]]/Table1[[#This Row],[backers_count]],0)</f>
        <v>388.9762295081967</v>
      </c>
      <c r="Q102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26" t="str">
        <f>RIGHT(Table1[[#This Row],[Category and Sub-Category]],(LEN(Table1[[#This Row],[Category and Sub-Category]])-(FIND("/",Table1[[#This Row],[Category and Sub-Category]],1))))</f>
        <v>electronic music</v>
      </c>
      <c r="S1026" s="7">
        <f>(Table1[[#This Row],[launched_at]]/86400)+DATE(1970,1,1)</f>
        <v>42370.580590277779</v>
      </c>
      <c r="T1026" s="7">
        <f>(Table1[[#This Row],[deadline]]/86400)+DATE(1970,1,1)</f>
        <v>42400.580590277779</v>
      </c>
    </row>
    <row r="1027" spans="1:20" ht="29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12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9">
        <f>Table1[[#This Row],[pledged]]/Table1[[#This Row],[goal]]</f>
        <v>1.099283142857143</v>
      </c>
      <c r="P1027" s="8">
        <f>IFERROR(Table1[[#This Row],[pledged]]/Table1[[#This Row],[backers_count]],0)</f>
        <v>71.848571428571432</v>
      </c>
      <c r="Q102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27" t="str">
        <f>RIGHT(Table1[[#This Row],[Category and Sub-Category]],(LEN(Table1[[#This Row],[Category and Sub-Category]])-(FIND("/",Table1[[#This Row],[Category and Sub-Category]],1))))</f>
        <v>electronic music</v>
      </c>
      <c r="S1027" s="7">
        <f>(Table1[[#This Row],[launched_at]]/86400)+DATE(1970,1,1)</f>
        <v>42049.833761574075</v>
      </c>
      <c r="T1027" s="7">
        <f>(Table1[[#This Row],[deadline]]/86400)+DATE(1970,1,1)</f>
        <v>42079.792094907403</v>
      </c>
    </row>
    <row r="1028" spans="1:20" ht="58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12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9">
        <f>Table1[[#This Row],[pledged]]/Table1[[#This Row],[goal]]</f>
        <v>1.0000828571428571</v>
      </c>
      <c r="P1028" s="8">
        <f>IFERROR(Table1[[#This Row],[pledged]]/Table1[[#This Row],[backers_count]],0)</f>
        <v>57.381803278688523</v>
      </c>
      <c r="Q102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28" t="str">
        <f>RIGHT(Table1[[#This Row],[Category and Sub-Category]],(LEN(Table1[[#This Row],[Category and Sub-Category]])-(FIND("/",Table1[[#This Row],[Category and Sub-Category]],1))))</f>
        <v>electronic music</v>
      </c>
      <c r="S1028" s="7">
        <f>(Table1[[#This Row],[launched_at]]/86400)+DATE(1970,1,1)</f>
        <v>42426.407592592594</v>
      </c>
      <c r="T1028" s="7">
        <f>(Table1[[#This Row],[deadline]]/86400)+DATE(1970,1,1)</f>
        <v>42460.365925925929</v>
      </c>
    </row>
    <row r="1029" spans="1:20" ht="43.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12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9">
        <f>Table1[[#This Row],[pledged]]/Table1[[#This Row],[goal]]</f>
        <v>1.0309292094387414</v>
      </c>
      <c r="P1029" s="8">
        <f>IFERROR(Table1[[#This Row],[pledged]]/Table1[[#This Row],[backers_count]],0)</f>
        <v>69.666666666666671</v>
      </c>
      <c r="Q102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29" t="str">
        <f>RIGHT(Table1[[#This Row],[Category and Sub-Category]],(LEN(Table1[[#This Row],[Category and Sub-Category]])-(FIND("/",Table1[[#This Row],[Category and Sub-Category]],1))))</f>
        <v>electronic music</v>
      </c>
      <c r="S1029" s="7">
        <f>(Table1[[#This Row],[launched_at]]/86400)+DATE(1970,1,1)</f>
        <v>41905.034108796295</v>
      </c>
      <c r="T1029" s="7">
        <f>(Table1[[#This Row],[deadline]]/86400)+DATE(1970,1,1)</f>
        <v>41935.034108796295</v>
      </c>
    </row>
    <row r="1030" spans="1:20" ht="43.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12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9">
        <f>Table1[[#This Row],[pledged]]/Table1[[#This Row],[goal]]</f>
        <v>1.1727000000000001</v>
      </c>
      <c r="P1030" s="8">
        <f>IFERROR(Table1[[#This Row],[pledged]]/Table1[[#This Row],[backers_count]],0)</f>
        <v>45.988235294117644</v>
      </c>
      <c r="Q103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30" t="str">
        <f>RIGHT(Table1[[#This Row],[Category and Sub-Category]],(LEN(Table1[[#This Row],[Category and Sub-Category]])-(FIND("/",Table1[[#This Row],[Category and Sub-Category]],1))))</f>
        <v>electronic music</v>
      </c>
      <c r="S1030" s="7">
        <f>(Table1[[#This Row],[launched_at]]/86400)+DATE(1970,1,1)</f>
        <v>42755.627372685187</v>
      </c>
      <c r="T1030" s="7">
        <f>(Table1[[#This Row],[deadline]]/86400)+DATE(1970,1,1)</f>
        <v>42800.833333333328</v>
      </c>
    </row>
    <row r="1031" spans="1:20" ht="29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12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9">
        <f>Table1[[#This Row],[pledged]]/Table1[[#This Row],[goal]]</f>
        <v>1.1175999999999999</v>
      </c>
      <c r="P1031" s="8">
        <f>IFERROR(Table1[[#This Row],[pledged]]/Table1[[#This Row],[backers_count]],0)</f>
        <v>79.262411347517727</v>
      </c>
      <c r="Q103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31" t="str">
        <f>RIGHT(Table1[[#This Row],[Category and Sub-Category]],(LEN(Table1[[#This Row],[Category and Sub-Category]])-(FIND("/",Table1[[#This Row],[Category and Sub-Category]],1))))</f>
        <v>electronic music</v>
      </c>
      <c r="S1031" s="7">
        <f>(Table1[[#This Row],[launched_at]]/86400)+DATE(1970,1,1)</f>
        <v>42044.711886574078</v>
      </c>
      <c r="T1031" s="7">
        <f>(Table1[[#This Row],[deadline]]/86400)+DATE(1970,1,1)</f>
        <v>42098.915972222225</v>
      </c>
    </row>
    <row r="1032" spans="1:20" ht="29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1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9">
        <f>Table1[[#This Row],[pledged]]/Table1[[#This Row],[goal]]</f>
        <v>3.4209999999999998</v>
      </c>
      <c r="P1032" s="8">
        <f>IFERROR(Table1[[#This Row],[pledged]]/Table1[[#This Row],[backers_count]],0)</f>
        <v>43.031446540880502</v>
      </c>
      <c r="Q103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32" t="str">
        <f>RIGHT(Table1[[#This Row],[Category and Sub-Category]],(LEN(Table1[[#This Row],[Category and Sub-Category]])-(FIND("/",Table1[[#This Row],[Category and Sub-Category]],1))))</f>
        <v>electronic music</v>
      </c>
      <c r="S1032" s="7">
        <f>(Table1[[#This Row],[launched_at]]/86400)+DATE(1970,1,1)</f>
        <v>42611.483206018514</v>
      </c>
      <c r="T1032" s="7">
        <f>(Table1[[#This Row],[deadline]]/86400)+DATE(1970,1,1)</f>
        <v>42625.483206018514</v>
      </c>
    </row>
    <row r="1033" spans="1:20" ht="58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12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9">
        <f>Table1[[#This Row],[pledged]]/Table1[[#This Row],[goal]]</f>
        <v>1.0740000000000001</v>
      </c>
      <c r="P1033" s="8">
        <f>IFERROR(Table1[[#This Row],[pledged]]/Table1[[#This Row],[backers_count]],0)</f>
        <v>108.48484848484848</v>
      </c>
      <c r="Q103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33" t="str">
        <f>RIGHT(Table1[[#This Row],[Category and Sub-Category]],(LEN(Table1[[#This Row],[Category and Sub-Category]])-(FIND("/",Table1[[#This Row],[Category and Sub-Category]],1))))</f>
        <v>electronic music</v>
      </c>
      <c r="S1033" s="7">
        <f>(Table1[[#This Row],[launched_at]]/86400)+DATE(1970,1,1)</f>
        <v>42324.764004629629</v>
      </c>
      <c r="T1033" s="7">
        <f>(Table1[[#This Row],[deadline]]/86400)+DATE(1970,1,1)</f>
        <v>42354.764004629629</v>
      </c>
    </row>
    <row r="1034" spans="1:20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12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9">
        <f>Table1[[#This Row],[pledged]]/Table1[[#This Row],[goal]]</f>
        <v>1.0849703703703704</v>
      </c>
      <c r="P1034" s="8">
        <f>IFERROR(Table1[[#This Row],[pledged]]/Table1[[#This Row],[backers_count]],0)</f>
        <v>61.029583333333335</v>
      </c>
      <c r="Q103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34" t="str">
        <f>RIGHT(Table1[[#This Row],[Category and Sub-Category]],(LEN(Table1[[#This Row],[Category and Sub-Category]])-(FIND("/",Table1[[#This Row],[Category and Sub-Category]],1))))</f>
        <v>electronic music</v>
      </c>
      <c r="S1034" s="7">
        <f>(Table1[[#This Row],[launched_at]]/86400)+DATE(1970,1,1)</f>
        <v>42514.666956018518</v>
      </c>
      <c r="T1034" s="7">
        <f>(Table1[[#This Row],[deadline]]/86400)+DATE(1970,1,1)</f>
        <v>42544.666956018518</v>
      </c>
    </row>
    <row r="1035" spans="1:20" ht="43.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12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9">
        <f>Table1[[#This Row],[pledged]]/Table1[[#This Row],[goal]]</f>
        <v>1.0286144578313252</v>
      </c>
      <c r="P1035" s="8">
        <f>IFERROR(Table1[[#This Row],[pledged]]/Table1[[#This Row],[backers_count]],0)</f>
        <v>50.592592592592595</v>
      </c>
      <c r="Q103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35" t="str">
        <f>RIGHT(Table1[[#This Row],[Category and Sub-Category]],(LEN(Table1[[#This Row],[Category and Sub-Category]])-(FIND("/",Table1[[#This Row],[Category and Sub-Category]],1))))</f>
        <v>electronic music</v>
      </c>
      <c r="S1035" s="7">
        <f>(Table1[[#This Row],[launched_at]]/86400)+DATE(1970,1,1)</f>
        <v>42688.732407407406</v>
      </c>
      <c r="T1035" s="7">
        <f>(Table1[[#This Row],[deadline]]/86400)+DATE(1970,1,1)</f>
        <v>42716.732407407406</v>
      </c>
    </row>
    <row r="1036" spans="1:20" ht="43.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12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9">
        <f>Table1[[#This Row],[pledged]]/Table1[[#This Row],[goal]]</f>
        <v>1.3000180000000001</v>
      </c>
      <c r="P1036" s="8">
        <f>IFERROR(Table1[[#This Row],[pledged]]/Table1[[#This Row],[backers_count]],0)</f>
        <v>39.157168674698795</v>
      </c>
      <c r="Q103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36" t="str">
        <f>RIGHT(Table1[[#This Row],[Category and Sub-Category]],(LEN(Table1[[#This Row],[Category and Sub-Category]])-(FIND("/",Table1[[#This Row],[Category and Sub-Category]],1))))</f>
        <v>electronic music</v>
      </c>
      <c r="S1036" s="7">
        <f>(Table1[[#This Row],[launched_at]]/86400)+DATE(1970,1,1)</f>
        <v>42555.166712962964</v>
      </c>
      <c r="T1036" s="7">
        <f>(Table1[[#This Row],[deadline]]/86400)+DATE(1970,1,1)</f>
        <v>42587.165972222225</v>
      </c>
    </row>
    <row r="1037" spans="1:20" ht="43.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12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9">
        <f>Table1[[#This Row],[pledged]]/Table1[[#This Row],[goal]]</f>
        <v>1.0765217391304347</v>
      </c>
      <c r="P1037" s="8">
        <f>IFERROR(Table1[[#This Row],[pledged]]/Table1[[#This Row],[backers_count]],0)</f>
        <v>65.15789473684211</v>
      </c>
      <c r="Q103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37" t="str">
        <f>RIGHT(Table1[[#This Row],[Category and Sub-Category]],(LEN(Table1[[#This Row],[Category and Sub-Category]])-(FIND("/",Table1[[#This Row],[Category and Sub-Category]],1))))</f>
        <v>electronic music</v>
      </c>
      <c r="S1037" s="7">
        <f>(Table1[[#This Row],[launched_at]]/86400)+DATE(1970,1,1)</f>
        <v>42016.641435185185</v>
      </c>
      <c r="T1037" s="7">
        <f>(Table1[[#This Row],[deadline]]/86400)+DATE(1970,1,1)</f>
        <v>42046.641435185185</v>
      </c>
    </row>
    <row r="1038" spans="1:20" ht="43.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12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9">
        <f>Table1[[#This Row],[pledged]]/Table1[[#This Row],[goal]]</f>
        <v>1.1236044444444444</v>
      </c>
      <c r="P1038" s="8">
        <f>IFERROR(Table1[[#This Row],[pledged]]/Table1[[#This Row],[backers_count]],0)</f>
        <v>23.963127962085309</v>
      </c>
      <c r="Q103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38" t="str">
        <f>RIGHT(Table1[[#This Row],[Category and Sub-Category]],(LEN(Table1[[#This Row],[Category and Sub-Category]])-(FIND("/",Table1[[#This Row],[Category and Sub-Category]],1))))</f>
        <v>electronic music</v>
      </c>
      <c r="S1038" s="7">
        <f>(Table1[[#This Row],[launched_at]]/86400)+DATE(1970,1,1)</f>
        <v>41249.448958333334</v>
      </c>
      <c r="T1038" s="7">
        <f>(Table1[[#This Row],[deadline]]/86400)+DATE(1970,1,1)</f>
        <v>41281.333333333336</v>
      </c>
    </row>
    <row r="1039" spans="1:20" ht="58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12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9">
        <f>Table1[[#This Row],[pledged]]/Table1[[#This Row],[goal]]</f>
        <v>1.0209999999999999</v>
      </c>
      <c r="P1039" s="8">
        <f>IFERROR(Table1[[#This Row],[pledged]]/Table1[[#This Row],[backers_count]],0)</f>
        <v>48.61904761904762</v>
      </c>
      <c r="Q103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39" t="str">
        <f>RIGHT(Table1[[#This Row],[Category and Sub-Category]],(LEN(Table1[[#This Row],[Category and Sub-Category]])-(FIND("/",Table1[[#This Row],[Category and Sub-Category]],1))))</f>
        <v>electronic music</v>
      </c>
      <c r="S1039" s="7">
        <f>(Table1[[#This Row],[launched_at]]/86400)+DATE(1970,1,1)</f>
        <v>42119.822476851856</v>
      </c>
      <c r="T1039" s="7">
        <f>(Table1[[#This Row],[deadline]]/86400)+DATE(1970,1,1)</f>
        <v>42142.208333333328</v>
      </c>
    </row>
    <row r="1040" spans="1:20" ht="43.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12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9">
        <f>Table1[[#This Row],[pledged]]/Table1[[#This Row],[goal]]</f>
        <v>1.4533333333333334</v>
      </c>
      <c r="P1040" s="8">
        <f>IFERROR(Table1[[#This Row],[pledged]]/Table1[[#This Row],[backers_count]],0)</f>
        <v>35.73770491803279</v>
      </c>
      <c r="Q104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40" t="str">
        <f>RIGHT(Table1[[#This Row],[Category and Sub-Category]],(LEN(Table1[[#This Row],[Category and Sub-Category]])-(FIND("/",Table1[[#This Row],[Category and Sub-Category]],1))))</f>
        <v>electronic music</v>
      </c>
      <c r="S1040" s="7">
        <f>(Table1[[#This Row],[launched_at]]/86400)+DATE(1970,1,1)</f>
        <v>42418.231747685189</v>
      </c>
      <c r="T1040" s="7">
        <f>(Table1[[#This Row],[deadline]]/86400)+DATE(1970,1,1)</f>
        <v>42448.190081018518</v>
      </c>
    </row>
    <row r="1041" spans="1:20" ht="58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12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9">
        <f>Table1[[#This Row],[pledged]]/Table1[[#This Row],[goal]]</f>
        <v>1.282</v>
      </c>
      <c r="P1041" s="8">
        <f>IFERROR(Table1[[#This Row],[pledged]]/Table1[[#This Row],[backers_count]],0)</f>
        <v>21.366666666666667</v>
      </c>
      <c r="Q104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041" t="str">
        <f>RIGHT(Table1[[#This Row],[Category and Sub-Category]],(LEN(Table1[[#This Row],[Category and Sub-Category]])-(FIND("/",Table1[[#This Row],[Category and Sub-Category]],1))))</f>
        <v>electronic music</v>
      </c>
      <c r="S1041" s="7">
        <f>(Table1[[#This Row],[launched_at]]/86400)+DATE(1970,1,1)</f>
        <v>42692.109328703707</v>
      </c>
      <c r="T1041" s="7">
        <f>(Table1[[#This Row],[deadline]]/86400)+DATE(1970,1,1)</f>
        <v>42717.332638888889</v>
      </c>
    </row>
    <row r="1042" spans="1:20" ht="43.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1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9">
        <f>Table1[[#This Row],[pledged]]/Table1[[#This Row],[goal]]</f>
        <v>2.9411764705882353E-3</v>
      </c>
      <c r="P1042" s="8">
        <f>IFERROR(Table1[[#This Row],[pledged]]/Table1[[#This Row],[backers_count]],0)</f>
        <v>250</v>
      </c>
      <c r="Q1042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42" t="str">
        <f>RIGHT(Table1[[#This Row],[Category and Sub-Category]],(LEN(Table1[[#This Row],[Category and Sub-Category]])-(FIND("/",Table1[[#This Row],[Category and Sub-Category]],1))))</f>
        <v>audio</v>
      </c>
      <c r="S1042" s="7">
        <f>(Table1[[#This Row],[launched_at]]/86400)+DATE(1970,1,1)</f>
        <v>42579.708437499998</v>
      </c>
      <c r="T1042" s="7">
        <f>(Table1[[#This Row],[deadline]]/86400)+DATE(1970,1,1)</f>
        <v>42609.708437499998</v>
      </c>
    </row>
    <row r="1043" spans="1:20" ht="43.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12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9">
        <f>Table1[[#This Row],[pledged]]/Table1[[#This Row],[goal]]</f>
        <v>0</v>
      </c>
      <c r="P1043" s="8">
        <f>IFERROR(Table1[[#This Row],[pledged]]/Table1[[#This Row],[backers_count]],0)</f>
        <v>0</v>
      </c>
      <c r="Q1043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43" t="str">
        <f>RIGHT(Table1[[#This Row],[Category and Sub-Category]],(LEN(Table1[[#This Row],[Category and Sub-Category]])-(FIND("/",Table1[[#This Row],[Category and Sub-Category]],1))))</f>
        <v>audio</v>
      </c>
      <c r="S1043" s="7">
        <f>(Table1[[#This Row],[launched_at]]/86400)+DATE(1970,1,1)</f>
        <v>41831.06009259259</v>
      </c>
      <c r="T1043" s="7">
        <f>(Table1[[#This Row],[deadline]]/86400)+DATE(1970,1,1)</f>
        <v>41851.06009259259</v>
      </c>
    </row>
    <row r="1044" spans="1:20" ht="43.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12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9">
        <f>Table1[[#This Row],[pledged]]/Table1[[#This Row],[goal]]</f>
        <v>1.5384615384615385E-2</v>
      </c>
      <c r="P1044" s="8">
        <f>IFERROR(Table1[[#This Row],[pledged]]/Table1[[#This Row],[backers_count]],0)</f>
        <v>10</v>
      </c>
      <c r="Q1044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44" t="str">
        <f>RIGHT(Table1[[#This Row],[Category and Sub-Category]],(LEN(Table1[[#This Row],[Category and Sub-Category]])-(FIND("/",Table1[[#This Row],[Category and Sub-Category]],1))))</f>
        <v>audio</v>
      </c>
      <c r="S1044" s="7">
        <f>(Table1[[#This Row],[launched_at]]/86400)+DATE(1970,1,1)</f>
        <v>41851.696157407408</v>
      </c>
      <c r="T1044" s="7">
        <f>(Table1[[#This Row],[deadline]]/86400)+DATE(1970,1,1)</f>
        <v>41894.416666666664</v>
      </c>
    </row>
    <row r="1045" spans="1:20" ht="43.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12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9">
        <f>Table1[[#This Row],[pledged]]/Table1[[#This Row],[goal]]</f>
        <v>8.5370000000000001E-2</v>
      </c>
      <c r="P1045" s="8">
        <f>IFERROR(Table1[[#This Row],[pledged]]/Table1[[#This Row],[backers_count]],0)</f>
        <v>29.236301369863014</v>
      </c>
      <c r="Q1045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45" t="str">
        <f>RIGHT(Table1[[#This Row],[Category and Sub-Category]],(LEN(Table1[[#This Row],[Category and Sub-Category]])-(FIND("/",Table1[[#This Row],[Category and Sub-Category]],1))))</f>
        <v>audio</v>
      </c>
      <c r="S1045" s="7">
        <f>(Table1[[#This Row],[launched_at]]/86400)+DATE(1970,1,1)</f>
        <v>42114.252951388888</v>
      </c>
      <c r="T1045" s="7">
        <f>(Table1[[#This Row],[deadline]]/86400)+DATE(1970,1,1)</f>
        <v>42144.252951388888</v>
      </c>
    </row>
    <row r="1046" spans="1:20" ht="43.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12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9">
        <f>Table1[[#This Row],[pledged]]/Table1[[#This Row],[goal]]</f>
        <v>8.571428571428571E-4</v>
      </c>
      <c r="P1046" s="8">
        <f>IFERROR(Table1[[#This Row],[pledged]]/Table1[[#This Row],[backers_count]],0)</f>
        <v>3</v>
      </c>
      <c r="Q1046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46" t="str">
        <f>RIGHT(Table1[[#This Row],[Category and Sub-Category]],(LEN(Table1[[#This Row],[Category and Sub-Category]])-(FIND("/",Table1[[#This Row],[Category and Sub-Category]],1))))</f>
        <v>audio</v>
      </c>
      <c r="S1046" s="7">
        <f>(Table1[[#This Row],[launched_at]]/86400)+DATE(1970,1,1)</f>
        <v>42011.925937499997</v>
      </c>
      <c r="T1046" s="7">
        <f>(Table1[[#This Row],[deadline]]/86400)+DATE(1970,1,1)</f>
        <v>42068.852083333331</v>
      </c>
    </row>
    <row r="1047" spans="1:20" ht="43.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12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9">
        <f>Table1[[#This Row],[pledged]]/Table1[[#This Row],[goal]]</f>
        <v>2.6599999999999999E-2</v>
      </c>
      <c r="P1047" s="8">
        <f>IFERROR(Table1[[#This Row],[pledged]]/Table1[[#This Row],[backers_count]],0)</f>
        <v>33.25</v>
      </c>
      <c r="Q1047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47" t="str">
        <f>RIGHT(Table1[[#This Row],[Category and Sub-Category]],(LEN(Table1[[#This Row],[Category and Sub-Category]])-(FIND("/",Table1[[#This Row],[Category and Sub-Category]],1))))</f>
        <v>audio</v>
      </c>
      <c r="S1047" s="7">
        <f>(Table1[[#This Row],[launched_at]]/86400)+DATE(1970,1,1)</f>
        <v>41844.874421296292</v>
      </c>
      <c r="T1047" s="7">
        <f>(Table1[[#This Row],[deadline]]/86400)+DATE(1970,1,1)</f>
        <v>41874.874421296292</v>
      </c>
    </row>
    <row r="1048" spans="1:20" ht="43.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12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9">
        <f>Table1[[#This Row],[pledged]]/Table1[[#This Row],[goal]]</f>
        <v>0</v>
      </c>
      <c r="P1048" s="8">
        <f>IFERROR(Table1[[#This Row],[pledged]]/Table1[[#This Row],[backers_count]],0)</f>
        <v>0</v>
      </c>
      <c r="Q1048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48" t="str">
        <f>RIGHT(Table1[[#This Row],[Category and Sub-Category]],(LEN(Table1[[#This Row],[Category and Sub-Category]])-(FIND("/",Table1[[#This Row],[Category and Sub-Category]],1))))</f>
        <v>audio</v>
      </c>
      <c r="S1048" s="7">
        <f>(Table1[[#This Row],[launched_at]]/86400)+DATE(1970,1,1)</f>
        <v>42319.851388888885</v>
      </c>
      <c r="T1048" s="7">
        <f>(Table1[[#This Row],[deadline]]/86400)+DATE(1970,1,1)</f>
        <v>42364.851388888885</v>
      </c>
    </row>
    <row r="1049" spans="1:20" ht="43.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12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9">
        <f>Table1[[#This Row],[pledged]]/Table1[[#This Row],[goal]]</f>
        <v>5.0000000000000001E-4</v>
      </c>
      <c r="P1049" s="8">
        <f>IFERROR(Table1[[#This Row],[pledged]]/Table1[[#This Row],[backers_count]],0)</f>
        <v>1</v>
      </c>
      <c r="Q1049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49" t="str">
        <f>RIGHT(Table1[[#This Row],[Category and Sub-Category]],(LEN(Table1[[#This Row],[Category and Sub-Category]])-(FIND("/",Table1[[#This Row],[Category and Sub-Category]],1))))</f>
        <v>audio</v>
      </c>
      <c r="S1049" s="7">
        <f>(Table1[[#This Row],[launched_at]]/86400)+DATE(1970,1,1)</f>
        <v>41918.818460648152</v>
      </c>
      <c r="T1049" s="7">
        <f>(Table1[[#This Row],[deadline]]/86400)+DATE(1970,1,1)</f>
        <v>41948.860127314816</v>
      </c>
    </row>
    <row r="1050" spans="1:20" ht="43.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12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9">
        <f>Table1[[#This Row],[pledged]]/Table1[[#This Row],[goal]]</f>
        <v>1.4133333333333333E-2</v>
      </c>
      <c r="P1050" s="8">
        <f>IFERROR(Table1[[#This Row],[pledged]]/Table1[[#This Row],[backers_count]],0)</f>
        <v>53</v>
      </c>
      <c r="Q1050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50" t="str">
        <f>RIGHT(Table1[[#This Row],[Category and Sub-Category]],(LEN(Table1[[#This Row],[Category and Sub-Category]])-(FIND("/",Table1[[#This Row],[Category and Sub-Category]],1))))</f>
        <v>audio</v>
      </c>
      <c r="S1050" s="7">
        <f>(Table1[[#This Row],[launched_at]]/86400)+DATE(1970,1,1)</f>
        <v>42598.053113425922</v>
      </c>
      <c r="T1050" s="7">
        <f>(Table1[[#This Row],[deadline]]/86400)+DATE(1970,1,1)</f>
        <v>42638.053113425922</v>
      </c>
    </row>
    <row r="1051" spans="1:20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12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9">
        <f>Table1[[#This Row],[pledged]]/Table1[[#This Row],[goal]]</f>
        <v>0</v>
      </c>
      <c r="P1051" s="8">
        <f>IFERROR(Table1[[#This Row],[pledged]]/Table1[[#This Row],[backers_count]],0)</f>
        <v>0</v>
      </c>
      <c r="Q1051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51" t="str">
        <f>RIGHT(Table1[[#This Row],[Category and Sub-Category]],(LEN(Table1[[#This Row],[Category and Sub-Category]])-(FIND("/",Table1[[#This Row],[Category and Sub-Category]],1))))</f>
        <v>audio</v>
      </c>
      <c r="S1051" s="7">
        <f>(Table1[[#This Row],[launched_at]]/86400)+DATE(1970,1,1)</f>
        <v>42382.431076388893</v>
      </c>
      <c r="T1051" s="7">
        <f>(Table1[[#This Row],[deadline]]/86400)+DATE(1970,1,1)</f>
        <v>42412.431076388893</v>
      </c>
    </row>
    <row r="1052" spans="1:20" ht="29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1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9">
        <f>Table1[[#This Row],[pledged]]/Table1[[#This Row],[goal]]</f>
        <v>0</v>
      </c>
      <c r="P1052" s="8">
        <f>IFERROR(Table1[[#This Row],[pledged]]/Table1[[#This Row],[backers_count]],0)</f>
        <v>0</v>
      </c>
      <c r="Q1052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52" t="str">
        <f>RIGHT(Table1[[#This Row],[Category and Sub-Category]],(LEN(Table1[[#This Row],[Category and Sub-Category]])-(FIND("/",Table1[[#This Row],[Category and Sub-Category]],1))))</f>
        <v>audio</v>
      </c>
      <c r="S1052" s="7">
        <f>(Table1[[#This Row],[launched_at]]/86400)+DATE(1970,1,1)</f>
        <v>42231.7971875</v>
      </c>
      <c r="T1052" s="7">
        <f>(Table1[[#This Row],[deadline]]/86400)+DATE(1970,1,1)</f>
        <v>42261.7971875</v>
      </c>
    </row>
    <row r="1053" spans="1:20" ht="43.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12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9">
        <f>Table1[[#This Row],[pledged]]/Table1[[#This Row],[goal]]</f>
        <v>0</v>
      </c>
      <c r="P1053" s="8">
        <f>IFERROR(Table1[[#This Row],[pledged]]/Table1[[#This Row],[backers_count]],0)</f>
        <v>0</v>
      </c>
      <c r="Q1053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53" t="str">
        <f>RIGHT(Table1[[#This Row],[Category and Sub-Category]],(LEN(Table1[[#This Row],[Category and Sub-Category]])-(FIND("/",Table1[[#This Row],[Category and Sub-Category]],1))))</f>
        <v>audio</v>
      </c>
      <c r="S1053" s="7">
        <f>(Table1[[#This Row],[launched_at]]/86400)+DATE(1970,1,1)</f>
        <v>41850.014178240745</v>
      </c>
      <c r="T1053" s="7">
        <f>(Table1[[#This Row],[deadline]]/86400)+DATE(1970,1,1)</f>
        <v>41878.014178240745</v>
      </c>
    </row>
    <row r="1054" spans="1:20" ht="58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12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9">
        <f>Table1[[#This Row],[pledged]]/Table1[[#This Row],[goal]]</f>
        <v>0</v>
      </c>
      <c r="P1054" s="8">
        <f>IFERROR(Table1[[#This Row],[pledged]]/Table1[[#This Row],[backers_count]],0)</f>
        <v>0</v>
      </c>
      <c r="Q1054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54" t="str">
        <f>RIGHT(Table1[[#This Row],[Category and Sub-Category]],(LEN(Table1[[#This Row],[Category and Sub-Category]])-(FIND("/",Table1[[#This Row],[Category and Sub-Category]],1))))</f>
        <v>audio</v>
      </c>
      <c r="S1054" s="7">
        <f>(Table1[[#This Row],[launched_at]]/86400)+DATE(1970,1,1)</f>
        <v>42483.797395833331</v>
      </c>
      <c r="T1054" s="7">
        <f>(Table1[[#This Row],[deadline]]/86400)+DATE(1970,1,1)</f>
        <v>42527.839583333334</v>
      </c>
    </row>
    <row r="1055" spans="1:20" ht="43.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12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9">
        <f>Table1[[#This Row],[pledged]]/Table1[[#This Row],[goal]]</f>
        <v>0.01</v>
      </c>
      <c r="P1055" s="8">
        <f>IFERROR(Table1[[#This Row],[pledged]]/Table1[[#This Row],[backers_count]],0)</f>
        <v>15</v>
      </c>
      <c r="Q1055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55" t="str">
        <f>RIGHT(Table1[[#This Row],[Category and Sub-Category]],(LEN(Table1[[#This Row],[Category and Sub-Category]])-(FIND("/",Table1[[#This Row],[Category and Sub-Category]],1))))</f>
        <v>audio</v>
      </c>
      <c r="S1055" s="7">
        <f>(Table1[[#This Row],[launched_at]]/86400)+DATE(1970,1,1)</f>
        <v>42775.172824074078</v>
      </c>
      <c r="T1055" s="7">
        <f>(Table1[[#This Row],[deadline]]/86400)+DATE(1970,1,1)</f>
        <v>42800.172824074078</v>
      </c>
    </row>
    <row r="1056" spans="1:20" ht="58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12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9">
        <f>Table1[[#This Row],[pledged]]/Table1[[#This Row],[goal]]</f>
        <v>0</v>
      </c>
      <c r="P1056" s="8">
        <f>IFERROR(Table1[[#This Row],[pledged]]/Table1[[#This Row],[backers_count]],0)</f>
        <v>0</v>
      </c>
      <c r="Q1056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56" t="str">
        <f>RIGHT(Table1[[#This Row],[Category and Sub-Category]],(LEN(Table1[[#This Row],[Category and Sub-Category]])-(FIND("/",Table1[[#This Row],[Category and Sub-Category]],1))))</f>
        <v>audio</v>
      </c>
      <c r="S1056" s="7">
        <f>(Table1[[#This Row],[launched_at]]/86400)+DATE(1970,1,1)</f>
        <v>41831.851840277777</v>
      </c>
      <c r="T1056" s="7">
        <f>(Table1[[#This Row],[deadline]]/86400)+DATE(1970,1,1)</f>
        <v>41861.916666666664</v>
      </c>
    </row>
    <row r="1057" spans="1:20" ht="43.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12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9">
        <f>Table1[[#This Row],[pledged]]/Table1[[#This Row],[goal]]</f>
        <v>0</v>
      </c>
      <c r="P1057" s="8">
        <f>IFERROR(Table1[[#This Row],[pledged]]/Table1[[#This Row],[backers_count]],0)</f>
        <v>0</v>
      </c>
      <c r="Q1057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57" t="str">
        <f>RIGHT(Table1[[#This Row],[Category and Sub-Category]],(LEN(Table1[[#This Row],[Category and Sub-Category]])-(FIND("/",Table1[[#This Row],[Category and Sub-Category]],1))))</f>
        <v>audio</v>
      </c>
      <c r="S1057" s="7">
        <f>(Table1[[#This Row],[launched_at]]/86400)+DATE(1970,1,1)</f>
        <v>42406.992418981477</v>
      </c>
      <c r="T1057" s="7">
        <f>(Table1[[#This Row],[deadline]]/86400)+DATE(1970,1,1)</f>
        <v>42436.992418981477</v>
      </c>
    </row>
    <row r="1058" spans="1:20" ht="58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12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9">
        <f>Table1[[#This Row],[pledged]]/Table1[[#This Row],[goal]]</f>
        <v>0</v>
      </c>
      <c r="P1058" s="8">
        <f>IFERROR(Table1[[#This Row],[pledged]]/Table1[[#This Row],[backers_count]],0)</f>
        <v>0</v>
      </c>
      <c r="Q1058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58" t="str">
        <f>RIGHT(Table1[[#This Row],[Category and Sub-Category]],(LEN(Table1[[#This Row],[Category and Sub-Category]])-(FIND("/",Table1[[#This Row],[Category and Sub-Category]],1))))</f>
        <v>audio</v>
      </c>
      <c r="S1058" s="7">
        <f>(Table1[[#This Row],[launched_at]]/86400)+DATE(1970,1,1)</f>
        <v>42058.719641203701</v>
      </c>
      <c r="T1058" s="7">
        <f>(Table1[[#This Row],[deadline]]/86400)+DATE(1970,1,1)</f>
        <v>42118.677974537037</v>
      </c>
    </row>
    <row r="1059" spans="1:20" ht="43.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12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9">
        <f>Table1[[#This Row],[pledged]]/Table1[[#This Row],[goal]]</f>
        <v>0</v>
      </c>
      <c r="P1059" s="8">
        <f>IFERROR(Table1[[#This Row],[pledged]]/Table1[[#This Row],[backers_count]],0)</f>
        <v>0</v>
      </c>
      <c r="Q1059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59" t="str">
        <f>RIGHT(Table1[[#This Row],[Category and Sub-Category]],(LEN(Table1[[#This Row],[Category and Sub-Category]])-(FIND("/",Table1[[#This Row],[Category and Sub-Category]],1))))</f>
        <v>audio</v>
      </c>
      <c r="S1059" s="7">
        <f>(Table1[[#This Row],[launched_at]]/86400)+DATE(1970,1,1)</f>
        <v>42678.871331018519</v>
      </c>
      <c r="T1059" s="7">
        <f>(Table1[[#This Row],[deadline]]/86400)+DATE(1970,1,1)</f>
        <v>42708.912997685184</v>
      </c>
    </row>
    <row r="1060" spans="1:20" ht="43.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12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9">
        <f>Table1[[#This Row],[pledged]]/Table1[[#This Row],[goal]]</f>
        <v>0</v>
      </c>
      <c r="P1060" s="8">
        <f>IFERROR(Table1[[#This Row],[pledged]]/Table1[[#This Row],[backers_count]],0)</f>
        <v>0</v>
      </c>
      <c r="Q1060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60" t="str">
        <f>RIGHT(Table1[[#This Row],[Category and Sub-Category]],(LEN(Table1[[#This Row],[Category and Sub-Category]])-(FIND("/",Table1[[#This Row],[Category and Sub-Category]],1))))</f>
        <v>audio</v>
      </c>
      <c r="S1060" s="7">
        <f>(Table1[[#This Row],[launched_at]]/86400)+DATE(1970,1,1)</f>
        <v>42047.900960648149</v>
      </c>
      <c r="T1060" s="7">
        <f>(Table1[[#This Row],[deadline]]/86400)+DATE(1970,1,1)</f>
        <v>42089</v>
      </c>
    </row>
    <row r="1061" spans="1:20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12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9">
        <f>Table1[[#This Row],[pledged]]/Table1[[#This Row],[goal]]</f>
        <v>0</v>
      </c>
      <c r="P1061" s="8">
        <f>IFERROR(Table1[[#This Row],[pledged]]/Table1[[#This Row],[backers_count]],0)</f>
        <v>0</v>
      </c>
      <c r="Q1061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61" t="str">
        <f>RIGHT(Table1[[#This Row],[Category and Sub-Category]],(LEN(Table1[[#This Row],[Category and Sub-Category]])-(FIND("/",Table1[[#This Row],[Category and Sub-Category]],1))))</f>
        <v>audio</v>
      </c>
      <c r="S1061" s="7">
        <f>(Table1[[#This Row],[launched_at]]/86400)+DATE(1970,1,1)</f>
        <v>42046.79</v>
      </c>
      <c r="T1061" s="7">
        <f>(Table1[[#This Row],[deadline]]/86400)+DATE(1970,1,1)</f>
        <v>42076.748333333337</v>
      </c>
    </row>
    <row r="1062" spans="1:20" ht="43.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1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9">
        <f>Table1[[#This Row],[pledged]]/Table1[[#This Row],[goal]]</f>
        <v>0.01</v>
      </c>
      <c r="P1062" s="8">
        <f>IFERROR(Table1[[#This Row],[pledged]]/Table1[[#This Row],[backers_count]],0)</f>
        <v>50</v>
      </c>
      <c r="Q1062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62" t="str">
        <f>RIGHT(Table1[[#This Row],[Category and Sub-Category]],(LEN(Table1[[#This Row],[Category and Sub-Category]])-(FIND("/",Table1[[#This Row],[Category and Sub-Category]],1))))</f>
        <v>audio</v>
      </c>
      <c r="S1062" s="7">
        <f>(Table1[[#This Row],[launched_at]]/86400)+DATE(1970,1,1)</f>
        <v>42079.913113425922</v>
      </c>
      <c r="T1062" s="7">
        <f>(Table1[[#This Row],[deadline]]/86400)+DATE(1970,1,1)</f>
        <v>42109.913113425922</v>
      </c>
    </row>
    <row r="1063" spans="1:20" ht="29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12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9">
        <f>Table1[[#This Row],[pledged]]/Table1[[#This Row],[goal]]</f>
        <v>0</v>
      </c>
      <c r="P1063" s="8">
        <f>IFERROR(Table1[[#This Row],[pledged]]/Table1[[#This Row],[backers_count]],0)</f>
        <v>0</v>
      </c>
      <c r="Q1063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63" t="str">
        <f>RIGHT(Table1[[#This Row],[Category and Sub-Category]],(LEN(Table1[[#This Row],[Category and Sub-Category]])-(FIND("/",Table1[[#This Row],[Category and Sub-Category]],1))))</f>
        <v>audio</v>
      </c>
      <c r="S1063" s="7">
        <f>(Table1[[#This Row],[launched_at]]/86400)+DATE(1970,1,1)</f>
        <v>42432.276712962965</v>
      </c>
      <c r="T1063" s="7">
        <f>(Table1[[#This Row],[deadline]]/86400)+DATE(1970,1,1)</f>
        <v>42492.041666666672</v>
      </c>
    </row>
    <row r="1064" spans="1:20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12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9">
        <f>Table1[[#This Row],[pledged]]/Table1[[#This Row],[goal]]</f>
        <v>0.95477386934673369</v>
      </c>
      <c r="P1064" s="8">
        <f>IFERROR(Table1[[#This Row],[pledged]]/Table1[[#This Row],[backers_count]],0)</f>
        <v>47.5</v>
      </c>
      <c r="Q1064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64" t="str">
        <f>RIGHT(Table1[[#This Row],[Category and Sub-Category]],(LEN(Table1[[#This Row],[Category and Sub-Category]])-(FIND("/",Table1[[#This Row],[Category and Sub-Category]],1))))</f>
        <v>audio</v>
      </c>
      <c r="S1064" s="7">
        <f>(Table1[[#This Row],[launched_at]]/86400)+DATE(1970,1,1)</f>
        <v>42556.807187500002</v>
      </c>
      <c r="T1064" s="7">
        <f>(Table1[[#This Row],[deadline]]/86400)+DATE(1970,1,1)</f>
        <v>42563.807187500002</v>
      </c>
    </row>
    <row r="1065" spans="1:20" ht="43.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12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9">
        <f>Table1[[#This Row],[pledged]]/Table1[[#This Row],[goal]]</f>
        <v>0</v>
      </c>
      <c r="P1065" s="8">
        <f>IFERROR(Table1[[#This Row],[pledged]]/Table1[[#This Row],[backers_count]],0)</f>
        <v>0</v>
      </c>
      <c r="Q1065" t="str">
        <f>LEFT(Table1[[#This Row],[Category and Sub-Category]],(LEN(Table1[[#This Row],[Category and Sub-Category]])-(LEN(Table1[[#This Row],[Category and Sub-Category]])-(FIND("/", Table1[[#This Row],[Category and Sub-Category]],1))))-1)</f>
        <v>journalism</v>
      </c>
      <c r="R1065" t="str">
        <f>RIGHT(Table1[[#This Row],[Category and Sub-Category]],(LEN(Table1[[#This Row],[Category and Sub-Category]])-(FIND("/",Table1[[#This Row],[Category and Sub-Category]],1))))</f>
        <v>audio</v>
      </c>
      <c r="S1065" s="7">
        <f>(Table1[[#This Row],[launched_at]]/86400)+DATE(1970,1,1)</f>
        <v>42583.030810185184</v>
      </c>
      <c r="T1065" s="7">
        <f>(Table1[[#This Row],[deadline]]/86400)+DATE(1970,1,1)</f>
        <v>42613.030810185184</v>
      </c>
    </row>
    <row r="1066" spans="1:20" ht="43.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12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9">
        <f>Table1[[#This Row],[pledged]]/Table1[[#This Row],[goal]]</f>
        <v>8.9744444444444446E-2</v>
      </c>
      <c r="P1066" s="8">
        <f>IFERROR(Table1[[#This Row],[pledged]]/Table1[[#This Row],[backers_count]],0)</f>
        <v>65.666666666666671</v>
      </c>
      <c r="Q106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66" t="str">
        <f>RIGHT(Table1[[#This Row],[Category and Sub-Category]],(LEN(Table1[[#This Row],[Category and Sub-Category]])-(FIND("/",Table1[[#This Row],[Category and Sub-Category]],1))))</f>
        <v>video games</v>
      </c>
      <c r="S1066" s="7">
        <f>(Table1[[#This Row],[launched_at]]/86400)+DATE(1970,1,1)</f>
        <v>41417.228043981479</v>
      </c>
      <c r="T1066" s="7">
        <f>(Table1[[#This Row],[deadline]]/86400)+DATE(1970,1,1)</f>
        <v>41462.228043981479</v>
      </c>
    </row>
    <row r="1067" spans="1:20" ht="43.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12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9">
        <f>Table1[[#This Row],[pledged]]/Table1[[#This Row],[goal]]</f>
        <v>2.7E-2</v>
      </c>
      <c r="P1067" s="8">
        <f>IFERROR(Table1[[#This Row],[pledged]]/Table1[[#This Row],[backers_count]],0)</f>
        <v>16.2</v>
      </c>
      <c r="Q106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67" t="str">
        <f>RIGHT(Table1[[#This Row],[Category and Sub-Category]],(LEN(Table1[[#This Row],[Category and Sub-Category]])-(FIND("/",Table1[[#This Row],[Category and Sub-Category]],1))))</f>
        <v>video games</v>
      </c>
      <c r="S1067" s="7">
        <f>(Table1[[#This Row],[launched_at]]/86400)+DATE(1970,1,1)</f>
        <v>41661.381041666667</v>
      </c>
      <c r="T1067" s="7">
        <f>(Table1[[#This Row],[deadline]]/86400)+DATE(1970,1,1)</f>
        <v>41689.381041666667</v>
      </c>
    </row>
    <row r="1068" spans="1:20" ht="43.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12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9">
        <f>Table1[[#This Row],[pledged]]/Table1[[#This Row],[goal]]</f>
        <v>3.3673333333333333E-2</v>
      </c>
      <c r="P1068" s="8">
        <f>IFERROR(Table1[[#This Row],[pledged]]/Table1[[#This Row],[backers_count]],0)</f>
        <v>34.128378378378379</v>
      </c>
      <c r="Q106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68" t="str">
        <f>RIGHT(Table1[[#This Row],[Category and Sub-Category]],(LEN(Table1[[#This Row],[Category and Sub-Category]])-(FIND("/",Table1[[#This Row],[Category and Sub-Category]],1))))</f>
        <v>video games</v>
      </c>
      <c r="S1068" s="7">
        <f>(Table1[[#This Row],[launched_at]]/86400)+DATE(1970,1,1)</f>
        <v>41445.962754629625</v>
      </c>
      <c r="T1068" s="7">
        <f>(Table1[[#This Row],[deadline]]/86400)+DATE(1970,1,1)</f>
        <v>41490.962754629625</v>
      </c>
    </row>
    <row r="1069" spans="1:20" ht="43.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12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9">
        <f>Table1[[#This Row],[pledged]]/Table1[[#This Row],[goal]]</f>
        <v>0.26</v>
      </c>
      <c r="P1069" s="8">
        <f>IFERROR(Table1[[#This Row],[pledged]]/Table1[[#This Row],[backers_count]],0)</f>
        <v>13</v>
      </c>
      <c r="Q106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69" t="str">
        <f>RIGHT(Table1[[#This Row],[Category and Sub-Category]],(LEN(Table1[[#This Row],[Category and Sub-Category]])-(FIND("/",Table1[[#This Row],[Category and Sub-Category]],1))))</f>
        <v>video games</v>
      </c>
      <c r="S1069" s="7">
        <f>(Table1[[#This Row],[launched_at]]/86400)+DATE(1970,1,1)</f>
        <v>41599.855682870373</v>
      </c>
      <c r="T1069" s="7">
        <f>(Table1[[#This Row],[deadline]]/86400)+DATE(1970,1,1)</f>
        <v>41629.855682870373</v>
      </c>
    </row>
    <row r="1070" spans="1:20" ht="58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12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9">
        <f>Table1[[#This Row],[pledged]]/Table1[[#This Row],[goal]]</f>
        <v>1.5E-3</v>
      </c>
      <c r="P1070" s="8">
        <f>IFERROR(Table1[[#This Row],[pledged]]/Table1[[#This Row],[backers_count]],0)</f>
        <v>11.25</v>
      </c>
      <c r="Q107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70" t="str">
        <f>RIGHT(Table1[[#This Row],[Category and Sub-Category]],(LEN(Table1[[#This Row],[Category and Sub-Category]])-(FIND("/",Table1[[#This Row],[Category and Sub-Category]],1))))</f>
        <v>video games</v>
      </c>
      <c r="S1070" s="7">
        <f>(Table1[[#This Row],[launched_at]]/86400)+DATE(1970,1,1)</f>
        <v>42440.371111111112</v>
      </c>
      <c r="T1070" s="7">
        <f>(Table1[[#This Row],[deadline]]/86400)+DATE(1970,1,1)</f>
        <v>42470.329444444447</v>
      </c>
    </row>
    <row r="1071" spans="1:20" ht="43.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12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9">
        <f>Table1[[#This Row],[pledged]]/Table1[[#This Row],[goal]]</f>
        <v>0.38636363636363635</v>
      </c>
      <c r="P1071" s="8">
        <f>IFERROR(Table1[[#This Row],[pledged]]/Table1[[#This Row],[backers_count]],0)</f>
        <v>40.476190476190474</v>
      </c>
      <c r="Q107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71" t="str">
        <f>RIGHT(Table1[[#This Row],[Category and Sub-Category]],(LEN(Table1[[#This Row],[Category and Sub-Category]])-(FIND("/",Table1[[#This Row],[Category and Sub-Category]],1))))</f>
        <v>video games</v>
      </c>
      <c r="S1071" s="7">
        <f>(Table1[[#This Row],[launched_at]]/86400)+DATE(1970,1,1)</f>
        <v>41572.229849537034</v>
      </c>
      <c r="T1071" s="7">
        <f>(Table1[[#This Row],[deadline]]/86400)+DATE(1970,1,1)</f>
        <v>41604.271516203706</v>
      </c>
    </row>
    <row r="1072" spans="1:20" ht="43.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1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9">
        <f>Table1[[#This Row],[pledged]]/Table1[[#This Row],[goal]]</f>
        <v>7.0000000000000001E-3</v>
      </c>
      <c r="P1072" s="8">
        <f>IFERROR(Table1[[#This Row],[pledged]]/Table1[[#This Row],[backers_count]],0)</f>
        <v>35</v>
      </c>
      <c r="Q107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72" t="str">
        <f>RIGHT(Table1[[#This Row],[Category and Sub-Category]],(LEN(Table1[[#This Row],[Category and Sub-Category]])-(FIND("/",Table1[[#This Row],[Category and Sub-Category]],1))))</f>
        <v>video games</v>
      </c>
      <c r="S1072" s="7">
        <f>(Table1[[#This Row],[launched_at]]/86400)+DATE(1970,1,1)</f>
        <v>41163.011828703704</v>
      </c>
      <c r="T1072" s="7">
        <f>(Table1[[#This Row],[deadline]]/86400)+DATE(1970,1,1)</f>
        <v>41183.011828703704</v>
      </c>
    </row>
    <row r="1073" spans="1:20" ht="43.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12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9">
        <f>Table1[[#This Row],[pledged]]/Table1[[#This Row],[goal]]</f>
        <v>0</v>
      </c>
      <c r="P1073" s="8">
        <f>IFERROR(Table1[[#This Row],[pledged]]/Table1[[#This Row],[backers_count]],0)</f>
        <v>0</v>
      </c>
      <c r="Q107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73" t="str">
        <f>RIGHT(Table1[[#This Row],[Category and Sub-Category]],(LEN(Table1[[#This Row],[Category and Sub-Category]])-(FIND("/",Table1[[#This Row],[Category and Sub-Category]],1))))</f>
        <v>video games</v>
      </c>
      <c r="S1073" s="7">
        <f>(Table1[[#This Row],[launched_at]]/86400)+DATE(1970,1,1)</f>
        <v>42295.753391203703</v>
      </c>
      <c r="T1073" s="7">
        <f>(Table1[[#This Row],[deadline]]/86400)+DATE(1970,1,1)</f>
        <v>42325.795057870375</v>
      </c>
    </row>
    <row r="1074" spans="1:20" ht="58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12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9">
        <f>Table1[[#This Row],[pledged]]/Table1[[#This Row],[goal]]</f>
        <v>6.8000000000000005E-4</v>
      </c>
      <c r="P1074" s="8">
        <f>IFERROR(Table1[[#This Row],[pledged]]/Table1[[#This Row],[backers_count]],0)</f>
        <v>12.75</v>
      </c>
      <c r="Q107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74" t="str">
        <f>RIGHT(Table1[[#This Row],[Category and Sub-Category]],(LEN(Table1[[#This Row],[Category and Sub-Category]])-(FIND("/",Table1[[#This Row],[Category and Sub-Category]],1))))</f>
        <v>video games</v>
      </c>
      <c r="S1074" s="7">
        <f>(Table1[[#This Row],[launched_at]]/86400)+DATE(1970,1,1)</f>
        <v>41645.832141203704</v>
      </c>
      <c r="T1074" s="7">
        <f>(Table1[[#This Row],[deadline]]/86400)+DATE(1970,1,1)</f>
        <v>41675.832141203704</v>
      </c>
    </row>
    <row r="1075" spans="1:20" ht="29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12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9">
        <f>Table1[[#This Row],[pledged]]/Table1[[#This Row],[goal]]</f>
        <v>1.3333333333333334E-2</v>
      </c>
      <c r="P1075" s="8">
        <f>IFERROR(Table1[[#This Row],[pledged]]/Table1[[#This Row],[backers_count]],0)</f>
        <v>10</v>
      </c>
      <c r="Q107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75" t="str">
        <f>RIGHT(Table1[[#This Row],[Category and Sub-Category]],(LEN(Table1[[#This Row],[Category and Sub-Category]])-(FIND("/",Table1[[#This Row],[Category and Sub-Category]],1))))</f>
        <v>video games</v>
      </c>
      <c r="S1075" s="7">
        <f>(Table1[[#This Row],[launched_at]]/86400)+DATE(1970,1,1)</f>
        <v>40802.964594907404</v>
      </c>
      <c r="T1075" s="7">
        <f>(Table1[[#This Row],[deadline]]/86400)+DATE(1970,1,1)</f>
        <v>40832.964594907404</v>
      </c>
    </row>
    <row r="1076" spans="1:20" ht="58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12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9">
        <f>Table1[[#This Row],[pledged]]/Table1[[#This Row],[goal]]</f>
        <v>6.3092592592592589E-2</v>
      </c>
      <c r="P1076" s="8">
        <f>IFERROR(Table1[[#This Row],[pledged]]/Table1[[#This Row],[backers_count]],0)</f>
        <v>113.56666666666666</v>
      </c>
      <c r="Q107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76" t="str">
        <f>RIGHT(Table1[[#This Row],[Category and Sub-Category]],(LEN(Table1[[#This Row],[Category and Sub-Category]])-(FIND("/",Table1[[#This Row],[Category and Sub-Category]],1))))</f>
        <v>video games</v>
      </c>
      <c r="S1076" s="7">
        <f>(Table1[[#This Row],[launched_at]]/86400)+DATE(1970,1,1)</f>
        <v>41613.172974537039</v>
      </c>
      <c r="T1076" s="7">
        <f>(Table1[[#This Row],[deadline]]/86400)+DATE(1970,1,1)</f>
        <v>41643.172974537039</v>
      </c>
    </row>
    <row r="1077" spans="1:20" ht="29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12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9">
        <f>Table1[[#This Row],[pledged]]/Table1[[#This Row],[goal]]</f>
        <v>4.4999999999999998E-2</v>
      </c>
      <c r="P1077" s="8">
        <f>IFERROR(Table1[[#This Row],[pledged]]/Table1[[#This Row],[backers_count]],0)</f>
        <v>15</v>
      </c>
      <c r="Q107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77" t="str">
        <f>RIGHT(Table1[[#This Row],[Category and Sub-Category]],(LEN(Table1[[#This Row],[Category and Sub-Category]])-(FIND("/",Table1[[#This Row],[Category and Sub-Category]],1))))</f>
        <v>video games</v>
      </c>
      <c r="S1077" s="7">
        <f>(Table1[[#This Row],[launched_at]]/86400)+DATE(1970,1,1)</f>
        <v>41005.904120370367</v>
      </c>
      <c r="T1077" s="7">
        <f>(Table1[[#This Row],[deadline]]/86400)+DATE(1970,1,1)</f>
        <v>41035.904120370367</v>
      </c>
    </row>
    <row r="1078" spans="1:20" ht="43.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12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9">
        <f>Table1[[#This Row],[pledged]]/Table1[[#This Row],[goal]]</f>
        <v>0.62765333333333329</v>
      </c>
      <c r="P1078" s="8">
        <f>IFERROR(Table1[[#This Row],[pledged]]/Table1[[#This Row],[backers_count]],0)</f>
        <v>48.281025641025643</v>
      </c>
      <c r="Q107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78" t="str">
        <f>RIGHT(Table1[[#This Row],[Category and Sub-Category]],(LEN(Table1[[#This Row],[Category and Sub-Category]])-(FIND("/",Table1[[#This Row],[Category and Sub-Category]],1))))</f>
        <v>video games</v>
      </c>
      <c r="S1078" s="7">
        <f>(Table1[[#This Row],[launched_at]]/86400)+DATE(1970,1,1)</f>
        <v>41838.377893518518</v>
      </c>
      <c r="T1078" s="7">
        <f>(Table1[[#This Row],[deadline]]/86400)+DATE(1970,1,1)</f>
        <v>41893.377893518518</v>
      </c>
    </row>
    <row r="1079" spans="1:20" ht="43.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12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9">
        <f>Table1[[#This Row],[pledged]]/Table1[[#This Row],[goal]]</f>
        <v>0.29376000000000002</v>
      </c>
      <c r="P1079" s="8">
        <f>IFERROR(Table1[[#This Row],[pledged]]/Table1[[#This Row],[backers_count]],0)</f>
        <v>43.976047904191617</v>
      </c>
      <c r="Q107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79" t="str">
        <f>RIGHT(Table1[[#This Row],[Category and Sub-Category]],(LEN(Table1[[#This Row],[Category and Sub-Category]])-(FIND("/",Table1[[#This Row],[Category and Sub-Category]],1))))</f>
        <v>video games</v>
      </c>
      <c r="S1079" s="7">
        <f>(Table1[[#This Row],[launched_at]]/86400)+DATE(1970,1,1)</f>
        <v>42353.16679398148</v>
      </c>
      <c r="T1079" s="7">
        <f>(Table1[[#This Row],[deadline]]/86400)+DATE(1970,1,1)</f>
        <v>42383.16679398148</v>
      </c>
    </row>
    <row r="1080" spans="1:20" ht="58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12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9">
        <f>Table1[[#This Row],[pledged]]/Table1[[#This Row],[goal]]</f>
        <v>7.4999999999999997E-2</v>
      </c>
      <c r="P1080" s="8">
        <f>IFERROR(Table1[[#This Row],[pledged]]/Table1[[#This Row],[backers_count]],0)</f>
        <v>9</v>
      </c>
      <c r="Q108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80" t="str">
        <f>RIGHT(Table1[[#This Row],[Category and Sub-Category]],(LEN(Table1[[#This Row],[Category and Sub-Category]])-(FIND("/",Table1[[#This Row],[Category and Sub-Category]],1))))</f>
        <v>video games</v>
      </c>
      <c r="S1080" s="7">
        <f>(Table1[[#This Row],[launched_at]]/86400)+DATE(1970,1,1)</f>
        <v>40701.195844907408</v>
      </c>
      <c r="T1080" s="7">
        <f>(Table1[[#This Row],[deadline]]/86400)+DATE(1970,1,1)</f>
        <v>40746.195844907408</v>
      </c>
    </row>
    <row r="1081" spans="1:20" ht="43.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12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9">
        <f>Table1[[#This Row],[pledged]]/Table1[[#This Row],[goal]]</f>
        <v>2.6076923076923077E-2</v>
      </c>
      <c r="P1081" s="8">
        <f>IFERROR(Table1[[#This Row],[pledged]]/Table1[[#This Row],[backers_count]],0)</f>
        <v>37.666666666666664</v>
      </c>
      <c r="Q108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81" t="str">
        <f>RIGHT(Table1[[#This Row],[Category and Sub-Category]],(LEN(Table1[[#This Row],[Category and Sub-Category]])-(FIND("/",Table1[[#This Row],[Category and Sub-Category]],1))))</f>
        <v>video games</v>
      </c>
      <c r="S1081" s="7">
        <f>(Table1[[#This Row],[launched_at]]/86400)+DATE(1970,1,1)</f>
        <v>42479.566388888888</v>
      </c>
      <c r="T1081" s="7">
        <f>(Table1[[#This Row],[deadline]]/86400)+DATE(1970,1,1)</f>
        <v>42504.566388888888</v>
      </c>
    </row>
    <row r="1082" spans="1:20" ht="43.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1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9">
        <f>Table1[[#This Row],[pledged]]/Table1[[#This Row],[goal]]</f>
        <v>9.1050000000000006E-2</v>
      </c>
      <c r="P1082" s="8">
        <f>IFERROR(Table1[[#This Row],[pledged]]/Table1[[#This Row],[backers_count]],0)</f>
        <v>18.581632653061224</v>
      </c>
      <c r="Q108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82" t="str">
        <f>RIGHT(Table1[[#This Row],[Category and Sub-Category]],(LEN(Table1[[#This Row],[Category and Sub-Category]])-(FIND("/",Table1[[#This Row],[Category and Sub-Category]],1))))</f>
        <v>video games</v>
      </c>
      <c r="S1082" s="7">
        <f>(Table1[[#This Row],[launched_at]]/86400)+DATE(1970,1,1)</f>
        <v>41740.138113425928</v>
      </c>
      <c r="T1082" s="7">
        <f>(Table1[[#This Row],[deadline]]/86400)+DATE(1970,1,1)</f>
        <v>41770.138113425928</v>
      </c>
    </row>
    <row r="1083" spans="1:20" ht="43.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12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9">
        <f>Table1[[#This Row],[pledged]]/Table1[[#This Row],[goal]]</f>
        <v>1.7647058823529413E-4</v>
      </c>
      <c r="P1083" s="8">
        <f>IFERROR(Table1[[#This Row],[pledged]]/Table1[[#This Row],[backers_count]],0)</f>
        <v>3</v>
      </c>
      <c r="Q108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83" t="str">
        <f>RIGHT(Table1[[#This Row],[Category and Sub-Category]],(LEN(Table1[[#This Row],[Category and Sub-Category]])-(FIND("/",Table1[[#This Row],[Category and Sub-Category]],1))))</f>
        <v>video games</v>
      </c>
      <c r="S1083" s="7">
        <f>(Table1[[#This Row],[launched_at]]/86400)+DATE(1970,1,1)</f>
        <v>42002.926990740743</v>
      </c>
      <c r="T1083" s="7">
        <f>(Table1[[#This Row],[deadline]]/86400)+DATE(1970,1,1)</f>
        <v>42032.926990740743</v>
      </c>
    </row>
    <row r="1084" spans="1:20" ht="43.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12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9">
        <f>Table1[[#This Row],[pledged]]/Table1[[#This Row],[goal]]</f>
        <v>5.5999999999999999E-3</v>
      </c>
      <c r="P1084" s="8">
        <f>IFERROR(Table1[[#This Row],[pledged]]/Table1[[#This Row],[backers_count]],0)</f>
        <v>18.666666666666668</v>
      </c>
      <c r="Q108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84" t="str">
        <f>RIGHT(Table1[[#This Row],[Category and Sub-Category]],(LEN(Table1[[#This Row],[Category and Sub-Category]])-(FIND("/",Table1[[#This Row],[Category and Sub-Category]],1))))</f>
        <v>video games</v>
      </c>
      <c r="S1084" s="7">
        <f>(Table1[[#This Row],[launched_at]]/86400)+DATE(1970,1,1)</f>
        <v>41101.906111111108</v>
      </c>
      <c r="T1084" s="7">
        <f>(Table1[[#This Row],[deadline]]/86400)+DATE(1970,1,1)</f>
        <v>41131.906111111108</v>
      </c>
    </row>
    <row r="1085" spans="1:20" ht="58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12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9">
        <f>Table1[[#This Row],[pledged]]/Table1[[#This Row],[goal]]</f>
        <v>8.2000000000000007E-3</v>
      </c>
      <c r="P1085" s="8">
        <f>IFERROR(Table1[[#This Row],[pledged]]/Table1[[#This Row],[backers_count]],0)</f>
        <v>410</v>
      </c>
      <c r="Q108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85" t="str">
        <f>RIGHT(Table1[[#This Row],[Category and Sub-Category]],(LEN(Table1[[#This Row],[Category and Sub-Category]])-(FIND("/",Table1[[#This Row],[Category and Sub-Category]],1))))</f>
        <v>video games</v>
      </c>
      <c r="S1085" s="7">
        <f>(Table1[[#This Row],[launched_at]]/86400)+DATE(1970,1,1)</f>
        <v>41793.659525462965</v>
      </c>
      <c r="T1085" s="7">
        <f>(Table1[[#This Row],[deadline]]/86400)+DATE(1970,1,1)</f>
        <v>41853.659525462965</v>
      </c>
    </row>
    <row r="1086" spans="1:20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12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9">
        <f>Table1[[#This Row],[pledged]]/Table1[[#This Row],[goal]]</f>
        <v>0</v>
      </c>
      <c r="P1086" s="8">
        <f>IFERROR(Table1[[#This Row],[pledged]]/Table1[[#This Row],[backers_count]],0)</f>
        <v>0</v>
      </c>
      <c r="Q108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86" t="str">
        <f>RIGHT(Table1[[#This Row],[Category and Sub-Category]],(LEN(Table1[[#This Row],[Category and Sub-Category]])-(FIND("/",Table1[[#This Row],[Category and Sub-Category]],1))))</f>
        <v>video games</v>
      </c>
      <c r="S1086" s="7">
        <f>(Table1[[#This Row],[launched_at]]/86400)+DATE(1970,1,1)</f>
        <v>41829.912083333329</v>
      </c>
      <c r="T1086" s="7">
        <f>(Table1[[#This Row],[deadline]]/86400)+DATE(1970,1,1)</f>
        <v>41859.912083333329</v>
      </c>
    </row>
    <row r="1087" spans="1:20" ht="43.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12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9">
        <f>Table1[[#This Row],[pledged]]/Table1[[#This Row],[goal]]</f>
        <v>3.4200000000000001E-2</v>
      </c>
      <c r="P1087" s="8">
        <f>IFERROR(Table1[[#This Row],[pledged]]/Table1[[#This Row],[backers_count]],0)</f>
        <v>114</v>
      </c>
      <c r="Q108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87" t="str">
        <f>RIGHT(Table1[[#This Row],[Category and Sub-Category]],(LEN(Table1[[#This Row],[Category and Sub-Category]])-(FIND("/",Table1[[#This Row],[Category and Sub-Category]],1))))</f>
        <v>video games</v>
      </c>
      <c r="S1087" s="7">
        <f>(Table1[[#This Row],[launched_at]]/86400)+DATE(1970,1,1)</f>
        <v>42413.671006944445</v>
      </c>
      <c r="T1087" s="7">
        <f>(Table1[[#This Row],[deadline]]/86400)+DATE(1970,1,1)</f>
        <v>42443.629340277781</v>
      </c>
    </row>
    <row r="1088" spans="1:20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12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9">
        <f>Table1[[#This Row],[pledged]]/Table1[[#This Row],[goal]]</f>
        <v>8.3333333333333339E-4</v>
      </c>
      <c r="P1088" s="8">
        <f>IFERROR(Table1[[#This Row],[pledged]]/Table1[[#This Row],[backers_count]],0)</f>
        <v>7.5</v>
      </c>
      <c r="Q108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88" t="str">
        <f>RIGHT(Table1[[#This Row],[Category and Sub-Category]],(LEN(Table1[[#This Row],[Category and Sub-Category]])-(FIND("/",Table1[[#This Row],[Category and Sub-Category]],1))))</f>
        <v>video games</v>
      </c>
      <c r="S1088" s="7">
        <f>(Table1[[#This Row],[launched_at]]/86400)+DATE(1970,1,1)</f>
        <v>41845.866793981484</v>
      </c>
      <c r="T1088" s="7">
        <f>(Table1[[#This Row],[deadline]]/86400)+DATE(1970,1,1)</f>
        <v>41875.866793981484</v>
      </c>
    </row>
    <row r="1089" spans="1:20" ht="43.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12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9">
        <f>Table1[[#This Row],[pledged]]/Table1[[#This Row],[goal]]</f>
        <v>0</v>
      </c>
      <c r="P1089" s="8">
        <f>IFERROR(Table1[[#This Row],[pledged]]/Table1[[#This Row],[backers_count]],0)</f>
        <v>0</v>
      </c>
      <c r="Q108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89" t="str">
        <f>RIGHT(Table1[[#This Row],[Category and Sub-Category]],(LEN(Table1[[#This Row],[Category and Sub-Category]])-(FIND("/",Table1[[#This Row],[Category and Sub-Category]],1))))</f>
        <v>video games</v>
      </c>
      <c r="S1089" s="7">
        <f>(Table1[[#This Row],[launched_at]]/86400)+DATE(1970,1,1)</f>
        <v>41775.713969907403</v>
      </c>
      <c r="T1089" s="7">
        <f>(Table1[[#This Row],[deadline]]/86400)+DATE(1970,1,1)</f>
        <v>41805.713969907403</v>
      </c>
    </row>
    <row r="1090" spans="1:20" ht="29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12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9">
        <f>Table1[[#This Row],[pledged]]/Table1[[#This Row],[goal]]</f>
        <v>0.14182977777777778</v>
      </c>
      <c r="P1090" s="8">
        <f>IFERROR(Table1[[#This Row],[pledged]]/Table1[[#This Row],[backers_count]],0)</f>
        <v>43.41727891156463</v>
      </c>
      <c r="Q109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90" t="str">
        <f>RIGHT(Table1[[#This Row],[Category and Sub-Category]],(LEN(Table1[[#This Row],[Category and Sub-Category]])-(FIND("/",Table1[[#This Row],[Category and Sub-Category]],1))))</f>
        <v>video games</v>
      </c>
      <c r="S1090" s="7">
        <f>(Table1[[#This Row],[launched_at]]/86400)+DATE(1970,1,1)</f>
        <v>41723.799386574072</v>
      </c>
      <c r="T1090" s="7">
        <f>(Table1[[#This Row],[deadline]]/86400)+DATE(1970,1,1)</f>
        <v>41753.799386574072</v>
      </c>
    </row>
    <row r="1091" spans="1:20" ht="29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12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9">
        <f>Table1[[#This Row],[pledged]]/Table1[[#This Row],[goal]]</f>
        <v>7.8266666666666665E-2</v>
      </c>
      <c r="P1091" s="8">
        <f>IFERROR(Table1[[#This Row],[pledged]]/Table1[[#This Row],[backers_count]],0)</f>
        <v>23.959183673469386</v>
      </c>
      <c r="Q109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91" t="str">
        <f>RIGHT(Table1[[#This Row],[Category and Sub-Category]],(LEN(Table1[[#This Row],[Category and Sub-Category]])-(FIND("/",Table1[[#This Row],[Category and Sub-Category]],1))))</f>
        <v>video games</v>
      </c>
      <c r="S1091" s="7">
        <f>(Table1[[#This Row],[launched_at]]/86400)+DATE(1970,1,1)</f>
        <v>42151.189525462964</v>
      </c>
      <c r="T1091" s="7">
        <f>(Table1[[#This Row],[deadline]]/86400)+DATE(1970,1,1)</f>
        <v>42181.189525462964</v>
      </c>
    </row>
    <row r="1092" spans="1:20" ht="43.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1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9">
        <f>Table1[[#This Row],[pledged]]/Table1[[#This Row],[goal]]</f>
        <v>3.8464497269020693E-4</v>
      </c>
      <c r="P1092" s="8">
        <f>IFERROR(Table1[[#This Row],[pledged]]/Table1[[#This Row],[backers_count]],0)</f>
        <v>5</v>
      </c>
      <c r="Q109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92" t="str">
        <f>RIGHT(Table1[[#This Row],[Category and Sub-Category]],(LEN(Table1[[#This Row],[Category and Sub-Category]])-(FIND("/",Table1[[#This Row],[Category and Sub-Category]],1))))</f>
        <v>video games</v>
      </c>
      <c r="S1092" s="7">
        <f>(Table1[[#This Row],[launched_at]]/86400)+DATE(1970,1,1)</f>
        <v>42123.185798611114</v>
      </c>
      <c r="T1092" s="7">
        <f>(Table1[[#This Row],[deadline]]/86400)+DATE(1970,1,1)</f>
        <v>42153.185798611114</v>
      </c>
    </row>
    <row r="1093" spans="1:20" ht="43.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12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9">
        <f>Table1[[#This Row],[pledged]]/Table1[[#This Row],[goal]]</f>
        <v>0.125</v>
      </c>
      <c r="P1093" s="8">
        <f>IFERROR(Table1[[#This Row],[pledged]]/Table1[[#This Row],[backers_count]],0)</f>
        <v>12.5</v>
      </c>
      <c r="Q109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93" t="str">
        <f>RIGHT(Table1[[#This Row],[Category and Sub-Category]],(LEN(Table1[[#This Row],[Category and Sub-Category]])-(FIND("/",Table1[[#This Row],[Category and Sub-Category]],1))))</f>
        <v>video games</v>
      </c>
      <c r="S1093" s="7">
        <f>(Table1[[#This Row],[launched_at]]/86400)+DATE(1970,1,1)</f>
        <v>42440.820277777777</v>
      </c>
      <c r="T1093" s="7">
        <f>(Table1[[#This Row],[deadline]]/86400)+DATE(1970,1,1)</f>
        <v>42470.778611111113</v>
      </c>
    </row>
    <row r="1094" spans="1:20" ht="58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12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9">
        <f>Table1[[#This Row],[pledged]]/Table1[[#This Row],[goal]]</f>
        <v>1.0500000000000001E-2</v>
      </c>
      <c r="P1094" s="8">
        <f>IFERROR(Table1[[#This Row],[pledged]]/Table1[[#This Row],[backers_count]],0)</f>
        <v>3</v>
      </c>
      <c r="Q109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94" t="str">
        <f>RIGHT(Table1[[#This Row],[Category and Sub-Category]],(LEN(Table1[[#This Row],[Category and Sub-Category]])-(FIND("/",Table1[[#This Row],[Category and Sub-Category]],1))))</f>
        <v>video games</v>
      </c>
      <c r="S1094" s="7">
        <f>(Table1[[#This Row],[launched_at]]/86400)+DATE(1970,1,1)</f>
        <v>41250.025902777779</v>
      </c>
      <c r="T1094" s="7">
        <f>(Table1[[#This Row],[deadline]]/86400)+DATE(1970,1,1)</f>
        <v>41280.025902777779</v>
      </c>
    </row>
    <row r="1095" spans="1:20" ht="43.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12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9">
        <f>Table1[[#This Row],[pledged]]/Table1[[#This Row],[goal]]</f>
        <v>0.14083333333333334</v>
      </c>
      <c r="P1095" s="8">
        <f>IFERROR(Table1[[#This Row],[pledged]]/Table1[[#This Row],[backers_count]],0)</f>
        <v>10.5625</v>
      </c>
      <c r="Q109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95" t="str">
        <f>RIGHT(Table1[[#This Row],[Category and Sub-Category]],(LEN(Table1[[#This Row],[Category and Sub-Category]])-(FIND("/",Table1[[#This Row],[Category and Sub-Category]],1))))</f>
        <v>video games</v>
      </c>
      <c r="S1095" s="7">
        <f>(Table1[[#This Row],[launched_at]]/86400)+DATE(1970,1,1)</f>
        <v>42396.973807870367</v>
      </c>
      <c r="T1095" s="7">
        <f>(Table1[[#This Row],[deadline]]/86400)+DATE(1970,1,1)</f>
        <v>42411.973807870367</v>
      </c>
    </row>
    <row r="1096" spans="1:20" ht="43.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12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9">
        <f>Table1[[#This Row],[pledged]]/Table1[[#This Row],[goal]]</f>
        <v>0.18300055555555556</v>
      </c>
      <c r="P1096" s="8">
        <f>IFERROR(Table1[[#This Row],[pledged]]/Table1[[#This Row],[backers_count]],0)</f>
        <v>122.00037037037038</v>
      </c>
      <c r="Q109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96" t="str">
        <f>RIGHT(Table1[[#This Row],[Category and Sub-Category]],(LEN(Table1[[#This Row],[Category and Sub-Category]])-(FIND("/",Table1[[#This Row],[Category and Sub-Category]],1))))</f>
        <v>video games</v>
      </c>
      <c r="S1096" s="7">
        <f>(Table1[[#This Row],[launched_at]]/86400)+DATE(1970,1,1)</f>
        <v>40795.71334490741</v>
      </c>
      <c r="T1096" s="7">
        <f>(Table1[[#This Row],[deadline]]/86400)+DATE(1970,1,1)</f>
        <v>40825.71334490741</v>
      </c>
    </row>
    <row r="1097" spans="1:20" ht="43.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12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9">
        <f>Table1[[#This Row],[pledged]]/Table1[[#This Row],[goal]]</f>
        <v>5.0347999999999997E-2</v>
      </c>
      <c r="P1097" s="8">
        <f>IFERROR(Table1[[#This Row],[pledged]]/Table1[[#This Row],[backers_count]],0)</f>
        <v>267.80851063829789</v>
      </c>
      <c r="Q109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97" t="str">
        <f>RIGHT(Table1[[#This Row],[Category and Sub-Category]],(LEN(Table1[[#This Row],[Category and Sub-Category]])-(FIND("/",Table1[[#This Row],[Category and Sub-Category]],1))))</f>
        <v>video games</v>
      </c>
      <c r="S1097" s="7">
        <f>(Table1[[#This Row],[launched_at]]/86400)+DATE(1970,1,1)</f>
        <v>41486.537268518521</v>
      </c>
      <c r="T1097" s="7">
        <f>(Table1[[#This Row],[deadline]]/86400)+DATE(1970,1,1)</f>
        <v>41516.537268518521</v>
      </c>
    </row>
    <row r="1098" spans="1:20" ht="43.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12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9">
        <f>Table1[[#This Row],[pledged]]/Table1[[#This Row],[goal]]</f>
        <v>0.17933333333333334</v>
      </c>
      <c r="P1098" s="8">
        <f>IFERROR(Table1[[#This Row],[pledged]]/Table1[[#This Row],[backers_count]],0)</f>
        <v>74.206896551724142</v>
      </c>
      <c r="Q109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98" t="str">
        <f>RIGHT(Table1[[#This Row],[Category and Sub-Category]],(LEN(Table1[[#This Row],[Category and Sub-Category]])-(FIND("/",Table1[[#This Row],[Category and Sub-Category]],1))))</f>
        <v>video games</v>
      </c>
      <c r="S1098" s="7">
        <f>(Table1[[#This Row],[launched_at]]/86400)+DATE(1970,1,1)</f>
        <v>41885.51798611111</v>
      </c>
      <c r="T1098" s="7">
        <f>(Table1[[#This Row],[deadline]]/86400)+DATE(1970,1,1)</f>
        <v>41916.145833333336</v>
      </c>
    </row>
    <row r="1099" spans="1:20" ht="43.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12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9">
        <f>Table1[[#This Row],[pledged]]/Table1[[#This Row],[goal]]</f>
        <v>4.6999999999999999E-4</v>
      </c>
      <c r="P1099" s="8">
        <f>IFERROR(Table1[[#This Row],[pledged]]/Table1[[#This Row],[backers_count]],0)</f>
        <v>6.7142857142857144</v>
      </c>
      <c r="Q109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099" t="str">
        <f>RIGHT(Table1[[#This Row],[Category and Sub-Category]],(LEN(Table1[[#This Row],[Category and Sub-Category]])-(FIND("/",Table1[[#This Row],[Category and Sub-Category]],1))))</f>
        <v>video games</v>
      </c>
      <c r="S1099" s="7">
        <f>(Table1[[#This Row],[launched_at]]/86400)+DATE(1970,1,1)</f>
        <v>41660.792557870373</v>
      </c>
      <c r="T1099" s="7">
        <f>(Table1[[#This Row],[deadline]]/86400)+DATE(1970,1,1)</f>
        <v>41700.792557870373</v>
      </c>
    </row>
    <row r="1100" spans="1:20" ht="29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12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9">
        <f>Table1[[#This Row],[pledged]]/Table1[[#This Row],[goal]]</f>
        <v>7.2120000000000004E-2</v>
      </c>
      <c r="P1100" s="8">
        <f>IFERROR(Table1[[#This Row],[pledged]]/Table1[[#This Row],[backers_count]],0)</f>
        <v>81.954545454545453</v>
      </c>
      <c r="Q110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00" t="str">
        <f>RIGHT(Table1[[#This Row],[Category and Sub-Category]],(LEN(Table1[[#This Row],[Category and Sub-Category]])-(FIND("/",Table1[[#This Row],[Category and Sub-Category]],1))))</f>
        <v>video games</v>
      </c>
      <c r="S1100" s="7">
        <f>(Table1[[#This Row],[launched_at]]/86400)+DATE(1970,1,1)</f>
        <v>41712.762673611112</v>
      </c>
      <c r="T1100" s="7">
        <f>(Table1[[#This Row],[deadline]]/86400)+DATE(1970,1,1)</f>
        <v>41742.762673611112</v>
      </c>
    </row>
    <row r="1101" spans="1:20" ht="58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12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9">
        <f>Table1[[#This Row],[pledged]]/Table1[[#This Row],[goal]]</f>
        <v>5.0000000000000001E-3</v>
      </c>
      <c r="P1101" s="8">
        <f>IFERROR(Table1[[#This Row],[pledged]]/Table1[[#This Row],[backers_count]],0)</f>
        <v>25</v>
      </c>
      <c r="Q110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01" t="str">
        <f>RIGHT(Table1[[#This Row],[Category and Sub-Category]],(LEN(Table1[[#This Row],[Category and Sub-Category]])-(FIND("/",Table1[[#This Row],[Category and Sub-Category]],1))))</f>
        <v>video games</v>
      </c>
      <c r="S1101" s="7">
        <f>(Table1[[#This Row],[launched_at]]/86400)+DATE(1970,1,1)</f>
        <v>42107.836435185185</v>
      </c>
      <c r="T1101" s="7">
        <f>(Table1[[#This Row],[deadline]]/86400)+DATE(1970,1,1)</f>
        <v>42137.836435185185</v>
      </c>
    </row>
    <row r="1102" spans="1:20" ht="43.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1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9">
        <f>Table1[[#This Row],[pledged]]/Table1[[#This Row],[goal]]</f>
        <v>2.5000000000000001E-2</v>
      </c>
      <c r="P1102" s="8">
        <f>IFERROR(Table1[[#This Row],[pledged]]/Table1[[#This Row],[backers_count]],0)</f>
        <v>10</v>
      </c>
      <c r="Q110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02" t="str">
        <f>RIGHT(Table1[[#This Row],[Category and Sub-Category]],(LEN(Table1[[#This Row],[Category and Sub-Category]])-(FIND("/",Table1[[#This Row],[Category and Sub-Category]],1))))</f>
        <v>video games</v>
      </c>
      <c r="S1102" s="7">
        <f>(Table1[[#This Row],[launched_at]]/86400)+DATE(1970,1,1)</f>
        <v>42384.110775462963</v>
      </c>
      <c r="T1102" s="7">
        <f>(Table1[[#This Row],[deadline]]/86400)+DATE(1970,1,1)</f>
        <v>42414.110775462963</v>
      </c>
    </row>
    <row r="1103" spans="1:20" ht="29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12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9">
        <f>Table1[[#This Row],[pledged]]/Table1[[#This Row],[goal]]</f>
        <v>4.0999999999999999E-4</v>
      </c>
      <c r="P1103" s="8">
        <f>IFERROR(Table1[[#This Row],[pledged]]/Table1[[#This Row],[backers_count]],0)</f>
        <v>6.833333333333333</v>
      </c>
      <c r="Q110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03" t="str">
        <f>RIGHT(Table1[[#This Row],[Category and Sub-Category]],(LEN(Table1[[#This Row],[Category and Sub-Category]])-(FIND("/",Table1[[#This Row],[Category and Sub-Category]],1))))</f>
        <v>video games</v>
      </c>
      <c r="S1103" s="7">
        <f>(Table1[[#This Row],[launched_at]]/86400)+DATE(1970,1,1)</f>
        <v>42538.77243055556</v>
      </c>
      <c r="T1103" s="7">
        <f>(Table1[[#This Row],[deadline]]/86400)+DATE(1970,1,1)</f>
        <v>42565.758333333331</v>
      </c>
    </row>
    <row r="1104" spans="1:20" ht="58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12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9">
        <f>Table1[[#This Row],[pledged]]/Table1[[#This Row],[goal]]</f>
        <v>5.3124999999999999E-2</v>
      </c>
      <c r="P1104" s="8">
        <f>IFERROR(Table1[[#This Row],[pledged]]/Table1[[#This Row],[backers_count]],0)</f>
        <v>17.708333333333332</v>
      </c>
      <c r="Q110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04" t="str">
        <f>RIGHT(Table1[[#This Row],[Category and Sub-Category]],(LEN(Table1[[#This Row],[Category and Sub-Category]])-(FIND("/",Table1[[#This Row],[Category and Sub-Category]],1))))</f>
        <v>video games</v>
      </c>
      <c r="S1104" s="7">
        <f>(Table1[[#This Row],[launched_at]]/86400)+DATE(1970,1,1)</f>
        <v>41577.045428240745</v>
      </c>
      <c r="T1104" s="7">
        <f>(Table1[[#This Row],[deadline]]/86400)+DATE(1970,1,1)</f>
        <v>41617.249305555553</v>
      </c>
    </row>
    <row r="1105" spans="1:20" ht="43.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12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9">
        <f>Table1[[#This Row],[pledged]]/Table1[[#This Row],[goal]]</f>
        <v>1.6199999999999999E-2</v>
      </c>
      <c r="P1105" s="8">
        <f>IFERROR(Table1[[#This Row],[pledged]]/Table1[[#This Row],[backers_count]],0)</f>
        <v>16.2</v>
      </c>
      <c r="Q110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05" t="str">
        <f>RIGHT(Table1[[#This Row],[Category and Sub-Category]],(LEN(Table1[[#This Row],[Category and Sub-Category]])-(FIND("/",Table1[[#This Row],[Category and Sub-Category]],1))))</f>
        <v>video games</v>
      </c>
      <c r="S1105" s="7">
        <f>(Table1[[#This Row],[launched_at]]/86400)+DATE(1970,1,1)</f>
        <v>42479.22210648148</v>
      </c>
      <c r="T1105" s="7">
        <f>(Table1[[#This Row],[deadline]]/86400)+DATE(1970,1,1)</f>
        <v>42539.22210648148</v>
      </c>
    </row>
    <row r="1106" spans="1:20" ht="43.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12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9">
        <f>Table1[[#This Row],[pledged]]/Table1[[#This Row],[goal]]</f>
        <v>4.9516666666666667E-2</v>
      </c>
      <c r="P1106" s="8">
        <f>IFERROR(Table1[[#This Row],[pledged]]/Table1[[#This Row],[backers_count]],0)</f>
        <v>80.297297297297291</v>
      </c>
      <c r="Q110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06" t="str">
        <f>RIGHT(Table1[[#This Row],[Category and Sub-Category]],(LEN(Table1[[#This Row],[Category and Sub-Category]])-(FIND("/",Table1[[#This Row],[Category and Sub-Category]],1))))</f>
        <v>video games</v>
      </c>
      <c r="S1106" s="7">
        <f>(Table1[[#This Row],[launched_at]]/86400)+DATE(1970,1,1)</f>
        <v>41771.40996527778</v>
      </c>
      <c r="T1106" s="7">
        <f>(Table1[[#This Row],[deadline]]/86400)+DATE(1970,1,1)</f>
        <v>41801.40996527778</v>
      </c>
    </row>
    <row r="1107" spans="1:20" ht="58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12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9">
        <f>Table1[[#This Row],[pledged]]/Table1[[#This Row],[goal]]</f>
        <v>1.5900000000000001E-3</v>
      </c>
      <c r="P1107" s="8">
        <f>IFERROR(Table1[[#This Row],[pledged]]/Table1[[#This Row],[backers_count]],0)</f>
        <v>71.55</v>
      </c>
      <c r="Q110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07" t="str">
        <f>RIGHT(Table1[[#This Row],[Category and Sub-Category]],(LEN(Table1[[#This Row],[Category and Sub-Category]])-(FIND("/",Table1[[#This Row],[Category and Sub-Category]],1))))</f>
        <v>video games</v>
      </c>
      <c r="S1107" s="7">
        <f>(Table1[[#This Row],[launched_at]]/86400)+DATE(1970,1,1)</f>
        <v>41692.135729166665</v>
      </c>
      <c r="T1107" s="7">
        <f>(Table1[[#This Row],[deadline]]/86400)+DATE(1970,1,1)</f>
        <v>41722.0940625</v>
      </c>
    </row>
    <row r="1108" spans="1:20" ht="43.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12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9">
        <f>Table1[[#This Row],[pledged]]/Table1[[#This Row],[goal]]</f>
        <v>0.41249999999999998</v>
      </c>
      <c r="P1108" s="8">
        <f>IFERROR(Table1[[#This Row],[pledged]]/Table1[[#This Row],[backers_count]],0)</f>
        <v>23.571428571428573</v>
      </c>
      <c r="Q110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08" t="str">
        <f>RIGHT(Table1[[#This Row],[Category and Sub-Category]],(LEN(Table1[[#This Row],[Category and Sub-Category]])-(FIND("/",Table1[[#This Row],[Category and Sub-Category]],1))))</f>
        <v>video games</v>
      </c>
      <c r="S1108" s="7">
        <f>(Table1[[#This Row],[launched_at]]/86400)+DATE(1970,1,1)</f>
        <v>40973.740451388891</v>
      </c>
      <c r="T1108" s="7">
        <f>(Table1[[#This Row],[deadline]]/86400)+DATE(1970,1,1)</f>
        <v>41003.698784722219</v>
      </c>
    </row>
    <row r="1109" spans="1:20" ht="58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12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9">
        <f>Table1[[#This Row],[pledged]]/Table1[[#This Row],[goal]]</f>
        <v>0</v>
      </c>
      <c r="P1109" s="8">
        <f>IFERROR(Table1[[#This Row],[pledged]]/Table1[[#This Row],[backers_count]],0)</f>
        <v>0</v>
      </c>
      <c r="Q110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09" t="str">
        <f>RIGHT(Table1[[#This Row],[Category and Sub-Category]],(LEN(Table1[[#This Row],[Category and Sub-Category]])-(FIND("/",Table1[[#This Row],[Category and Sub-Category]],1))))</f>
        <v>video games</v>
      </c>
      <c r="S1109" s="7">
        <f>(Table1[[#This Row],[launched_at]]/86400)+DATE(1970,1,1)</f>
        <v>41813.861388888887</v>
      </c>
      <c r="T1109" s="7">
        <f>(Table1[[#This Row],[deadline]]/86400)+DATE(1970,1,1)</f>
        <v>41843.861388888887</v>
      </c>
    </row>
    <row r="1110" spans="1:20" ht="58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12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9">
        <f>Table1[[#This Row],[pledged]]/Table1[[#This Row],[goal]]</f>
        <v>2.93E-2</v>
      </c>
      <c r="P1110" s="8">
        <f>IFERROR(Table1[[#This Row],[pledged]]/Table1[[#This Row],[backers_count]],0)</f>
        <v>34.88095238095238</v>
      </c>
      <c r="Q111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10" t="str">
        <f>RIGHT(Table1[[#This Row],[Category and Sub-Category]],(LEN(Table1[[#This Row],[Category and Sub-Category]])-(FIND("/",Table1[[#This Row],[Category and Sub-Category]],1))))</f>
        <v>video games</v>
      </c>
      <c r="S1110" s="7">
        <f>(Table1[[#This Row],[launched_at]]/86400)+DATE(1970,1,1)</f>
        <v>40952.636979166666</v>
      </c>
      <c r="T1110" s="7">
        <f>(Table1[[#This Row],[deadline]]/86400)+DATE(1970,1,1)</f>
        <v>41012.595312500001</v>
      </c>
    </row>
    <row r="1111" spans="1:20" ht="43.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12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9">
        <f>Table1[[#This Row],[pledged]]/Table1[[#This Row],[goal]]</f>
        <v>4.4999999999999997E-3</v>
      </c>
      <c r="P1111" s="8">
        <f>IFERROR(Table1[[#This Row],[pledged]]/Table1[[#This Row],[backers_count]],0)</f>
        <v>15</v>
      </c>
      <c r="Q111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11" t="str">
        <f>RIGHT(Table1[[#This Row],[Category and Sub-Category]],(LEN(Table1[[#This Row],[Category and Sub-Category]])-(FIND("/",Table1[[#This Row],[Category and Sub-Category]],1))))</f>
        <v>video games</v>
      </c>
      <c r="S1111" s="7">
        <f>(Table1[[#This Row],[launched_at]]/86400)+DATE(1970,1,1)</f>
        <v>42662.752199074079</v>
      </c>
      <c r="T1111" s="7">
        <f>(Table1[[#This Row],[deadline]]/86400)+DATE(1970,1,1)</f>
        <v>42692.793865740736</v>
      </c>
    </row>
    <row r="1112" spans="1:20" ht="43.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9">
        <f>Table1[[#This Row],[pledged]]/Table1[[#This Row],[goal]]</f>
        <v>5.1000000000000004E-3</v>
      </c>
      <c r="P1112" s="8">
        <f>IFERROR(Table1[[#This Row],[pledged]]/Table1[[#This Row],[backers_count]],0)</f>
        <v>23.181818181818183</v>
      </c>
      <c r="Q111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12" t="str">
        <f>RIGHT(Table1[[#This Row],[Category and Sub-Category]],(LEN(Table1[[#This Row],[Category and Sub-Category]])-(FIND("/",Table1[[#This Row],[Category and Sub-Category]],1))))</f>
        <v>video games</v>
      </c>
      <c r="S1112" s="7">
        <f>(Table1[[#This Row],[launched_at]]/86400)+DATE(1970,1,1)</f>
        <v>41220.933124999996</v>
      </c>
      <c r="T1112" s="7">
        <f>(Table1[[#This Row],[deadline]]/86400)+DATE(1970,1,1)</f>
        <v>41250.933124999996</v>
      </c>
    </row>
    <row r="1113" spans="1:20" ht="43.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12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9">
        <f>Table1[[#This Row],[pledged]]/Table1[[#This Row],[goal]]</f>
        <v>4.0000000000000002E-4</v>
      </c>
      <c r="P1113" s="8">
        <f>IFERROR(Table1[[#This Row],[pledged]]/Table1[[#This Row],[backers_count]],0)</f>
        <v>1</v>
      </c>
      <c r="Q111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13" t="str">
        <f>RIGHT(Table1[[#This Row],[Category and Sub-Category]],(LEN(Table1[[#This Row],[Category and Sub-Category]])-(FIND("/",Table1[[#This Row],[Category and Sub-Category]],1))))</f>
        <v>video games</v>
      </c>
      <c r="S1113" s="7">
        <f>(Table1[[#This Row],[launched_at]]/86400)+DATE(1970,1,1)</f>
        <v>42347.203587962962</v>
      </c>
      <c r="T1113" s="7">
        <f>(Table1[[#This Row],[deadline]]/86400)+DATE(1970,1,1)</f>
        <v>42377.203587962962</v>
      </c>
    </row>
    <row r="1114" spans="1:20" ht="43.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12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9">
        <f>Table1[[#This Row],[pledged]]/Table1[[#This Row],[goal]]</f>
        <v>0.35537409090909089</v>
      </c>
      <c r="P1114" s="8">
        <f>IFERROR(Table1[[#This Row],[pledged]]/Table1[[#This Row],[backers_count]],0)</f>
        <v>100.23371794871794</v>
      </c>
      <c r="Q111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14" t="str">
        <f>RIGHT(Table1[[#This Row],[Category and Sub-Category]],(LEN(Table1[[#This Row],[Category and Sub-Category]])-(FIND("/",Table1[[#This Row],[Category and Sub-Category]],1))))</f>
        <v>video games</v>
      </c>
      <c r="S1114" s="7">
        <f>(Table1[[#This Row],[launched_at]]/86400)+DATE(1970,1,1)</f>
        <v>41963.759386574078</v>
      </c>
      <c r="T1114" s="7">
        <f>(Table1[[#This Row],[deadline]]/86400)+DATE(1970,1,1)</f>
        <v>42023.354166666672</v>
      </c>
    </row>
    <row r="1115" spans="1:20" ht="43.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12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9">
        <f>Table1[[#This Row],[pledged]]/Table1[[#This Row],[goal]]</f>
        <v>5.0000000000000001E-3</v>
      </c>
      <c r="P1115" s="8">
        <f>IFERROR(Table1[[#This Row],[pledged]]/Table1[[#This Row],[backers_count]],0)</f>
        <v>5</v>
      </c>
      <c r="Q111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15" t="str">
        <f>RIGHT(Table1[[#This Row],[Category and Sub-Category]],(LEN(Table1[[#This Row],[Category and Sub-Category]])-(FIND("/",Table1[[#This Row],[Category and Sub-Category]],1))))</f>
        <v>video games</v>
      </c>
      <c r="S1115" s="7">
        <f>(Table1[[#This Row],[launched_at]]/86400)+DATE(1970,1,1)</f>
        <v>41835.977083333331</v>
      </c>
      <c r="T1115" s="7">
        <f>(Table1[[#This Row],[deadline]]/86400)+DATE(1970,1,1)</f>
        <v>41865.977083333331</v>
      </c>
    </row>
    <row r="1116" spans="1:20" ht="43.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12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9">
        <f>Table1[[#This Row],[pledged]]/Table1[[#This Row],[goal]]</f>
        <v>1.6666666666666668E-3</v>
      </c>
      <c r="P1116" s="8">
        <f>IFERROR(Table1[[#This Row],[pledged]]/Table1[[#This Row],[backers_count]],0)</f>
        <v>3.3333333333333335</v>
      </c>
      <c r="Q111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16" t="str">
        <f>RIGHT(Table1[[#This Row],[Category and Sub-Category]],(LEN(Table1[[#This Row],[Category and Sub-Category]])-(FIND("/",Table1[[#This Row],[Category and Sub-Category]],1))))</f>
        <v>video games</v>
      </c>
      <c r="S1116" s="7">
        <f>(Table1[[#This Row],[launched_at]]/86400)+DATE(1970,1,1)</f>
        <v>41526.345914351856</v>
      </c>
      <c r="T1116" s="7">
        <f>(Table1[[#This Row],[deadline]]/86400)+DATE(1970,1,1)</f>
        <v>41556.345914351856</v>
      </c>
    </row>
    <row r="1117" spans="1:20" ht="58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12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9">
        <f>Table1[[#This Row],[pledged]]/Table1[[#This Row],[goal]]</f>
        <v>1.325E-3</v>
      </c>
      <c r="P1117" s="8">
        <f>IFERROR(Table1[[#This Row],[pledged]]/Table1[[#This Row],[backers_count]],0)</f>
        <v>13.25</v>
      </c>
      <c r="Q111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17" t="str">
        <f>RIGHT(Table1[[#This Row],[Category and Sub-Category]],(LEN(Table1[[#This Row],[Category and Sub-Category]])-(FIND("/",Table1[[#This Row],[Category and Sub-Category]],1))))</f>
        <v>video games</v>
      </c>
      <c r="S1117" s="7">
        <f>(Table1[[#This Row],[launched_at]]/86400)+DATE(1970,1,1)</f>
        <v>42429.695543981477</v>
      </c>
      <c r="T1117" s="7">
        <f>(Table1[[#This Row],[deadline]]/86400)+DATE(1970,1,1)</f>
        <v>42459.653877314813</v>
      </c>
    </row>
    <row r="1118" spans="1:20" ht="43.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12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9">
        <f>Table1[[#This Row],[pledged]]/Table1[[#This Row],[goal]]</f>
        <v>3.5704000000000004E-4</v>
      </c>
      <c r="P1118" s="8">
        <f>IFERROR(Table1[[#This Row],[pledged]]/Table1[[#This Row],[backers_count]],0)</f>
        <v>17.852</v>
      </c>
      <c r="Q111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18" t="str">
        <f>RIGHT(Table1[[#This Row],[Category and Sub-Category]],(LEN(Table1[[#This Row],[Category and Sub-Category]])-(FIND("/",Table1[[#This Row],[Category and Sub-Category]],1))))</f>
        <v>video games</v>
      </c>
      <c r="S1118" s="7">
        <f>(Table1[[#This Row],[launched_at]]/86400)+DATE(1970,1,1)</f>
        <v>41009.847314814819</v>
      </c>
      <c r="T1118" s="7">
        <f>(Table1[[#This Row],[deadline]]/86400)+DATE(1970,1,1)</f>
        <v>41069.847314814819</v>
      </c>
    </row>
    <row r="1119" spans="1:20" ht="43.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12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9">
        <f>Table1[[#This Row],[pledged]]/Table1[[#This Row],[goal]]</f>
        <v>8.3000000000000004E-2</v>
      </c>
      <c r="P1119" s="8">
        <f>IFERROR(Table1[[#This Row],[pledged]]/Table1[[#This Row],[backers_count]],0)</f>
        <v>10.375</v>
      </c>
      <c r="Q111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19" t="str">
        <f>RIGHT(Table1[[#This Row],[Category and Sub-Category]],(LEN(Table1[[#This Row],[Category and Sub-Category]])-(FIND("/",Table1[[#This Row],[Category and Sub-Category]],1))))</f>
        <v>video games</v>
      </c>
      <c r="S1119" s="7">
        <f>(Table1[[#This Row],[launched_at]]/86400)+DATE(1970,1,1)</f>
        <v>42333.598530092597</v>
      </c>
      <c r="T1119" s="7">
        <f>(Table1[[#This Row],[deadline]]/86400)+DATE(1970,1,1)</f>
        <v>42363.598530092597</v>
      </c>
    </row>
    <row r="1120" spans="1:20" ht="43.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12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9">
        <f>Table1[[#This Row],[pledged]]/Table1[[#This Row],[goal]]</f>
        <v>2.4222222222222221E-2</v>
      </c>
      <c r="P1120" s="8">
        <f>IFERROR(Table1[[#This Row],[pledged]]/Table1[[#This Row],[backers_count]],0)</f>
        <v>36.333333333333336</v>
      </c>
      <c r="Q112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20" t="str">
        <f>RIGHT(Table1[[#This Row],[Category and Sub-Category]],(LEN(Table1[[#This Row],[Category and Sub-Category]])-(FIND("/",Table1[[#This Row],[Category and Sub-Category]],1))))</f>
        <v>video games</v>
      </c>
      <c r="S1120" s="7">
        <f>(Table1[[#This Row],[launched_at]]/86400)+DATE(1970,1,1)</f>
        <v>41704.16642361111</v>
      </c>
      <c r="T1120" s="7">
        <f>(Table1[[#This Row],[deadline]]/86400)+DATE(1970,1,1)</f>
        <v>41734.124756944446</v>
      </c>
    </row>
    <row r="1121" spans="1:20" ht="58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12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9">
        <f>Table1[[#This Row],[pledged]]/Table1[[#This Row],[goal]]</f>
        <v>2.3809523809523812E-3</v>
      </c>
      <c r="P1121" s="8">
        <f>IFERROR(Table1[[#This Row],[pledged]]/Table1[[#This Row],[backers_count]],0)</f>
        <v>5</v>
      </c>
      <c r="Q112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21" t="str">
        <f>RIGHT(Table1[[#This Row],[Category and Sub-Category]],(LEN(Table1[[#This Row],[Category and Sub-Category]])-(FIND("/",Table1[[#This Row],[Category and Sub-Category]],1))))</f>
        <v>video games</v>
      </c>
      <c r="S1121" s="7">
        <f>(Table1[[#This Row],[launched_at]]/86400)+DATE(1970,1,1)</f>
        <v>41722.792407407411</v>
      </c>
      <c r="T1121" s="7">
        <f>(Table1[[#This Row],[deadline]]/86400)+DATE(1970,1,1)</f>
        <v>41735.792407407411</v>
      </c>
    </row>
    <row r="1122" spans="1:20" ht="43.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1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9">
        <f>Table1[[#This Row],[pledged]]/Table1[[#This Row],[goal]]</f>
        <v>0</v>
      </c>
      <c r="P1122" s="8">
        <f>IFERROR(Table1[[#This Row],[pledged]]/Table1[[#This Row],[backers_count]],0)</f>
        <v>0</v>
      </c>
      <c r="Q112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22" t="str">
        <f>RIGHT(Table1[[#This Row],[Category and Sub-Category]],(LEN(Table1[[#This Row],[Category and Sub-Category]])-(FIND("/",Table1[[#This Row],[Category and Sub-Category]],1))))</f>
        <v>video games</v>
      </c>
      <c r="S1122" s="7">
        <f>(Table1[[#This Row],[launched_at]]/86400)+DATE(1970,1,1)</f>
        <v>40799.872685185182</v>
      </c>
      <c r="T1122" s="7">
        <f>(Table1[[#This Row],[deadline]]/86400)+DATE(1970,1,1)</f>
        <v>40844.872685185182</v>
      </c>
    </row>
    <row r="1123" spans="1:20" ht="43.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12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9">
        <f>Table1[[#This Row],[pledged]]/Table1[[#This Row],[goal]]</f>
        <v>1.16E-4</v>
      </c>
      <c r="P1123" s="8">
        <f>IFERROR(Table1[[#This Row],[pledged]]/Table1[[#This Row],[backers_count]],0)</f>
        <v>5.8</v>
      </c>
      <c r="Q112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23" t="str">
        <f>RIGHT(Table1[[#This Row],[Category and Sub-Category]],(LEN(Table1[[#This Row],[Category and Sub-Category]])-(FIND("/",Table1[[#This Row],[Category and Sub-Category]],1))))</f>
        <v>video games</v>
      </c>
      <c r="S1123" s="7">
        <f>(Table1[[#This Row],[launched_at]]/86400)+DATE(1970,1,1)</f>
        <v>42412.934212962966</v>
      </c>
      <c r="T1123" s="7">
        <f>(Table1[[#This Row],[deadline]]/86400)+DATE(1970,1,1)</f>
        <v>42442.892546296294</v>
      </c>
    </row>
    <row r="1124" spans="1:20" ht="58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12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9">
        <f>Table1[[#This Row],[pledged]]/Table1[[#This Row],[goal]]</f>
        <v>0</v>
      </c>
      <c r="P1124" s="8">
        <f>IFERROR(Table1[[#This Row],[pledged]]/Table1[[#This Row],[backers_count]],0)</f>
        <v>0</v>
      </c>
      <c r="Q112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24" t="str">
        <f>RIGHT(Table1[[#This Row],[Category and Sub-Category]],(LEN(Table1[[#This Row],[Category and Sub-Category]])-(FIND("/",Table1[[#This Row],[Category and Sub-Category]],1))))</f>
        <v>video games</v>
      </c>
      <c r="S1124" s="7">
        <f>(Table1[[#This Row],[launched_at]]/86400)+DATE(1970,1,1)</f>
        <v>41410.703993055555</v>
      </c>
      <c r="T1124" s="7">
        <f>(Table1[[#This Row],[deadline]]/86400)+DATE(1970,1,1)</f>
        <v>41424.703993055555</v>
      </c>
    </row>
    <row r="1125" spans="1:20" ht="43.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12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9">
        <f>Table1[[#This Row],[pledged]]/Table1[[#This Row],[goal]]</f>
        <v>2.2000000000000001E-3</v>
      </c>
      <c r="P1125" s="8">
        <f>IFERROR(Table1[[#This Row],[pledged]]/Table1[[#This Row],[backers_count]],0)</f>
        <v>3.6666666666666665</v>
      </c>
      <c r="Q112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25" t="str">
        <f>RIGHT(Table1[[#This Row],[Category and Sub-Category]],(LEN(Table1[[#This Row],[Category and Sub-Category]])-(FIND("/",Table1[[#This Row],[Category and Sub-Category]],1))))</f>
        <v>video games</v>
      </c>
      <c r="S1125" s="7">
        <f>(Table1[[#This Row],[launched_at]]/86400)+DATE(1970,1,1)</f>
        <v>41718.5237037037</v>
      </c>
      <c r="T1125" s="7">
        <f>(Table1[[#This Row],[deadline]]/86400)+DATE(1970,1,1)</f>
        <v>41748.5237037037</v>
      </c>
    </row>
    <row r="1126" spans="1:20" ht="43.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12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9">
        <f>Table1[[#This Row],[pledged]]/Table1[[#This Row],[goal]]</f>
        <v>4.7222222222222223E-3</v>
      </c>
      <c r="P1126" s="8">
        <f>IFERROR(Table1[[#This Row],[pledged]]/Table1[[#This Row],[backers_count]],0)</f>
        <v>60.714285714285715</v>
      </c>
      <c r="Q112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26" t="str">
        <f>RIGHT(Table1[[#This Row],[Category and Sub-Category]],(LEN(Table1[[#This Row],[Category and Sub-Category]])-(FIND("/",Table1[[#This Row],[Category and Sub-Category]],1))))</f>
        <v>mobile games</v>
      </c>
      <c r="S1126" s="7">
        <f>(Table1[[#This Row],[launched_at]]/86400)+DATE(1970,1,1)</f>
        <v>42094.667256944449</v>
      </c>
      <c r="T1126" s="7">
        <f>(Table1[[#This Row],[deadline]]/86400)+DATE(1970,1,1)</f>
        <v>42124.667256944449</v>
      </c>
    </row>
    <row r="1127" spans="1:20" ht="58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12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9">
        <f>Table1[[#This Row],[pledged]]/Table1[[#This Row],[goal]]</f>
        <v>0</v>
      </c>
      <c r="P1127" s="8">
        <f>IFERROR(Table1[[#This Row],[pledged]]/Table1[[#This Row],[backers_count]],0)</f>
        <v>0</v>
      </c>
      <c r="Q112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27" t="str">
        <f>RIGHT(Table1[[#This Row],[Category and Sub-Category]],(LEN(Table1[[#This Row],[Category and Sub-Category]])-(FIND("/",Table1[[#This Row],[Category and Sub-Category]],1))))</f>
        <v>mobile games</v>
      </c>
      <c r="S1127" s="7">
        <f>(Table1[[#This Row],[launched_at]]/86400)+DATE(1970,1,1)</f>
        <v>42212.624189814815</v>
      </c>
      <c r="T1127" s="7">
        <f>(Table1[[#This Row],[deadline]]/86400)+DATE(1970,1,1)</f>
        <v>42272.624189814815</v>
      </c>
    </row>
    <row r="1128" spans="1:20" ht="43.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12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9">
        <f>Table1[[#This Row],[pledged]]/Table1[[#This Row],[goal]]</f>
        <v>5.0000000000000001E-3</v>
      </c>
      <c r="P1128" s="8">
        <f>IFERROR(Table1[[#This Row],[pledged]]/Table1[[#This Row],[backers_count]],0)</f>
        <v>5</v>
      </c>
      <c r="Q112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28" t="str">
        <f>RIGHT(Table1[[#This Row],[Category and Sub-Category]],(LEN(Table1[[#This Row],[Category and Sub-Category]])-(FIND("/",Table1[[#This Row],[Category and Sub-Category]],1))))</f>
        <v>mobile games</v>
      </c>
      <c r="S1128" s="7">
        <f>(Table1[[#This Row],[launched_at]]/86400)+DATE(1970,1,1)</f>
        <v>42535.327476851853</v>
      </c>
      <c r="T1128" s="7">
        <f>(Table1[[#This Row],[deadline]]/86400)+DATE(1970,1,1)</f>
        <v>42565.327476851853</v>
      </c>
    </row>
    <row r="1129" spans="1:20" ht="58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12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9">
        <f>Table1[[#This Row],[pledged]]/Table1[[#This Row],[goal]]</f>
        <v>1.6714285714285713E-2</v>
      </c>
      <c r="P1129" s="8">
        <f>IFERROR(Table1[[#This Row],[pledged]]/Table1[[#This Row],[backers_count]],0)</f>
        <v>25.434782608695652</v>
      </c>
      <c r="Q112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29" t="str">
        <f>RIGHT(Table1[[#This Row],[Category and Sub-Category]],(LEN(Table1[[#This Row],[Category and Sub-Category]])-(FIND("/",Table1[[#This Row],[Category and Sub-Category]],1))))</f>
        <v>mobile games</v>
      </c>
      <c r="S1129" s="7">
        <f>(Table1[[#This Row],[launched_at]]/86400)+DATE(1970,1,1)</f>
        <v>41926.854166666664</v>
      </c>
      <c r="T1129" s="7">
        <f>(Table1[[#This Row],[deadline]]/86400)+DATE(1970,1,1)</f>
        <v>41957.895833333328</v>
      </c>
    </row>
    <row r="1130" spans="1:20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12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9">
        <f>Table1[[#This Row],[pledged]]/Table1[[#This Row],[goal]]</f>
        <v>1E-3</v>
      </c>
      <c r="P1130" s="8">
        <f>IFERROR(Table1[[#This Row],[pledged]]/Table1[[#This Row],[backers_count]],0)</f>
        <v>1</v>
      </c>
      <c r="Q113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30" t="str">
        <f>RIGHT(Table1[[#This Row],[Category and Sub-Category]],(LEN(Table1[[#This Row],[Category and Sub-Category]])-(FIND("/",Table1[[#This Row],[Category and Sub-Category]],1))))</f>
        <v>mobile games</v>
      </c>
      <c r="S1130" s="7">
        <f>(Table1[[#This Row],[launched_at]]/86400)+DATE(1970,1,1)</f>
        <v>41828.649502314816</v>
      </c>
      <c r="T1130" s="7">
        <f>(Table1[[#This Row],[deadline]]/86400)+DATE(1970,1,1)</f>
        <v>41858.649502314816</v>
      </c>
    </row>
    <row r="1131" spans="1:20" ht="43.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12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9">
        <f>Table1[[#This Row],[pledged]]/Table1[[#This Row],[goal]]</f>
        <v>1.0499999999999999E-3</v>
      </c>
      <c r="P1131" s="8">
        <f>IFERROR(Table1[[#This Row],[pledged]]/Table1[[#This Row],[backers_count]],0)</f>
        <v>10.5</v>
      </c>
      <c r="Q113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31" t="str">
        <f>RIGHT(Table1[[#This Row],[Category and Sub-Category]],(LEN(Table1[[#This Row],[Category and Sub-Category]])-(FIND("/",Table1[[#This Row],[Category and Sub-Category]],1))))</f>
        <v>mobile games</v>
      </c>
      <c r="S1131" s="7">
        <f>(Table1[[#This Row],[launched_at]]/86400)+DATE(1970,1,1)</f>
        <v>42496.264965277776</v>
      </c>
      <c r="T1131" s="7">
        <f>(Table1[[#This Row],[deadline]]/86400)+DATE(1970,1,1)</f>
        <v>42526.264965277776</v>
      </c>
    </row>
    <row r="1132" spans="1:20" ht="43.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1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9">
        <f>Table1[[#This Row],[pledged]]/Table1[[#This Row],[goal]]</f>
        <v>2.2000000000000001E-3</v>
      </c>
      <c r="P1132" s="8">
        <f>IFERROR(Table1[[#This Row],[pledged]]/Table1[[#This Row],[backers_count]],0)</f>
        <v>3.6666666666666665</v>
      </c>
      <c r="Q113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32" t="str">
        <f>RIGHT(Table1[[#This Row],[Category and Sub-Category]],(LEN(Table1[[#This Row],[Category and Sub-Category]])-(FIND("/",Table1[[#This Row],[Category and Sub-Category]],1))))</f>
        <v>mobile games</v>
      </c>
      <c r="S1132" s="7">
        <f>(Table1[[#This Row],[launched_at]]/86400)+DATE(1970,1,1)</f>
        <v>41908.996527777781</v>
      </c>
      <c r="T1132" s="7">
        <f>(Table1[[#This Row],[deadline]]/86400)+DATE(1970,1,1)</f>
        <v>41969.038194444445</v>
      </c>
    </row>
    <row r="1133" spans="1:20" ht="43.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12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9">
        <f>Table1[[#This Row],[pledged]]/Table1[[#This Row],[goal]]</f>
        <v>0</v>
      </c>
      <c r="P1133" s="8">
        <f>IFERROR(Table1[[#This Row],[pledged]]/Table1[[#This Row],[backers_count]],0)</f>
        <v>0</v>
      </c>
      <c r="Q113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33" t="str">
        <f>RIGHT(Table1[[#This Row],[Category and Sub-Category]],(LEN(Table1[[#This Row],[Category and Sub-Category]])-(FIND("/",Table1[[#This Row],[Category and Sub-Category]],1))))</f>
        <v>mobile games</v>
      </c>
      <c r="S1133" s="7">
        <f>(Table1[[#This Row],[launched_at]]/86400)+DATE(1970,1,1)</f>
        <v>42332.908194444448</v>
      </c>
      <c r="T1133" s="7">
        <f>(Table1[[#This Row],[deadline]]/86400)+DATE(1970,1,1)</f>
        <v>42362.908194444448</v>
      </c>
    </row>
    <row r="1134" spans="1:20" ht="43.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12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9">
        <f>Table1[[#This Row],[pledged]]/Table1[[#This Row],[goal]]</f>
        <v>0.14380000000000001</v>
      </c>
      <c r="P1134" s="8">
        <f>IFERROR(Table1[[#This Row],[pledged]]/Table1[[#This Row],[backers_count]],0)</f>
        <v>110.61538461538461</v>
      </c>
      <c r="Q113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34" t="str">
        <f>RIGHT(Table1[[#This Row],[Category and Sub-Category]],(LEN(Table1[[#This Row],[Category and Sub-Category]])-(FIND("/",Table1[[#This Row],[Category and Sub-Category]],1))))</f>
        <v>mobile games</v>
      </c>
      <c r="S1134" s="7">
        <f>(Table1[[#This Row],[launched_at]]/86400)+DATE(1970,1,1)</f>
        <v>42706.115405092598</v>
      </c>
      <c r="T1134" s="7">
        <f>(Table1[[#This Row],[deadline]]/86400)+DATE(1970,1,1)</f>
        <v>42736.115405092598</v>
      </c>
    </row>
    <row r="1135" spans="1:20" ht="43.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12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9">
        <f>Table1[[#This Row],[pledged]]/Table1[[#This Row],[goal]]</f>
        <v>6.6666666666666671E-3</v>
      </c>
      <c r="P1135" s="8">
        <f>IFERROR(Table1[[#This Row],[pledged]]/Table1[[#This Row],[backers_count]],0)</f>
        <v>20</v>
      </c>
      <c r="Q113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35" t="str">
        <f>RIGHT(Table1[[#This Row],[Category and Sub-Category]],(LEN(Table1[[#This Row],[Category and Sub-Category]])-(FIND("/",Table1[[#This Row],[Category and Sub-Category]],1))))</f>
        <v>mobile games</v>
      </c>
      <c r="S1135" s="7">
        <f>(Table1[[#This Row],[launched_at]]/86400)+DATE(1970,1,1)</f>
        <v>41821.407187500001</v>
      </c>
      <c r="T1135" s="7">
        <f>(Table1[[#This Row],[deadline]]/86400)+DATE(1970,1,1)</f>
        <v>41851.407187500001</v>
      </c>
    </row>
    <row r="1136" spans="1:20" ht="43.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12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9">
        <f>Table1[[#This Row],[pledged]]/Table1[[#This Row],[goal]]</f>
        <v>4.0000000000000003E-5</v>
      </c>
      <c r="P1136" s="8">
        <f>IFERROR(Table1[[#This Row],[pledged]]/Table1[[#This Row],[backers_count]],0)</f>
        <v>1</v>
      </c>
      <c r="Q113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36" t="str">
        <f>RIGHT(Table1[[#This Row],[Category and Sub-Category]],(LEN(Table1[[#This Row],[Category and Sub-Category]])-(FIND("/",Table1[[#This Row],[Category and Sub-Category]],1))))</f>
        <v>mobile games</v>
      </c>
      <c r="S1136" s="7">
        <f>(Table1[[#This Row],[launched_at]]/86400)+DATE(1970,1,1)</f>
        <v>41958.285046296296</v>
      </c>
      <c r="T1136" s="7">
        <f>(Table1[[#This Row],[deadline]]/86400)+DATE(1970,1,1)</f>
        <v>41972.189583333333</v>
      </c>
    </row>
    <row r="1137" spans="1:20" ht="58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12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9">
        <f>Table1[[#This Row],[pledged]]/Table1[[#This Row],[goal]]</f>
        <v>0.05</v>
      </c>
      <c r="P1137" s="8">
        <f>IFERROR(Table1[[#This Row],[pledged]]/Table1[[#This Row],[backers_count]],0)</f>
        <v>50</v>
      </c>
      <c r="Q113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37" t="str">
        <f>RIGHT(Table1[[#This Row],[Category and Sub-Category]],(LEN(Table1[[#This Row],[Category and Sub-Category]])-(FIND("/",Table1[[#This Row],[Category and Sub-Category]],1))))</f>
        <v>mobile games</v>
      </c>
      <c r="S1137" s="7">
        <f>(Table1[[#This Row],[launched_at]]/86400)+DATE(1970,1,1)</f>
        <v>42558.98951388889</v>
      </c>
      <c r="T1137" s="7">
        <f>(Table1[[#This Row],[deadline]]/86400)+DATE(1970,1,1)</f>
        <v>42588.98951388889</v>
      </c>
    </row>
    <row r="1138" spans="1:20" ht="43.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12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9">
        <f>Table1[[#This Row],[pledged]]/Table1[[#This Row],[goal]]</f>
        <v>6.4439140811455853E-2</v>
      </c>
      <c r="P1138" s="8">
        <f>IFERROR(Table1[[#This Row],[pledged]]/Table1[[#This Row],[backers_count]],0)</f>
        <v>45</v>
      </c>
      <c r="Q113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38" t="str">
        <f>RIGHT(Table1[[#This Row],[Category and Sub-Category]],(LEN(Table1[[#This Row],[Category and Sub-Category]])-(FIND("/",Table1[[#This Row],[Category and Sub-Category]],1))))</f>
        <v>mobile games</v>
      </c>
      <c r="S1138" s="7">
        <f>(Table1[[#This Row],[launched_at]]/86400)+DATE(1970,1,1)</f>
        <v>42327.671631944446</v>
      </c>
      <c r="T1138" s="7">
        <f>(Table1[[#This Row],[deadline]]/86400)+DATE(1970,1,1)</f>
        <v>42357.671631944446</v>
      </c>
    </row>
    <row r="1139" spans="1:20" ht="43.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12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9">
        <f>Table1[[#This Row],[pledged]]/Table1[[#This Row],[goal]]</f>
        <v>0.39500000000000002</v>
      </c>
      <c r="P1139" s="8">
        <f>IFERROR(Table1[[#This Row],[pledged]]/Table1[[#This Row],[backers_count]],0)</f>
        <v>253.2051282051282</v>
      </c>
      <c r="Q113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39" t="str">
        <f>RIGHT(Table1[[#This Row],[Category and Sub-Category]],(LEN(Table1[[#This Row],[Category and Sub-Category]])-(FIND("/",Table1[[#This Row],[Category and Sub-Category]],1))))</f>
        <v>mobile games</v>
      </c>
      <c r="S1139" s="7">
        <f>(Table1[[#This Row],[launched_at]]/86400)+DATE(1970,1,1)</f>
        <v>42453.819687499999</v>
      </c>
      <c r="T1139" s="7">
        <f>(Table1[[#This Row],[deadline]]/86400)+DATE(1970,1,1)</f>
        <v>42483.819687499999</v>
      </c>
    </row>
    <row r="1140" spans="1:20" ht="43.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12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9">
        <f>Table1[[#This Row],[pledged]]/Table1[[#This Row],[goal]]</f>
        <v>3.5714285714285713E-3</v>
      </c>
      <c r="P1140" s="8">
        <f>IFERROR(Table1[[#This Row],[pledged]]/Table1[[#This Row],[backers_count]],0)</f>
        <v>31.25</v>
      </c>
      <c r="Q114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40" t="str">
        <f>RIGHT(Table1[[#This Row],[Category and Sub-Category]],(LEN(Table1[[#This Row],[Category and Sub-Category]])-(FIND("/",Table1[[#This Row],[Category and Sub-Category]],1))))</f>
        <v>mobile games</v>
      </c>
      <c r="S1140" s="7">
        <f>(Table1[[#This Row],[launched_at]]/86400)+DATE(1970,1,1)</f>
        <v>42736.9066087963</v>
      </c>
      <c r="T1140" s="7">
        <f>(Table1[[#This Row],[deadline]]/86400)+DATE(1970,1,1)</f>
        <v>42756.9066087963</v>
      </c>
    </row>
    <row r="1141" spans="1:20" ht="43.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12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9">
        <f>Table1[[#This Row],[pledged]]/Table1[[#This Row],[goal]]</f>
        <v>6.2500000000000001E-4</v>
      </c>
      <c r="P1141" s="8">
        <f>IFERROR(Table1[[#This Row],[pledged]]/Table1[[#This Row],[backers_count]],0)</f>
        <v>5</v>
      </c>
      <c r="Q114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41" t="str">
        <f>RIGHT(Table1[[#This Row],[Category and Sub-Category]],(LEN(Table1[[#This Row],[Category and Sub-Category]])-(FIND("/",Table1[[#This Row],[Category and Sub-Category]],1))))</f>
        <v>mobile games</v>
      </c>
      <c r="S1141" s="7">
        <f>(Table1[[#This Row],[launched_at]]/86400)+DATE(1970,1,1)</f>
        <v>41975.34752314815</v>
      </c>
      <c r="T1141" s="7">
        <f>(Table1[[#This Row],[deadline]]/86400)+DATE(1970,1,1)</f>
        <v>42005.34752314815</v>
      </c>
    </row>
    <row r="1142" spans="1:20" ht="43.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1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9">
        <f>Table1[[#This Row],[pledged]]/Table1[[#This Row],[goal]]</f>
        <v>0</v>
      </c>
      <c r="P1142" s="8">
        <f>IFERROR(Table1[[#This Row],[pledged]]/Table1[[#This Row],[backers_count]],0)</f>
        <v>0</v>
      </c>
      <c r="Q114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42" t="str">
        <f>RIGHT(Table1[[#This Row],[Category and Sub-Category]],(LEN(Table1[[#This Row],[Category and Sub-Category]])-(FIND("/",Table1[[#This Row],[Category and Sub-Category]],1))))</f>
        <v>mobile games</v>
      </c>
      <c r="S1142" s="7">
        <f>(Table1[[#This Row],[launched_at]]/86400)+DATE(1970,1,1)</f>
        <v>42192.462048611109</v>
      </c>
      <c r="T1142" s="7">
        <f>(Table1[[#This Row],[deadline]]/86400)+DATE(1970,1,1)</f>
        <v>42222.462048611109</v>
      </c>
    </row>
    <row r="1143" spans="1:20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12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9">
        <f>Table1[[#This Row],[pledged]]/Table1[[#This Row],[goal]]</f>
        <v>0</v>
      </c>
      <c r="P1143" s="8">
        <f>IFERROR(Table1[[#This Row],[pledged]]/Table1[[#This Row],[backers_count]],0)</f>
        <v>0</v>
      </c>
      <c r="Q114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43" t="str">
        <f>RIGHT(Table1[[#This Row],[Category and Sub-Category]],(LEN(Table1[[#This Row],[Category and Sub-Category]])-(FIND("/",Table1[[#This Row],[Category and Sub-Category]],1))))</f>
        <v>mobile games</v>
      </c>
      <c r="S1143" s="7">
        <f>(Table1[[#This Row],[launched_at]]/86400)+DATE(1970,1,1)</f>
        <v>42164.699652777781</v>
      </c>
      <c r="T1143" s="7">
        <f>(Table1[[#This Row],[deadline]]/86400)+DATE(1970,1,1)</f>
        <v>42194.699652777781</v>
      </c>
    </row>
    <row r="1144" spans="1:20" ht="43.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12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9">
        <f>Table1[[#This Row],[pledged]]/Table1[[#This Row],[goal]]</f>
        <v>0</v>
      </c>
      <c r="P1144" s="8">
        <f>IFERROR(Table1[[#This Row],[pledged]]/Table1[[#This Row],[backers_count]],0)</f>
        <v>0</v>
      </c>
      <c r="Q114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44" t="str">
        <f>RIGHT(Table1[[#This Row],[Category and Sub-Category]],(LEN(Table1[[#This Row],[Category and Sub-Category]])-(FIND("/",Table1[[#This Row],[Category and Sub-Category]],1))))</f>
        <v>mobile games</v>
      </c>
      <c r="S1144" s="7">
        <f>(Table1[[#This Row],[launched_at]]/86400)+DATE(1970,1,1)</f>
        <v>42022.006099537037</v>
      </c>
      <c r="T1144" s="7">
        <f>(Table1[[#This Row],[deadline]]/86400)+DATE(1970,1,1)</f>
        <v>42052.006099537037</v>
      </c>
    </row>
    <row r="1145" spans="1:20" ht="43.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12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9">
        <f>Table1[[#This Row],[pledged]]/Table1[[#This Row],[goal]]</f>
        <v>4.1333333333333335E-3</v>
      </c>
      <c r="P1145" s="8">
        <f>IFERROR(Table1[[#This Row],[pledged]]/Table1[[#This Row],[backers_count]],0)</f>
        <v>23.25</v>
      </c>
      <c r="Q114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145" t="str">
        <f>RIGHT(Table1[[#This Row],[Category and Sub-Category]],(LEN(Table1[[#This Row],[Category and Sub-Category]])-(FIND("/",Table1[[#This Row],[Category and Sub-Category]],1))))</f>
        <v>mobile games</v>
      </c>
      <c r="S1145" s="7">
        <f>(Table1[[#This Row],[launched_at]]/86400)+DATE(1970,1,1)</f>
        <v>42325.19358796296</v>
      </c>
      <c r="T1145" s="7">
        <f>(Table1[[#This Row],[deadline]]/86400)+DATE(1970,1,1)</f>
        <v>42355.19358796296</v>
      </c>
    </row>
    <row r="1146" spans="1:20" ht="43.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12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9">
        <f>Table1[[#This Row],[pledged]]/Table1[[#This Row],[goal]]</f>
        <v>0</v>
      </c>
      <c r="P1146" s="8">
        <f>IFERROR(Table1[[#This Row],[pledged]]/Table1[[#This Row],[backers_count]],0)</f>
        <v>0</v>
      </c>
      <c r="Q114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46" t="str">
        <f>RIGHT(Table1[[#This Row],[Category and Sub-Category]],(LEN(Table1[[#This Row],[Category and Sub-Category]])-(FIND("/",Table1[[#This Row],[Category and Sub-Category]],1))))</f>
        <v>food trucks</v>
      </c>
      <c r="S1146" s="7">
        <f>(Table1[[#This Row],[launched_at]]/86400)+DATE(1970,1,1)</f>
        <v>42093.181944444441</v>
      </c>
      <c r="T1146" s="7">
        <f>(Table1[[#This Row],[deadline]]/86400)+DATE(1970,1,1)</f>
        <v>42123.181944444441</v>
      </c>
    </row>
    <row r="1147" spans="1:20" ht="43.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12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9">
        <f>Table1[[#This Row],[pledged]]/Table1[[#This Row],[goal]]</f>
        <v>1.25E-3</v>
      </c>
      <c r="P1147" s="8">
        <f>IFERROR(Table1[[#This Row],[pledged]]/Table1[[#This Row],[backers_count]],0)</f>
        <v>100</v>
      </c>
      <c r="Q114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47" t="str">
        <f>RIGHT(Table1[[#This Row],[Category and Sub-Category]],(LEN(Table1[[#This Row],[Category and Sub-Category]])-(FIND("/",Table1[[#This Row],[Category and Sub-Category]],1))))</f>
        <v>food trucks</v>
      </c>
      <c r="S1147" s="7">
        <f>(Table1[[#This Row],[launched_at]]/86400)+DATE(1970,1,1)</f>
        <v>41854.74759259259</v>
      </c>
      <c r="T1147" s="7">
        <f>(Table1[[#This Row],[deadline]]/86400)+DATE(1970,1,1)</f>
        <v>41914.74759259259</v>
      </c>
    </row>
    <row r="1148" spans="1:20" ht="43.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12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9">
        <f>Table1[[#This Row],[pledged]]/Table1[[#This Row],[goal]]</f>
        <v>8.8333333333333333E-2</v>
      </c>
      <c r="P1148" s="8">
        <f>IFERROR(Table1[[#This Row],[pledged]]/Table1[[#This Row],[backers_count]],0)</f>
        <v>44.166666666666664</v>
      </c>
      <c r="Q114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48" t="str">
        <f>RIGHT(Table1[[#This Row],[Category and Sub-Category]],(LEN(Table1[[#This Row],[Category and Sub-Category]])-(FIND("/",Table1[[#This Row],[Category and Sub-Category]],1))))</f>
        <v>food trucks</v>
      </c>
      <c r="S1148" s="7">
        <f>(Table1[[#This Row],[launched_at]]/86400)+DATE(1970,1,1)</f>
        <v>41723.9533912037</v>
      </c>
      <c r="T1148" s="7">
        <f>(Table1[[#This Row],[deadline]]/86400)+DATE(1970,1,1)</f>
        <v>41761.9533912037</v>
      </c>
    </row>
    <row r="1149" spans="1:20" ht="43.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12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9">
        <f>Table1[[#This Row],[pledged]]/Table1[[#This Row],[goal]]</f>
        <v>0</v>
      </c>
      <c r="P1149" s="8">
        <f>IFERROR(Table1[[#This Row],[pledged]]/Table1[[#This Row],[backers_count]],0)</f>
        <v>0</v>
      </c>
      <c r="Q114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49" t="str">
        <f>RIGHT(Table1[[#This Row],[Category and Sub-Category]],(LEN(Table1[[#This Row],[Category and Sub-Category]])-(FIND("/",Table1[[#This Row],[Category and Sub-Category]],1))))</f>
        <v>food trucks</v>
      </c>
      <c r="S1149" s="7">
        <f>(Table1[[#This Row],[launched_at]]/86400)+DATE(1970,1,1)</f>
        <v>41871.972025462965</v>
      </c>
      <c r="T1149" s="7">
        <f>(Table1[[#This Row],[deadline]]/86400)+DATE(1970,1,1)</f>
        <v>41931.972025462965</v>
      </c>
    </row>
    <row r="1150" spans="1:20" ht="29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12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9">
        <f>Table1[[#This Row],[pledged]]/Table1[[#This Row],[goal]]</f>
        <v>4.8666666666666667E-3</v>
      </c>
      <c r="P1150" s="8">
        <f>IFERROR(Table1[[#This Row],[pledged]]/Table1[[#This Row],[backers_count]],0)</f>
        <v>24.333333333333332</v>
      </c>
      <c r="Q115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50" t="str">
        <f>RIGHT(Table1[[#This Row],[Category and Sub-Category]],(LEN(Table1[[#This Row],[Category and Sub-Category]])-(FIND("/",Table1[[#This Row],[Category and Sub-Category]],1))))</f>
        <v>food trucks</v>
      </c>
      <c r="S1150" s="7">
        <f>(Table1[[#This Row],[launched_at]]/86400)+DATE(1970,1,1)</f>
        <v>42675.171076388884</v>
      </c>
      <c r="T1150" s="7">
        <f>(Table1[[#This Row],[deadline]]/86400)+DATE(1970,1,1)</f>
        <v>42705.212743055556</v>
      </c>
    </row>
    <row r="1151" spans="1:20" ht="29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12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9">
        <f>Table1[[#This Row],[pledged]]/Table1[[#This Row],[goal]]</f>
        <v>1.5E-3</v>
      </c>
      <c r="P1151" s="8">
        <f>IFERROR(Table1[[#This Row],[pledged]]/Table1[[#This Row],[backers_count]],0)</f>
        <v>37.5</v>
      </c>
      <c r="Q115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51" t="str">
        <f>RIGHT(Table1[[#This Row],[Category and Sub-Category]],(LEN(Table1[[#This Row],[Category and Sub-Category]])-(FIND("/",Table1[[#This Row],[Category and Sub-Category]],1))))</f>
        <v>food trucks</v>
      </c>
      <c r="S1151" s="7">
        <f>(Table1[[#This Row],[launched_at]]/86400)+DATE(1970,1,1)</f>
        <v>42507.71025462963</v>
      </c>
      <c r="T1151" s="7">
        <f>(Table1[[#This Row],[deadline]]/86400)+DATE(1970,1,1)</f>
        <v>42537.71025462963</v>
      </c>
    </row>
    <row r="1152" spans="1:20" ht="29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1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9">
        <f>Table1[[#This Row],[pledged]]/Table1[[#This Row],[goal]]</f>
        <v>0.1008</v>
      </c>
      <c r="P1152" s="8">
        <f>IFERROR(Table1[[#This Row],[pledged]]/Table1[[#This Row],[backers_count]],0)</f>
        <v>42</v>
      </c>
      <c r="Q115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52" t="str">
        <f>RIGHT(Table1[[#This Row],[Category and Sub-Category]],(LEN(Table1[[#This Row],[Category and Sub-Category]])-(FIND("/",Table1[[#This Row],[Category and Sub-Category]],1))))</f>
        <v>food trucks</v>
      </c>
      <c r="S1152" s="7">
        <f>(Table1[[#This Row],[launched_at]]/86400)+DATE(1970,1,1)</f>
        <v>42317.954571759255</v>
      </c>
      <c r="T1152" s="7">
        <f>(Table1[[#This Row],[deadline]]/86400)+DATE(1970,1,1)</f>
        <v>42377.954571759255</v>
      </c>
    </row>
    <row r="1153" spans="1:20" ht="58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12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9">
        <f>Table1[[#This Row],[pledged]]/Table1[[#This Row],[goal]]</f>
        <v>0</v>
      </c>
      <c r="P1153" s="8">
        <f>IFERROR(Table1[[#This Row],[pledged]]/Table1[[#This Row],[backers_count]],0)</f>
        <v>0</v>
      </c>
      <c r="Q115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53" t="str">
        <f>RIGHT(Table1[[#This Row],[Category and Sub-Category]],(LEN(Table1[[#This Row],[Category and Sub-Category]])-(FIND("/",Table1[[#This Row],[Category and Sub-Category]],1))))</f>
        <v>food trucks</v>
      </c>
      <c r="S1153" s="7">
        <f>(Table1[[#This Row],[launched_at]]/86400)+DATE(1970,1,1)</f>
        <v>42224.102581018524</v>
      </c>
      <c r="T1153" s="7">
        <f>(Table1[[#This Row],[deadline]]/86400)+DATE(1970,1,1)</f>
        <v>42254.102581018524</v>
      </c>
    </row>
    <row r="1154" spans="1:20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12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9">
        <f>Table1[[#This Row],[pledged]]/Table1[[#This Row],[goal]]</f>
        <v>5.6937500000000002E-2</v>
      </c>
      <c r="P1154" s="8">
        <f>IFERROR(Table1[[#This Row],[pledged]]/Table1[[#This Row],[backers_count]],0)</f>
        <v>60.733333333333334</v>
      </c>
      <c r="Q115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54" t="str">
        <f>RIGHT(Table1[[#This Row],[Category and Sub-Category]],(LEN(Table1[[#This Row],[Category and Sub-Category]])-(FIND("/",Table1[[#This Row],[Category and Sub-Category]],1))))</f>
        <v>food trucks</v>
      </c>
      <c r="S1154" s="7">
        <f>(Table1[[#This Row],[launched_at]]/86400)+DATE(1970,1,1)</f>
        <v>42109.709629629629</v>
      </c>
      <c r="T1154" s="7">
        <f>(Table1[[#This Row],[deadline]]/86400)+DATE(1970,1,1)</f>
        <v>42139.709629629629</v>
      </c>
    </row>
    <row r="1155" spans="1:20" ht="29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12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9">
        <f>Table1[[#This Row],[pledged]]/Table1[[#This Row],[goal]]</f>
        <v>6.2500000000000003E-3</v>
      </c>
      <c r="P1155" s="8">
        <f>IFERROR(Table1[[#This Row],[pledged]]/Table1[[#This Row],[backers_count]],0)</f>
        <v>50</v>
      </c>
      <c r="Q115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55" t="str">
        <f>RIGHT(Table1[[#This Row],[Category and Sub-Category]],(LEN(Table1[[#This Row],[Category and Sub-Category]])-(FIND("/",Table1[[#This Row],[Category and Sub-Category]],1))))</f>
        <v>food trucks</v>
      </c>
      <c r="S1155" s="7">
        <f>(Table1[[#This Row],[launched_at]]/86400)+DATE(1970,1,1)</f>
        <v>42143.714178240742</v>
      </c>
      <c r="T1155" s="7">
        <f>(Table1[[#This Row],[deadline]]/86400)+DATE(1970,1,1)</f>
        <v>42173.714178240742</v>
      </c>
    </row>
    <row r="1156" spans="1:20" ht="43.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12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9">
        <f>Table1[[#This Row],[pledged]]/Table1[[#This Row],[goal]]</f>
        <v>6.5000000000000002E-2</v>
      </c>
      <c r="P1156" s="8">
        <f>IFERROR(Table1[[#This Row],[pledged]]/Table1[[#This Row],[backers_count]],0)</f>
        <v>108.33333333333333</v>
      </c>
      <c r="Q115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56" t="str">
        <f>RIGHT(Table1[[#This Row],[Category and Sub-Category]],(LEN(Table1[[#This Row],[Category and Sub-Category]])-(FIND("/",Table1[[#This Row],[Category and Sub-Category]],1))))</f>
        <v>food trucks</v>
      </c>
      <c r="S1156" s="7">
        <f>(Table1[[#This Row],[launched_at]]/86400)+DATE(1970,1,1)</f>
        <v>42223.108865740738</v>
      </c>
      <c r="T1156" s="7">
        <f>(Table1[[#This Row],[deadline]]/86400)+DATE(1970,1,1)</f>
        <v>42253.108865740738</v>
      </c>
    </row>
    <row r="1157" spans="1:20" ht="43.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12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9">
        <f>Table1[[#This Row],[pledged]]/Table1[[#This Row],[goal]]</f>
        <v>7.5199999999999998E-3</v>
      </c>
      <c r="P1157" s="8">
        <f>IFERROR(Table1[[#This Row],[pledged]]/Table1[[#This Row],[backers_count]],0)</f>
        <v>23.5</v>
      </c>
      <c r="Q115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57" t="str">
        <f>RIGHT(Table1[[#This Row],[Category and Sub-Category]],(LEN(Table1[[#This Row],[Category and Sub-Category]])-(FIND("/",Table1[[#This Row],[Category and Sub-Category]],1))))</f>
        <v>food trucks</v>
      </c>
      <c r="S1157" s="7">
        <f>(Table1[[#This Row],[launched_at]]/86400)+DATE(1970,1,1)</f>
        <v>41835.763981481483</v>
      </c>
      <c r="T1157" s="7">
        <f>(Table1[[#This Row],[deadline]]/86400)+DATE(1970,1,1)</f>
        <v>41865.763981481483</v>
      </c>
    </row>
    <row r="1158" spans="1:20" ht="43.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12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9">
        <f>Table1[[#This Row],[pledged]]/Table1[[#This Row],[goal]]</f>
        <v>0</v>
      </c>
      <c r="P1158" s="8">
        <f>IFERROR(Table1[[#This Row],[pledged]]/Table1[[#This Row],[backers_count]],0)</f>
        <v>0</v>
      </c>
      <c r="Q115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58" t="str">
        <f>RIGHT(Table1[[#This Row],[Category and Sub-Category]],(LEN(Table1[[#This Row],[Category and Sub-Category]])-(FIND("/",Table1[[#This Row],[Category and Sub-Category]],1))))</f>
        <v>food trucks</v>
      </c>
      <c r="S1158" s="7">
        <f>(Table1[[#This Row],[launched_at]]/86400)+DATE(1970,1,1)</f>
        <v>42029.07131944444</v>
      </c>
      <c r="T1158" s="7">
        <f>(Table1[[#This Row],[deadline]]/86400)+DATE(1970,1,1)</f>
        <v>42059.07131944444</v>
      </c>
    </row>
    <row r="1159" spans="1:20" ht="43.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12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9">
        <f>Table1[[#This Row],[pledged]]/Table1[[#This Row],[goal]]</f>
        <v>1.5100000000000001E-2</v>
      </c>
      <c r="P1159" s="8">
        <f>IFERROR(Table1[[#This Row],[pledged]]/Table1[[#This Row],[backers_count]],0)</f>
        <v>50.333333333333336</v>
      </c>
      <c r="Q115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59" t="str">
        <f>RIGHT(Table1[[#This Row],[Category and Sub-Category]],(LEN(Table1[[#This Row],[Category and Sub-Category]])-(FIND("/",Table1[[#This Row],[Category and Sub-Category]],1))))</f>
        <v>food trucks</v>
      </c>
      <c r="S1159" s="7">
        <f>(Table1[[#This Row],[launched_at]]/86400)+DATE(1970,1,1)</f>
        <v>41918.628240740742</v>
      </c>
      <c r="T1159" s="7">
        <f>(Table1[[#This Row],[deadline]]/86400)+DATE(1970,1,1)</f>
        <v>41978.669907407406</v>
      </c>
    </row>
    <row r="1160" spans="1:20" ht="43.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12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9">
        <f>Table1[[#This Row],[pledged]]/Table1[[#This Row],[goal]]</f>
        <v>4.6666666666666671E-3</v>
      </c>
      <c r="P1160" s="8">
        <f>IFERROR(Table1[[#This Row],[pledged]]/Table1[[#This Row],[backers_count]],0)</f>
        <v>11.666666666666666</v>
      </c>
      <c r="Q116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60" t="str">
        <f>RIGHT(Table1[[#This Row],[Category and Sub-Category]],(LEN(Table1[[#This Row],[Category and Sub-Category]])-(FIND("/",Table1[[#This Row],[Category and Sub-Category]],1))))</f>
        <v>food trucks</v>
      </c>
      <c r="S1160" s="7">
        <f>(Table1[[#This Row],[launched_at]]/86400)+DATE(1970,1,1)</f>
        <v>41952.09175925926</v>
      </c>
      <c r="T1160" s="7">
        <f>(Table1[[#This Row],[deadline]]/86400)+DATE(1970,1,1)</f>
        <v>41982.09175925926</v>
      </c>
    </row>
    <row r="1161" spans="1:20" ht="43.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12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9">
        <f>Table1[[#This Row],[pledged]]/Table1[[#This Row],[goal]]</f>
        <v>0</v>
      </c>
      <c r="P1161" s="8">
        <f>IFERROR(Table1[[#This Row],[pledged]]/Table1[[#This Row],[backers_count]],0)</f>
        <v>0</v>
      </c>
      <c r="Q116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61" t="str">
        <f>RIGHT(Table1[[#This Row],[Category and Sub-Category]],(LEN(Table1[[#This Row],[Category and Sub-Category]])-(FIND("/",Table1[[#This Row],[Category and Sub-Category]],1))))</f>
        <v>food trucks</v>
      </c>
      <c r="S1161" s="7">
        <f>(Table1[[#This Row],[launched_at]]/86400)+DATE(1970,1,1)</f>
        <v>42154.726446759261</v>
      </c>
      <c r="T1161" s="7">
        <f>(Table1[[#This Row],[deadline]]/86400)+DATE(1970,1,1)</f>
        <v>42185.65625</v>
      </c>
    </row>
    <row r="1162" spans="1:20" ht="43.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1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9">
        <f>Table1[[#This Row],[pledged]]/Table1[[#This Row],[goal]]</f>
        <v>3.85E-2</v>
      </c>
      <c r="P1162" s="8">
        <f>IFERROR(Table1[[#This Row],[pledged]]/Table1[[#This Row],[backers_count]],0)</f>
        <v>60.789473684210527</v>
      </c>
      <c r="Q116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62" t="str">
        <f>RIGHT(Table1[[#This Row],[Category and Sub-Category]],(LEN(Table1[[#This Row],[Category and Sub-Category]])-(FIND("/",Table1[[#This Row],[Category and Sub-Category]],1))))</f>
        <v>food trucks</v>
      </c>
      <c r="S1162" s="7">
        <f>(Table1[[#This Row],[launched_at]]/86400)+DATE(1970,1,1)</f>
        <v>42061.154930555553</v>
      </c>
      <c r="T1162" s="7">
        <f>(Table1[[#This Row],[deadline]]/86400)+DATE(1970,1,1)</f>
        <v>42091.113263888888</v>
      </c>
    </row>
    <row r="1163" spans="1:20" ht="43.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12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9">
        <f>Table1[[#This Row],[pledged]]/Table1[[#This Row],[goal]]</f>
        <v>0</v>
      </c>
      <c r="P1163" s="8">
        <f>IFERROR(Table1[[#This Row],[pledged]]/Table1[[#This Row],[backers_count]],0)</f>
        <v>0</v>
      </c>
      <c r="Q116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63" t="str">
        <f>RIGHT(Table1[[#This Row],[Category and Sub-Category]],(LEN(Table1[[#This Row],[Category and Sub-Category]])-(FIND("/",Table1[[#This Row],[Category and Sub-Category]],1))))</f>
        <v>food trucks</v>
      </c>
      <c r="S1163" s="7">
        <f>(Table1[[#This Row],[launched_at]]/86400)+DATE(1970,1,1)</f>
        <v>42122.629502314812</v>
      </c>
      <c r="T1163" s="7">
        <f>(Table1[[#This Row],[deadline]]/86400)+DATE(1970,1,1)</f>
        <v>42143.629502314812</v>
      </c>
    </row>
    <row r="1164" spans="1:20" ht="58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12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9">
        <f>Table1[[#This Row],[pledged]]/Table1[[#This Row],[goal]]</f>
        <v>5.8333333333333338E-4</v>
      </c>
      <c r="P1164" s="8">
        <f>IFERROR(Table1[[#This Row],[pledged]]/Table1[[#This Row],[backers_count]],0)</f>
        <v>17.5</v>
      </c>
      <c r="Q116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64" t="str">
        <f>RIGHT(Table1[[#This Row],[Category and Sub-Category]],(LEN(Table1[[#This Row],[Category and Sub-Category]])-(FIND("/",Table1[[#This Row],[Category and Sub-Category]],1))))</f>
        <v>food trucks</v>
      </c>
      <c r="S1164" s="7">
        <f>(Table1[[#This Row],[launched_at]]/86400)+DATE(1970,1,1)</f>
        <v>41876.683611111112</v>
      </c>
      <c r="T1164" s="7">
        <f>(Table1[[#This Row],[deadline]]/86400)+DATE(1970,1,1)</f>
        <v>41907.683611111112</v>
      </c>
    </row>
    <row r="1165" spans="1:20" ht="43.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12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9">
        <f>Table1[[#This Row],[pledged]]/Table1[[#This Row],[goal]]</f>
        <v>0</v>
      </c>
      <c r="P1165" s="8">
        <f>IFERROR(Table1[[#This Row],[pledged]]/Table1[[#This Row],[backers_count]],0)</f>
        <v>0</v>
      </c>
      <c r="Q116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65" t="str">
        <f>RIGHT(Table1[[#This Row],[Category and Sub-Category]],(LEN(Table1[[#This Row],[Category and Sub-Category]])-(FIND("/",Table1[[#This Row],[Category and Sub-Category]],1))))</f>
        <v>food trucks</v>
      </c>
      <c r="S1165" s="7">
        <f>(Table1[[#This Row],[launched_at]]/86400)+DATE(1970,1,1)</f>
        <v>41830.723611111112</v>
      </c>
      <c r="T1165" s="7">
        <f>(Table1[[#This Row],[deadline]]/86400)+DATE(1970,1,1)</f>
        <v>41860.723611111112</v>
      </c>
    </row>
    <row r="1166" spans="1:20" ht="58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12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9">
        <f>Table1[[#This Row],[pledged]]/Table1[[#This Row],[goal]]</f>
        <v>0</v>
      </c>
      <c r="P1166" s="8">
        <f>IFERROR(Table1[[#This Row],[pledged]]/Table1[[#This Row],[backers_count]],0)</f>
        <v>0</v>
      </c>
      <c r="Q116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66" t="str">
        <f>RIGHT(Table1[[#This Row],[Category and Sub-Category]],(LEN(Table1[[#This Row],[Category and Sub-Category]])-(FIND("/",Table1[[#This Row],[Category and Sub-Category]],1))))</f>
        <v>food trucks</v>
      </c>
      <c r="S1166" s="7">
        <f>(Table1[[#This Row],[launched_at]]/86400)+DATE(1970,1,1)</f>
        <v>42509.724328703705</v>
      </c>
      <c r="T1166" s="7">
        <f>(Table1[[#This Row],[deadline]]/86400)+DATE(1970,1,1)</f>
        <v>42539.724328703705</v>
      </c>
    </row>
    <row r="1167" spans="1:20" ht="58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12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9">
        <f>Table1[[#This Row],[pledged]]/Table1[[#This Row],[goal]]</f>
        <v>0.20705000000000001</v>
      </c>
      <c r="P1167" s="8">
        <f>IFERROR(Table1[[#This Row],[pledged]]/Table1[[#This Row],[backers_count]],0)</f>
        <v>82.82</v>
      </c>
      <c r="Q116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67" t="str">
        <f>RIGHT(Table1[[#This Row],[Category and Sub-Category]],(LEN(Table1[[#This Row],[Category and Sub-Category]])-(FIND("/",Table1[[#This Row],[Category and Sub-Category]],1))))</f>
        <v>food trucks</v>
      </c>
      <c r="S1167" s="7">
        <f>(Table1[[#This Row],[launched_at]]/86400)+DATE(1970,1,1)</f>
        <v>41792.214467592596</v>
      </c>
      <c r="T1167" s="7">
        <f>(Table1[[#This Row],[deadline]]/86400)+DATE(1970,1,1)</f>
        <v>41826.214467592596</v>
      </c>
    </row>
    <row r="1168" spans="1:20" ht="43.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12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9">
        <f>Table1[[#This Row],[pledged]]/Table1[[#This Row],[goal]]</f>
        <v>0.19139999999999999</v>
      </c>
      <c r="P1168" s="8">
        <f>IFERROR(Table1[[#This Row],[pledged]]/Table1[[#This Row],[backers_count]],0)</f>
        <v>358.875</v>
      </c>
      <c r="Q116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68" t="str">
        <f>RIGHT(Table1[[#This Row],[Category and Sub-Category]],(LEN(Table1[[#This Row],[Category and Sub-Category]])-(FIND("/",Table1[[#This Row],[Category and Sub-Category]],1))))</f>
        <v>food trucks</v>
      </c>
      <c r="S1168" s="7">
        <f>(Table1[[#This Row],[launched_at]]/86400)+DATE(1970,1,1)</f>
        <v>42150.485439814816</v>
      </c>
      <c r="T1168" s="7">
        <f>(Table1[[#This Row],[deadline]]/86400)+DATE(1970,1,1)</f>
        <v>42181.166666666672</v>
      </c>
    </row>
    <row r="1169" spans="1:20" ht="43.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12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9">
        <f>Table1[[#This Row],[pledged]]/Table1[[#This Row],[goal]]</f>
        <v>1.6316666666666667E-2</v>
      </c>
      <c r="P1169" s="8">
        <f>IFERROR(Table1[[#This Row],[pledged]]/Table1[[#This Row],[backers_count]],0)</f>
        <v>61.1875</v>
      </c>
      <c r="Q116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69" t="str">
        <f>RIGHT(Table1[[#This Row],[Category and Sub-Category]],(LEN(Table1[[#This Row],[Category and Sub-Category]])-(FIND("/",Table1[[#This Row],[Category and Sub-Category]],1))))</f>
        <v>food trucks</v>
      </c>
      <c r="S1169" s="7">
        <f>(Table1[[#This Row],[launched_at]]/86400)+DATE(1970,1,1)</f>
        <v>41863.734895833331</v>
      </c>
      <c r="T1169" s="7">
        <f>(Table1[[#This Row],[deadline]]/86400)+DATE(1970,1,1)</f>
        <v>41894.734895833331</v>
      </c>
    </row>
    <row r="1170" spans="1:20" ht="43.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12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9">
        <f>Table1[[#This Row],[pledged]]/Table1[[#This Row],[goal]]</f>
        <v>5.6666666666666664E-2</v>
      </c>
      <c r="P1170" s="8">
        <f>IFERROR(Table1[[#This Row],[pledged]]/Table1[[#This Row],[backers_count]],0)</f>
        <v>340</v>
      </c>
      <c r="Q117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70" t="str">
        <f>RIGHT(Table1[[#This Row],[Category and Sub-Category]],(LEN(Table1[[#This Row],[Category and Sub-Category]])-(FIND("/",Table1[[#This Row],[Category and Sub-Category]],1))))</f>
        <v>food trucks</v>
      </c>
      <c r="S1170" s="7">
        <f>(Table1[[#This Row],[launched_at]]/86400)+DATE(1970,1,1)</f>
        <v>42605.053993055553</v>
      </c>
      <c r="T1170" s="7">
        <f>(Table1[[#This Row],[deadline]]/86400)+DATE(1970,1,1)</f>
        <v>42635.053993055553</v>
      </c>
    </row>
    <row r="1171" spans="1:20" ht="43.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12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9">
        <f>Table1[[#This Row],[pledged]]/Table1[[#This Row],[goal]]</f>
        <v>1.6999999999999999E-3</v>
      </c>
      <c r="P1171" s="8">
        <f>IFERROR(Table1[[#This Row],[pledged]]/Table1[[#This Row],[backers_count]],0)</f>
        <v>5.666666666666667</v>
      </c>
      <c r="Q117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71" t="str">
        <f>RIGHT(Table1[[#This Row],[Category and Sub-Category]],(LEN(Table1[[#This Row],[Category and Sub-Category]])-(FIND("/",Table1[[#This Row],[Category and Sub-Category]],1))))</f>
        <v>food trucks</v>
      </c>
      <c r="S1171" s="7">
        <f>(Table1[[#This Row],[launched_at]]/86400)+DATE(1970,1,1)</f>
        <v>42027.353738425925</v>
      </c>
      <c r="T1171" s="7">
        <f>(Table1[[#This Row],[deadline]]/86400)+DATE(1970,1,1)</f>
        <v>42057.353738425925</v>
      </c>
    </row>
    <row r="1172" spans="1:20" ht="43.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1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9">
        <f>Table1[[#This Row],[pledged]]/Table1[[#This Row],[goal]]</f>
        <v>4.0000000000000001E-3</v>
      </c>
      <c r="P1172" s="8">
        <f>IFERROR(Table1[[#This Row],[pledged]]/Table1[[#This Row],[backers_count]],0)</f>
        <v>50</v>
      </c>
      <c r="Q117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72" t="str">
        <f>RIGHT(Table1[[#This Row],[Category and Sub-Category]],(LEN(Table1[[#This Row],[Category and Sub-Category]])-(FIND("/",Table1[[#This Row],[Category and Sub-Category]],1))))</f>
        <v>food trucks</v>
      </c>
      <c r="S1172" s="7">
        <f>(Table1[[#This Row],[launched_at]]/86400)+DATE(1970,1,1)</f>
        <v>42124.893182870372</v>
      </c>
      <c r="T1172" s="7">
        <f>(Table1[[#This Row],[deadline]]/86400)+DATE(1970,1,1)</f>
        <v>42154.893182870372</v>
      </c>
    </row>
    <row r="1173" spans="1:20" ht="43.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12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9">
        <f>Table1[[#This Row],[pledged]]/Table1[[#This Row],[goal]]</f>
        <v>1E-3</v>
      </c>
      <c r="P1173" s="8">
        <f>IFERROR(Table1[[#This Row],[pledged]]/Table1[[#This Row],[backers_count]],0)</f>
        <v>25</v>
      </c>
      <c r="Q117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73" t="str">
        <f>RIGHT(Table1[[#This Row],[Category and Sub-Category]],(LEN(Table1[[#This Row],[Category and Sub-Category]])-(FIND("/",Table1[[#This Row],[Category and Sub-Category]],1))))</f>
        <v>food trucks</v>
      </c>
      <c r="S1173" s="7">
        <f>(Table1[[#This Row],[launched_at]]/86400)+DATE(1970,1,1)</f>
        <v>41938.804710648146</v>
      </c>
      <c r="T1173" s="7">
        <f>(Table1[[#This Row],[deadline]]/86400)+DATE(1970,1,1)</f>
        <v>41956.846377314811</v>
      </c>
    </row>
    <row r="1174" spans="1:20" ht="29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12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9">
        <f>Table1[[#This Row],[pledged]]/Table1[[#This Row],[goal]]</f>
        <v>0</v>
      </c>
      <c r="P1174" s="8">
        <f>IFERROR(Table1[[#This Row],[pledged]]/Table1[[#This Row],[backers_count]],0)</f>
        <v>0</v>
      </c>
      <c r="Q117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74" t="str">
        <f>RIGHT(Table1[[#This Row],[Category and Sub-Category]],(LEN(Table1[[#This Row],[Category and Sub-Category]])-(FIND("/",Table1[[#This Row],[Category and Sub-Category]],1))))</f>
        <v>food trucks</v>
      </c>
      <c r="S1174" s="7">
        <f>(Table1[[#This Row],[launched_at]]/86400)+DATE(1970,1,1)</f>
        <v>41841.682314814811</v>
      </c>
      <c r="T1174" s="7">
        <f>(Table1[[#This Row],[deadline]]/86400)+DATE(1970,1,1)</f>
        <v>41871.682314814811</v>
      </c>
    </row>
    <row r="1175" spans="1:20" ht="43.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12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9">
        <f>Table1[[#This Row],[pledged]]/Table1[[#This Row],[goal]]</f>
        <v>2.4000000000000001E-4</v>
      </c>
      <c r="P1175" s="8">
        <f>IFERROR(Table1[[#This Row],[pledged]]/Table1[[#This Row],[backers_count]],0)</f>
        <v>30</v>
      </c>
      <c r="Q117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75" t="str">
        <f>RIGHT(Table1[[#This Row],[Category and Sub-Category]],(LEN(Table1[[#This Row],[Category and Sub-Category]])-(FIND("/",Table1[[#This Row],[Category and Sub-Category]],1))))</f>
        <v>food trucks</v>
      </c>
      <c r="S1175" s="7">
        <f>(Table1[[#This Row],[launched_at]]/86400)+DATE(1970,1,1)</f>
        <v>42184.185844907406</v>
      </c>
      <c r="T1175" s="7">
        <f>(Table1[[#This Row],[deadline]]/86400)+DATE(1970,1,1)</f>
        <v>42219.185844907406</v>
      </c>
    </row>
    <row r="1176" spans="1:20" ht="43.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12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9">
        <f>Table1[[#This Row],[pledged]]/Table1[[#This Row],[goal]]</f>
        <v>5.906666666666667E-2</v>
      </c>
      <c r="P1176" s="8">
        <f>IFERROR(Table1[[#This Row],[pledged]]/Table1[[#This Row],[backers_count]],0)</f>
        <v>46.631578947368418</v>
      </c>
      <c r="Q117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76" t="str">
        <f>RIGHT(Table1[[#This Row],[Category and Sub-Category]],(LEN(Table1[[#This Row],[Category and Sub-Category]])-(FIND("/",Table1[[#This Row],[Category and Sub-Category]],1))))</f>
        <v>food trucks</v>
      </c>
      <c r="S1176" s="7">
        <f>(Table1[[#This Row],[launched_at]]/86400)+DATE(1970,1,1)</f>
        <v>42468.84174768519</v>
      </c>
      <c r="T1176" s="7">
        <f>(Table1[[#This Row],[deadline]]/86400)+DATE(1970,1,1)</f>
        <v>42498.84174768519</v>
      </c>
    </row>
    <row r="1177" spans="1:20" ht="43.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12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9">
        <f>Table1[[#This Row],[pledged]]/Table1[[#This Row],[goal]]</f>
        <v>2.9250000000000002E-2</v>
      </c>
      <c r="P1177" s="8">
        <f>IFERROR(Table1[[#This Row],[pledged]]/Table1[[#This Row],[backers_count]],0)</f>
        <v>65</v>
      </c>
      <c r="Q117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77" t="str">
        <f>RIGHT(Table1[[#This Row],[Category and Sub-Category]],(LEN(Table1[[#This Row],[Category and Sub-Category]])-(FIND("/",Table1[[#This Row],[Category and Sub-Category]],1))))</f>
        <v>food trucks</v>
      </c>
      <c r="S1177" s="7">
        <f>(Table1[[#This Row],[launched_at]]/86400)+DATE(1970,1,1)</f>
        <v>42170.728460648148</v>
      </c>
      <c r="T1177" s="7">
        <f>(Table1[[#This Row],[deadline]]/86400)+DATE(1970,1,1)</f>
        <v>42200.728460648148</v>
      </c>
    </row>
    <row r="1178" spans="1:20" ht="58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12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9">
        <f>Table1[[#This Row],[pledged]]/Table1[[#This Row],[goal]]</f>
        <v>5.7142857142857142E-5</v>
      </c>
      <c r="P1178" s="8">
        <f>IFERROR(Table1[[#This Row],[pledged]]/Table1[[#This Row],[backers_count]],0)</f>
        <v>10</v>
      </c>
      <c r="Q117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78" t="str">
        <f>RIGHT(Table1[[#This Row],[Category and Sub-Category]],(LEN(Table1[[#This Row],[Category and Sub-Category]])-(FIND("/",Table1[[#This Row],[Category and Sub-Category]],1))))</f>
        <v>food trucks</v>
      </c>
      <c r="S1178" s="7">
        <f>(Table1[[#This Row],[launched_at]]/86400)+DATE(1970,1,1)</f>
        <v>42746.019652777773</v>
      </c>
      <c r="T1178" s="7">
        <f>(Table1[[#This Row],[deadline]]/86400)+DATE(1970,1,1)</f>
        <v>42800.541666666672</v>
      </c>
    </row>
    <row r="1179" spans="1:20" ht="43.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12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9">
        <f>Table1[[#This Row],[pledged]]/Table1[[#This Row],[goal]]</f>
        <v>0</v>
      </c>
      <c r="P1179" s="8">
        <f>IFERROR(Table1[[#This Row],[pledged]]/Table1[[#This Row],[backers_count]],0)</f>
        <v>0</v>
      </c>
      <c r="Q117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79" t="str">
        <f>RIGHT(Table1[[#This Row],[Category and Sub-Category]],(LEN(Table1[[#This Row],[Category and Sub-Category]])-(FIND("/",Table1[[#This Row],[Category and Sub-Category]],1))))</f>
        <v>food trucks</v>
      </c>
      <c r="S1179" s="7">
        <f>(Table1[[#This Row],[launched_at]]/86400)+DATE(1970,1,1)</f>
        <v>41897.660833333335</v>
      </c>
      <c r="T1179" s="7">
        <f>(Table1[[#This Row],[deadline]]/86400)+DATE(1970,1,1)</f>
        <v>41927.660833333335</v>
      </c>
    </row>
    <row r="1180" spans="1:20" ht="43.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12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9">
        <f>Table1[[#This Row],[pledged]]/Table1[[#This Row],[goal]]</f>
        <v>6.666666666666667E-5</v>
      </c>
      <c r="P1180" s="8">
        <f>IFERROR(Table1[[#This Row],[pledged]]/Table1[[#This Row],[backers_count]],0)</f>
        <v>5</v>
      </c>
      <c r="Q118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80" t="str">
        <f>RIGHT(Table1[[#This Row],[Category and Sub-Category]],(LEN(Table1[[#This Row],[Category and Sub-Category]])-(FIND("/",Table1[[#This Row],[Category and Sub-Category]],1))))</f>
        <v>food trucks</v>
      </c>
      <c r="S1180" s="7">
        <f>(Table1[[#This Row],[launched_at]]/86400)+DATE(1970,1,1)</f>
        <v>41837.905694444446</v>
      </c>
      <c r="T1180" s="7">
        <f>(Table1[[#This Row],[deadline]]/86400)+DATE(1970,1,1)</f>
        <v>41867.905694444446</v>
      </c>
    </row>
    <row r="1181" spans="1:20" ht="43.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12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9">
        <f>Table1[[#This Row],[pledged]]/Table1[[#This Row],[goal]]</f>
        <v>5.3333333333333337E-2</v>
      </c>
      <c r="P1181" s="8">
        <f>IFERROR(Table1[[#This Row],[pledged]]/Table1[[#This Row],[backers_count]],0)</f>
        <v>640</v>
      </c>
      <c r="Q118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81" t="str">
        <f>RIGHT(Table1[[#This Row],[Category and Sub-Category]],(LEN(Table1[[#This Row],[Category and Sub-Category]])-(FIND("/",Table1[[#This Row],[Category and Sub-Category]],1))))</f>
        <v>food trucks</v>
      </c>
      <c r="S1181" s="7">
        <f>(Table1[[#This Row],[launched_at]]/86400)+DATE(1970,1,1)</f>
        <v>42275.720219907409</v>
      </c>
      <c r="T1181" s="7">
        <f>(Table1[[#This Row],[deadline]]/86400)+DATE(1970,1,1)</f>
        <v>42305.720219907409</v>
      </c>
    </row>
    <row r="1182" spans="1:20" ht="43.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1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9">
        <f>Table1[[#This Row],[pledged]]/Table1[[#This Row],[goal]]</f>
        <v>0.11749999999999999</v>
      </c>
      <c r="P1182" s="8">
        <f>IFERROR(Table1[[#This Row],[pledged]]/Table1[[#This Row],[backers_count]],0)</f>
        <v>69.117647058823536</v>
      </c>
      <c r="Q118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82" t="str">
        <f>RIGHT(Table1[[#This Row],[Category and Sub-Category]],(LEN(Table1[[#This Row],[Category and Sub-Category]])-(FIND("/",Table1[[#This Row],[Category and Sub-Category]],1))))</f>
        <v>food trucks</v>
      </c>
      <c r="S1182" s="7">
        <f>(Table1[[#This Row],[launched_at]]/86400)+DATE(1970,1,1)</f>
        <v>41781.806875000002</v>
      </c>
      <c r="T1182" s="7">
        <f>(Table1[[#This Row],[deadline]]/86400)+DATE(1970,1,1)</f>
        <v>41818.806875000002</v>
      </c>
    </row>
    <row r="1183" spans="1:20" ht="29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12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9">
        <f>Table1[[#This Row],[pledged]]/Table1[[#This Row],[goal]]</f>
        <v>8.0000000000000007E-5</v>
      </c>
      <c r="P1183" s="8">
        <f>IFERROR(Table1[[#This Row],[pledged]]/Table1[[#This Row],[backers_count]],0)</f>
        <v>1.3333333333333333</v>
      </c>
      <c r="Q118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83" t="str">
        <f>RIGHT(Table1[[#This Row],[Category and Sub-Category]],(LEN(Table1[[#This Row],[Category and Sub-Category]])-(FIND("/",Table1[[#This Row],[Category and Sub-Category]],1))))</f>
        <v>food trucks</v>
      </c>
      <c r="S1183" s="7">
        <f>(Table1[[#This Row],[launched_at]]/86400)+DATE(1970,1,1)</f>
        <v>42034.339363425926</v>
      </c>
      <c r="T1183" s="7">
        <f>(Table1[[#This Row],[deadline]]/86400)+DATE(1970,1,1)</f>
        <v>42064.339363425926</v>
      </c>
    </row>
    <row r="1184" spans="1:20" ht="58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12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9">
        <f>Table1[[#This Row],[pledged]]/Table1[[#This Row],[goal]]</f>
        <v>4.2000000000000003E-2</v>
      </c>
      <c r="P1184" s="8">
        <f>IFERROR(Table1[[#This Row],[pledged]]/Table1[[#This Row],[backers_count]],0)</f>
        <v>10.5</v>
      </c>
      <c r="Q118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84" t="str">
        <f>RIGHT(Table1[[#This Row],[Category and Sub-Category]],(LEN(Table1[[#This Row],[Category and Sub-Category]])-(FIND("/",Table1[[#This Row],[Category and Sub-Category]],1))))</f>
        <v>food trucks</v>
      </c>
      <c r="S1184" s="7">
        <f>(Table1[[#This Row],[launched_at]]/86400)+DATE(1970,1,1)</f>
        <v>42728.827407407407</v>
      </c>
      <c r="T1184" s="7">
        <f>(Table1[[#This Row],[deadline]]/86400)+DATE(1970,1,1)</f>
        <v>42747.695833333331</v>
      </c>
    </row>
    <row r="1185" spans="1:20" ht="43.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12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9">
        <f>Table1[[#This Row],[pledged]]/Table1[[#This Row],[goal]]</f>
        <v>0.04</v>
      </c>
      <c r="P1185" s="8">
        <f>IFERROR(Table1[[#This Row],[pledged]]/Table1[[#This Row],[backers_count]],0)</f>
        <v>33.333333333333336</v>
      </c>
      <c r="Q118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1185" t="str">
        <f>RIGHT(Table1[[#This Row],[Category and Sub-Category]],(LEN(Table1[[#This Row],[Category and Sub-Category]])-(FIND("/",Table1[[#This Row],[Category and Sub-Category]],1))))</f>
        <v>food trucks</v>
      </c>
      <c r="S1185" s="7">
        <f>(Table1[[#This Row],[launched_at]]/86400)+DATE(1970,1,1)</f>
        <v>42656.86137731481</v>
      </c>
      <c r="T1185" s="7">
        <f>(Table1[[#This Row],[deadline]]/86400)+DATE(1970,1,1)</f>
        <v>42676.165972222225</v>
      </c>
    </row>
    <row r="1186" spans="1:20" ht="43.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12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9">
        <f>Table1[[#This Row],[pledged]]/Table1[[#This Row],[goal]]</f>
        <v>1.0493636363636363</v>
      </c>
      <c r="P1186" s="8">
        <f>IFERROR(Table1[[#This Row],[pledged]]/Table1[[#This Row],[backers_count]],0)</f>
        <v>61.562666666666665</v>
      </c>
      <c r="Q118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86" t="str">
        <f>RIGHT(Table1[[#This Row],[Category and Sub-Category]],(LEN(Table1[[#This Row],[Category and Sub-Category]])-(FIND("/",Table1[[#This Row],[Category and Sub-Category]],1))))</f>
        <v>photobooks</v>
      </c>
      <c r="S1186" s="7">
        <f>(Table1[[#This Row],[launched_at]]/86400)+DATE(1970,1,1)</f>
        <v>42741.599664351852</v>
      </c>
      <c r="T1186" s="7">
        <f>(Table1[[#This Row],[deadline]]/86400)+DATE(1970,1,1)</f>
        <v>42772.599664351852</v>
      </c>
    </row>
    <row r="1187" spans="1:20" ht="58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12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9">
        <f>Table1[[#This Row],[pledged]]/Table1[[#This Row],[goal]]</f>
        <v>1.0544</v>
      </c>
      <c r="P1187" s="8">
        <f>IFERROR(Table1[[#This Row],[pledged]]/Table1[[#This Row],[backers_count]],0)</f>
        <v>118.73873873873873</v>
      </c>
      <c r="Q118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87" t="str">
        <f>RIGHT(Table1[[#This Row],[Category and Sub-Category]],(LEN(Table1[[#This Row],[Category and Sub-Category]])-(FIND("/",Table1[[#This Row],[Category and Sub-Category]],1))))</f>
        <v>photobooks</v>
      </c>
      <c r="S1187" s="7">
        <f>(Table1[[#This Row],[launched_at]]/86400)+DATE(1970,1,1)</f>
        <v>42130.865150462967</v>
      </c>
      <c r="T1187" s="7">
        <f>(Table1[[#This Row],[deadline]]/86400)+DATE(1970,1,1)</f>
        <v>42163.166666666672</v>
      </c>
    </row>
    <row r="1188" spans="1:20" ht="43.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12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9">
        <f>Table1[[#This Row],[pledged]]/Table1[[#This Row],[goal]]</f>
        <v>1.0673333333333332</v>
      </c>
      <c r="P1188" s="8">
        <f>IFERROR(Table1[[#This Row],[pledged]]/Table1[[#This Row],[backers_count]],0)</f>
        <v>65.081300813008127</v>
      </c>
      <c r="Q118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88" t="str">
        <f>RIGHT(Table1[[#This Row],[Category and Sub-Category]],(LEN(Table1[[#This Row],[Category and Sub-Category]])-(FIND("/",Table1[[#This Row],[Category and Sub-Category]],1))))</f>
        <v>photobooks</v>
      </c>
      <c r="S1188" s="7">
        <f>(Table1[[#This Row],[launched_at]]/86400)+DATE(1970,1,1)</f>
        <v>42123.86336805555</v>
      </c>
      <c r="T1188" s="7">
        <f>(Table1[[#This Row],[deadline]]/86400)+DATE(1970,1,1)</f>
        <v>42156.945833333331</v>
      </c>
    </row>
    <row r="1189" spans="1:20" ht="58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12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9">
        <f>Table1[[#This Row],[pledged]]/Table1[[#This Row],[goal]]</f>
        <v>1.0412571428571429</v>
      </c>
      <c r="P1189" s="8">
        <f>IFERROR(Table1[[#This Row],[pledged]]/Table1[[#This Row],[backers_count]],0)</f>
        <v>130.15714285714284</v>
      </c>
      <c r="Q118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89" t="str">
        <f>RIGHT(Table1[[#This Row],[Category and Sub-Category]],(LEN(Table1[[#This Row],[Category and Sub-Category]])-(FIND("/",Table1[[#This Row],[Category and Sub-Category]],1))))</f>
        <v>photobooks</v>
      </c>
      <c r="S1189" s="7">
        <f>(Table1[[#This Row],[launched_at]]/86400)+DATE(1970,1,1)</f>
        <v>42109.894942129627</v>
      </c>
      <c r="T1189" s="7">
        <f>(Table1[[#This Row],[deadline]]/86400)+DATE(1970,1,1)</f>
        <v>42141.75</v>
      </c>
    </row>
    <row r="1190" spans="1:20" ht="43.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12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9">
        <f>Table1[[#This Row],[pledged]]/Table1[[#This Row],[goal]]</f>
        <v>1.6054999999999999</v>
      </c>
      <c r="P1190" s="8">
        <f>IFERROR(Table1[[#This Row],[pledged]]/Table1[[#This Row],[backers_count]],0)</f>
        <v>37.776470588235291</v>
      </c>
      <c r="Q119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90" t="str">
        <f>RIGHT(Table1[[#This Row],[Category and Sub-Category]],(LEN(Table1[[#This Row],[Category and Sub-Category]])-(FIND("/",Table1[[#This Row],[Category and Sub-Category]],1))))</f>
        <v>photobooks</v>
      </c>
      <c r="S1190" s="7">
        <f>(Table1[[#This Row],[launched_at]]/86400)+DATE(1970,1,1)</f>
        <v>42711.700694444444</v>
      </c>
      <c r="T1190" s="7">
        <f>(Table1[[#This Row],[deadline]]/86400)+DATE(1970,1,1)</f>
        <v>42732.700694444444</v>
      </c>
    </row>
    <row r="1191" spans="1:20" ht="43.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12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9">
        <f>Table1[[#This Row],[pledged]]/Table1[[#This Row],[goal]]</f>
        <v>1.0777777777777777</v>
      </c>
      <c r="P1191" s="8">
        <f>IFERROR(Table1[[#This Row],[pledged]]/Table1[[#This Row],[backers_count]],0)</f>
        <v>112.79069767441861</v>
      </c>
      <c r="Q119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91" t="str">
        <f>RIGHT(Table1[[#This Row],[Category and Sub-Category]],(LEN(Table1[[#This Row],[Category and Sub-Category]])-(FIND("/",Table1[[#This Row],[Category and Sub-Category]],1))))</f>
        <v>photobooks</v>
      </c>
      <c r="S1191" s="7">
        <f>(Table1[[#This Row],[launched_at]]/86400)+DATE(1970,1,1)</f>
        <v>42529.979108796295</v>
      </c>
      <c r="T1191" s="7">
        <f>(Table1[[#This Row],[deadline]]/86400)+DATE(1970,1,1)</f>
        <v>42550.979108796295</v>
      </c>
    </row>
    <row r="1192" spans="1:20" ht="43.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1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9">
        <f>Table1[[#This Row],[pledged]]/Table1[[#This Row],[goal]]</f>
        <v>1.35</v>
      </c>
      <c r="P1192" s="8">
        <f>IFERROR(Table1[[#This Row],[pledged]]/Table1[[#This Row],[backers_count]],0)</f>
        <v>51.92307692307692</v>
      </c>
      <c r="Q119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92" t="str">
        <f>RIGHT(Table1[[#This Row],[Category and Sub-Category]],(LEN(Table1[[#This Row],[Category and Sub-Category]])-(FIND("/",Table1[[#This Row],[Category and Sub-Category]],1))))</f>
        <v>photobooks</v>
      </c>
      <c r="S1192" s="7">
        <f>(Table1[[#This Row],[launched_at]]/86400)+DATE(1970,1,1)</f>
        <v>41852.665798611109</v>
      </c>
      <c r="T1192" s="7">
        <f>(Table1[[#This Row],[deadline]]/86400)+DATE(1970,1,1)</f>
        <v>41882.665798611109</v>
      </c>
    </row>
    <row r="1193" spans="1:20" ht="43.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12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9">
        <f>Table1[[#This Row],[pledged]]/Table1[[#This Row],[goal]]</f>
        <v>1.0907407407407408</v>
      </c>
      <c r="P1193" s="8">
        <f>IFERROR(Table1[[#This Row],[pledged]]/Table1[[#This Row],[backers_count]],0)</f>
        <v>89.242424242424249</v>
      </c>
      <c r="Q119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93" t="str">
        <f>RIGHT(Table1[[#This Row],[Category and Sub-Category]],(LEN(Table1[[#This Row],[Category and Sub-Category]])-(FIND("/",Table1[[#This Row],[Category and Sub-Category]],1))))</f>
        <v>photobooks</v>
      </c>
      <c r="S1193" s="7">
        <f>(Table1[[#This Row],[launched_at]]/86400)+DATE(1970,1,1)</f>
        <v>42419.603703703702</v>
      </c>
      <c r="T1193" s="7">
        <f>(Table1[[#This Row],[deadline]]/86400)+DATE(1970,1,1)</f>
        <v>42449.562037037038</v>
      </c>
    </row>
    <row r="1194" spans="1:20" ht="29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12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9">
        <f>Table1[[#This Row],[pledged]]/Table1[[#This Row],[goal]]</f>
        <v>2.9</v>
      </c>
      <c r="P1194" s="8">
        <f>IFERROR(Table1[[#This Row],[pledged]]/Table1[[#This Row],[backers_count]],0)</f>
        <v>19.333333333333332</v>
      </c>
      <c r="Q119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94" t="str">
        <f>RIGHT(Table1[[#This Row],[Category and Sub-Category]],(LEN(Table1[[#This Row],[Category and Sub-Category]])-(FIND("/",Table1[[#This Row],[Category and Sub-Category]],1))))</f>
        <v>photobooks</v>
      </c>
      <c r="S1194" s="7">
        <f>(Table1[[#This Row],[launched_at]]/86400)+DATE(1970,1,1)</f>
        <v>42747.506689814814</v>
      </c>
      <c r="T1194" s="7">
        <f>(Table1[[#This Row],[deadline]]/86400)+DATE(1970,1,1)</f>
        <v>42777.506689814814</v>
      </c>
    </row>
    <row r="1195" spans="1:20" ht="58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12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9">
        <f>Table1[[#This Row],[pledged]]/Table1[[#This Row],[goal]]</f>
        <v>1.0395714285714286</v>
      </c>
      <c r="P1195" s="8">
        <f>IFERROR(Table1[[#This Row],[pledged]]/Table1[[#This Row],[backers_count]],0)</f>
        <v>79.967032967032964</v>
      </c>
      <c r="Q119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95" t="str">
        <f>RIGHT(Table1[[#This Row],[Category and Sub-Category]],(LEN(Table1[[#This Row],[Category and Sub-Category]])-(FIND("/",Table1[[#This Row],[Category and Sub-Category]],1))))</f>
        <v>photobooks</v>
      </c>
      <c r="S1195" s="7">
        <f>(Table1[[#This Row],[launched_at]]/86400)+DATE(1970,1,1)</f>
        <v>42409.776076388887</v>
      </c>
      <c r="T1195" s="7">
        <f>(Table1[[#This Row],[deadline]]/86400)+DATE(1970,1,1)</f>
        <v>42469.734409722223</v>
      </c>
    </row>
    <row r="1196" spans="1:20" ht="43.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12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9">
        <f>Table1[[#This Row],[pledged]]/Table1[[#This Row],[goal]]</f>
        <v>3.2223999999999999</v>
      </c>
      <c r="P1196" s="8">
        <f>IFERROR(Table1[[#This Row],[pledged]]/Table1[[#This Row],[backers_count]],0)</f>
        <v>56.414565826330531</v>
      </c>
      <c r="Q119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96" t="str">
        <f>RIGHT(Table1[[#This Row],[Category and Sub-Category]],(LEN(Table1[[#This Row],[Category and Sub-Category]])-(FIND("/",Table1[[#This Row],[Category and Sub-Category]],1))))</f>
        <v>photobooks</v>
      </c>
      <c r="S1196" s="7">
        <f>(Table1[[#This Row],[launched_at]]/86400)+DATE(1970,1,1)</f>
        <v>42072.488182870366</v>
      </c>
      <c r="T1196" s="7">
        <f>(Table1[[#This Row],[deadline]]/86400)+DATE(1970,1,1)</f>
        <v>42102.488182870366</v>
      </c>
    </row>
    <row r="1197" spans="1:20" ht="58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12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9">
        <f>Table1[[#This Row],[pledged]]/Table1[[#This Row],[goal]]</f>
        <v>1.35</v>
      </c>
      <c r="P1197" s="8">
        <f>IFERROR(Table1[[#This Row],[pledged]]/Table1[[#This Row],[backers_count]],0)</f>
        <v>79.411764705882348</v>
      </c>
      <c r="Q119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97" t="str">
        <f>RIGHT(Table1[[#This Row],[Category and Sub-Category]],(LEN(Table1[[#This Row],[Category and Sub-Category]])-(FIND("/",Table1[[#This Row],[Category and Sub-Category]],1))))</f>
        <v>photobooks</v>
      </c>
      <c r="S1197" s="7">
        <f>(Table1[[#This Row],[launched_at]]/86400)+DATE(1970,1,1)</f>
        <v>42298.34783564815</v>
      </c>
      <c r="T1197" s="7">
        <f>(Table1[[#This Row],[deadline]]/86400)+DATE(1970,1,1)</f>
        <v>42358.375</v>
      </c>
    </row>
    <row r="1198" spans="1:20" ht="29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12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9">
        <f>Table1[[#This Row],[pledged]]/Table1[[#This Row],[goal]]</f>
        <v>2.6991034482758622</v>
      </c>
      <c r="P1198" s="8">
        <f>IFERROR(Table1[[#This Row],[pledged]]/Table1[[#This Row],[backers_count]],0)</f>
        <v>76.439453125</v>
      </c>
      <c r="Q119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98" t="str">
        <f>RIGHT(Table1[[#This Row],[Category and Sub-Category]],(LEN(Table1[[#This Row],[Category and Sub-Category]])-(FIND("/",Table1[[#This Row],[Category and Sub-Category]],1))))</f>
        <v>photobooks</v>
      </c>
      <c r="S1198" s="7">
        <f>(Table1[[#This Row],[launched_at]]/86400)+DATE(1970,1,1)</f>
        <v>42326.818738425922</v>
      </c>
      <c r="T1198" s="7">
        <f>(Table1[[#This Row],[deadline]]/86400)+DATE(1970,1,1)</f>
        <v>42356.818738425922</v>
      </c>
    </row>
    <row r="1199" spans="1:20" ht="58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12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9">
        <f>Table1[[#This Row],[pledged]]/Table1[[#This Row],[goal]]</f>
        <v>2.5329333333333333</v>
      </c>
      <c r="P1199" s="8">
        <f>IFERROR(Table1[[#This Row],[pledged]]/Table1[[#This Row],[backers_count]],0)</f>
        <v>121</v>
      </c>
      <c r="Q119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199" t="str">
        <f>RIGHT(Table1[[#This Row],[Category and Sub-Category]],(LEN(Table1[[#This Row],[Category and Sub-Category]])-(FIND("/",Table1[[#This Row],[Category and Sub-Category]],1))))</f>
        <v>photobooks</v>
      </c>
      <c r="S1199" s="7">
        <f>(Table1[[#This Row],[launched_at]]/86400)+DATE(1970,1,1)</f>
        <v>42503.66474537037</v>
      </c>
      <c r="T1199" s="7">
        <f>(Table1[[#This Row],[deadline]]/86400)+DATE(1970,1,1)</f>
        <v>42534.249305555553</v>
      </c>
    </row>
    <row r="1200" spans="1:20" ht="43.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12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9">
        <f>Table1[[#This Row],[pledged]]/Table1[[#This Row],[goal]]</f>
        <v>2.6059999999999999</v>
      </c>
      <c r="P1200" s="8">
        <f>IFERROR(Table1[[#This Row],[pledged]]/Table1[[#This Row],[backers_count]],0)</f>
        <v>54.616766467065865</v>
      </c>
      <c r="Q120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00" t="str">
        <f>RIGHT(Table1[[#This Row],[Category and Sub-Category]],(LEN(Table1[[#This Row],[Category and Sub-Category]])-(FIND("/",Table1[[#This Row],[Category and Sub-Category]],1))))</f>
        <v>photobooks</v>
      </c>
      <c r="S1200" s="7">
        <f>(Table1[[#This Row],[launched_at]]/86400)+DATE(1970,1,1)</f>
        <v>42333.619050925925</v>
      </c>
      <c r="T1200" s="7">
        <f>(Table1[[#This Row],[deadline]]/86400)+DATE(1970,1,1)</f>
        <v>42369.125</v>
      </c>
    </row>
    <row r="1201" spans="1:20" ht="43.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12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9">
        <f>Table1[[#This Row],[pledged]]/Table1[[#This Row],[goal]]</f>
        <v>1.0131677953348381</v>
      </c>
      <c r="P1201" s="8">
        <f>IFERROR(Table1[[#This Row],[pledged]]/Table1[[#This Row],[backers_count]],0)</f>
        <v>299.22222222222223</v>
      </c>
      <c r="Q120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01" t="str">
        <f>RIGHT(Table1[[#This Row],[Category and Sub-Category]],(LEN(Table1[[#This Row],[Category and Sub-Category]])-(FIND("/",Table1[[#This Row],[Category and Sub-Category]],1))))</f>
        <v>photobooks</v>
      </c>
      <c r="S1201" s="7">
        <f>(Table1[[#This Row],[launched_at]]/86400)+DATE(1970,1,1)</f>
        <v>42161.770833333328</v>
      </c>
      <c r="T1201" s="7">
        <f>(Table1[[#This Row],[deadline]]/86400)+DATE(1970,1,1)</f>
        <v>42193.770833333328</v>
      </c>
    </row>
    <row r="1202" spans="1:20" ht="43.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1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9">
        <f>Table1[[#This Row],[pledged]]/Table1[[#This Row],[goal]]</f>
        <v>1.2560416666666667</v>
      </c>
      <c r="P1202" s="8">
        <f>IFERROR(Table1[[#This Row],[pledged]]/Table1[[#This Row],[backers_count]],0)</f>
        <v>58.533980582524272</v>
      </c>
      <c r="Q120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02" t="str">
        <f>RIGHT(Table1[[#This Row],[Category and Sub-Category]],(LEN(Table1[[#This Row],[Category and Sub-Category]])-(FIND("/",Table1[[#This Row],[Category and Sub-Category]],1))))</f>
        <v>photobooks</v>
      </c>
      <c r="S1202" s="7">
        <f>(Table1[[#This Row],[launched_at]]/86400)+DATE(1970,1,1)</f>
        <v>42089.477500000001</v>
      </c>
      <c r="T1202" s="7">
        <f>(Table1[[#This Row],[deadline]]/86400)+DATE(1970,1,1)</f>
        <v>42110.477500000001</v>
      </c>
    </row>
    <row r="1203" spans="1:20" ht="43.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12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9">
        <f>Table1[[#This Row],[pledged]]/Table1[[#This Row],[goal]]</f>
        <v>1.0243783333333334</v>
      </c>
      <c r="P1203" s="8">
        <f>IFERROR(Table1[[#This Row],[pledged]]/Table1[[#This Row],[backers_count]],0)</f>
        <v>55.371801801801809</v>
      </c>
      <c r="Q120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03" t="str">
        <f>RIGHT(Table1[[#This Row],[Category and Sub-Category]],(LEN(Table1[[#This Row],[Category and Sub-Category]])-(FIND("/",Table1[[#This Row],[Category and Sub-Category]],1))))</f>
        <v>photobooks</v>
      </c>
      <c r="S1203" s="7">
        <f>(Table1[[#This Row],[launched_at]]/86400)+DATE(1970,1,1)</f>
        <v>42536.60701388889</v>
      </c>
      <c r="T1203" s="7">
        <f>(Table1[[#This Row],[deadline]]/86400)+DATE(1970,1,1)</f>
        <v>42566.60701388889</v>
      </c>
    </row>
    <row r="1204" spans="1:20" ht="58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12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9">
        <f>Table1[[#This Row],[pledged]]/Table1[[#This Row],[goal]]</f>
        <v>1.99244</v>
      </c>
      <c r="P1204" s="8">
        <f>IFERROR(Table1[[#This Row],[pledged]]/Table1[[#This Row],[backers_count]],0)</f>
        <v>183.80442804428046</v>
      </c>
      <c r="Q120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04" t="str">
        <f>RIGHT(Table1[[#This Row],[Category and Sub-Category]],(LEN(Table1[[#This Row],[Category and Sub-Category]])-(FIND("/",Table1[[#This Row],[Category and Sub-Category]],1))))</f>
        <v>photobooks</v>
      </c>
      <c r="S1204" s="7">
        <f>(Table1[[#This Row],[launched_at]]/86400)+DATE(1970,1,1)</f>
        <v>42152.288819444446</v>
      </c>
      <c r="T1204" s="7">
        <f>(Table1[[#This Row],[deadline]]/86400)+DATE(1970,1,1)</f>
        <v>42182.288819444446</v>
      </c>
    </row>
    <row r="1205" spans="1:20" ht="43.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12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9">
        <f>Table1[[#This Row],[pledged]]/Table1[[#This Row],[goal]]</f>
        <v>1.0245398773006136</v>
      </c>
      <c r="P1205" s="8">
        <f>IFERROR(Table1[[#This Row],[pledged]]/Table1[[#This Row],[backers_count]],0)</f>
        <v>165.34653465346534</v>
      </c>
      <c r="Q120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05" t="str">
        <f>RIGHT(Table1[[#This Row],[Category and Sub-Category]],(LEN(Table1[[#This Row],[Category and Sub-Category]])-(FIND("/",Table1[[#This Row],[Category and Sub-Category]],1))))</f>
        <v>photobooks</v>
      </c>
      <c r="S1205" s="7">
        <f>(Table1[[#This Row],[launched_at]]/86400)+DATE(1970,1,1)</f>
        <v>42125.614895833336</v>
      </c>
      <c r="T1205" s="7">
        <f>(Table1[[#This Row],[deadline]]/86400)+DATE(1970,1,1)</f>
        <v>42155.614895833336</v>
      </c>
    </row>
    <row r="1206" spans="1:20" ht="43.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12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9">
        <f>Table1[[#This Row],[pledged]]/Table1[[#This Row],[goal]]</f>
        <v>1.0294615384615384</v>
      </c>
      <c r="P1206" s="8">
        <f>IFERROR(Table1[[#This Row],[pledged]]/Table1[[#This Row],[backers_count]],0)</f>
        <v>234.78947368421052</v>
      </c>
      <c r="Q120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06" t="str">
        <f>RIGHT(Table1[[#This Row],[Category and Sub-Category]],(LEN(Table1[[#This Row],[Category and Sub-Category]])-(FIND("/",Table1[[#This Row],[Category and Sub-Category]],1))))</f>
        <v>photobooks</v>
      </c>
      <c r="S1206" s="7">
        <f>(Table1[[#This Row],[launched_at]]/86400)+DATE(1970,1,1)</f>
        <v>42297.748067129629</v>
      </c>
      <c r="T1206" s="7">
        <f>(Table1[[#This Row],[deadline]]/86400)+DATE(1970,1,1)</f>
        <v>42342.208333333328</v>
      </c>
    </row>
    <row r="1207" spans="1:20" ht="43.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12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9">
        <f>Table1[[#This Row],[pledged]]/Table1[[#This Row],[goal]]</f>
        <v>1.0086153846153847</v>
      </c>
      <c r="P1207" s="8">
        <f>IFERROR(Table1[[#This Row],[pledged]]/Table1[[#This Row],[backers_count]],0)</f>
        <v>211.48387096774192</v>
      </c>
      <c r="Q120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07" t="str">
        <f>RIGHT(Table1[[#This Row],[Category and Sub-Category]],(LEN(Table1[[#This Row],[Category and Sub-Category]])-(FIND("/",Table1[[#This Row],[Category and Sub-Category]],1))))</f>
        <v>photobooks</v>
      </c>
      <c r="S1207" s="7">
        <f>(Table1[[#This Row],[launched_at]]/86400)+DATE(1970,1,1)</f>
        <v>42138.506377314814</v>
      </c>
      <c r="T1207" s="7">
        <f>(Table1[[#This Row],[deadline]]/86400)+DATE(1970,1,1)</f>
        <v>42168.506377314814</v>
      </c>
    </row>
    <row r="1208" spans="1:20" ht="58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12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9">
        <f>Table1[[#This Row],[pledged]]/Table1[[#This Row],[goal]]</f>
        <v>1.1499999999999999</v>
      </c>
      <c r="P1208" s="8">
        <f>IFERROR(Table1[[#This Row],[pledged]]/Table1[[#This Row],[backers_count]],0)</f>
        <v>32.34375</v>
      </c>
      <c r="Q120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08" t="str">
        <f>RIGHT(Table1[[#This Row],[Category and Sub-Category]],(LEN(Table1[[#This Row],[Category and Sub-Category]])-(FIND("/",Table1[[#This Row],[Category and Sub-Category]],1))))</f>
        <v>photobooks</v>
      </c>
      <c r="S1208" s="7">
        <f>(Table1[[#This Row],[launched_at]]/86400)+DATE(1970,1,1)</f>
        <v>42772.776076388887</v>
      </c>
      <c r="T1208" s="7">
        <f>(Table1[[#This Row],[deadline]]/86400)+DATE(1970,1,1)</f>
        <v>42805.561805555553</v>
      </c>
    </row>
    <row r="1209" spans="1:20" ht="29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12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9">
        <f>Table1[[#This Row],[pledged]]/Table1[[#This Row],[goal]]</f>
        <v>1.0416766467065868</v>
      </c>
      <c r="P1209" s="8">
        <f>IFERROR(Table1[[#This Row],[pledged]]/Table1[[#This Row],[backers_count]],0)</f>
        <v>123.37588652482269</v>
      </c>
      <c r="Q120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09" t="str">
        <f>RIGHT(Table1[[#This Row],[Category and Sub-Category]],(LEN(Table1[[#This Row],[Category and Sub-Category]])-(FIND("/",Table1[[#This Row],[Category and Sub-Category]],1))))</f>
        <v>photobooks</v>
      </c>
      <c r="S1209" s="7">
        <f>(Table1[[#This Row],[launched_at]]/86400)+DATE(1970,1,1)</f>
        <v>42430.430243055554</v>
      </c>
      <c r="T1209" s="7">
        <f>(Table1[[#This Row],[deadline]]/86400)+DATE(1970,1,1)</f>
        <v>42460.416666666672</v>
      </c>
    </row>
    <row r="1210" spans="1:20" ht="58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12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9">
        <f>Table1[[#This Row],[pledged]]/Table1[[#This Row],[goal]]</f>
        <v>1.5529999999999999</v>
      </c>
      <c r="P1210" s="8">
        <f>IFERROR(Table1[[#This Row],[pledged]]/Table1[[#This Row],[backers_count]],0)</f>
        <v>207.06666666666666</v>
      </c>
      <c r="Q121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10" t="str">
        <f>RIGHT(Table1[[#This Row],[Category and Sub-Category]],(LEN(Table1[[#This Row],[Category and Sub-Category]])-(FIND("/",Table1[[#This Row],[Category and Sub-Category]],1))))</f>
        <v>photobooks</v>
      </c>
      <c r="S1210" s="7">
        <f>(Table1[[#This Row],[launched_at]]/86400)+DATE(1970,1,1)</f>
        <v>42423.709074074075</v>
      </c>
      <c r="T1210" s="7">
        <f>(Table1[[#This Row],[deadline]]/86400)+DATE(1970,1,1)</f>
        <v>42453.667407407411</v>
      </c>
    </row>
    <row r="1211" spans="1:20" ht="43.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12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9">
        <f>Table1[[#This Row],[pledged]]/Table1[[#This Row],[goal]]</f>
        <v>1.06</v>
      </c>
      <c r="P1211" s="8">
        <f>IFERROR(Table1[[#This Row],[pledged]]/Table1[[#This Row],[backers_count]],0)</f>
        <v>138.2608695652174</v>
      </c>
      <c r="Q121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11" t="str">
        <f>RIGHT(Table1[[#This Row],[Category and Sub-Category]],(LEN(Table1[[#This Row],[Category and Sub-Category]])-(FIND("/",Table1[[#This Row],[Category and Sub-Category]],1))))</f>
        <v>photobooks</v>
      </c>
      <c r="S1211" s="7">
        <f>(Table1[[#This Row],[launched_at]]/86400)+DATE(1970,1,1)</f>
        <v>42761.846122685187</v>
      </c>
      <c r="T1211" s="7">
        <f>(Table1[[#This Row],[deadline]]/86400)+DATE(1970,1,1)</f>
        <v>42791.846122685187</v>
      </c>
    </row>
    <row r="1212" spans="1:20" ht="29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9">
        <f>Table1[[#This Row],[pledged]]/Table1[[#This Row],[goal]]</f>
        <v>2.5431499999999998</v>
      </c>
      <c r="P1212" s="8">
        <f>IFERROR(Table1[[#This Row],[pledged]]/Table1[[#This Row],[backers_count]],0)</f>
        <v>493.81553398058253</v>
      </c>
      <c r="Q121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12" t="str">
        <f>RIGHT(Table1[[#This Row],[Category and Sub-Category]],(LEN(Table1[[#This Row],[Category and Sub-Category]])-(FIND("/",Table1[[#This Row],[Category and Sub-Category]],1))))</f>
        <v>photobooks</v>
      </c>
      <c r="S1212" s="7">
        <f>(Table1[[#This Row],[launched_at]]/86400)+DATE(1970,1,1)</f>
        <v>42132.941805555558</v>
      </c>
      <c r="T1212" s="7">
        <f>(Table1[[#This Row],[deadline]]/86400)+DATE(1970,1,1)</f>
        <v>42155.875</v>
      </c>
    </row>
    <row r="1213" spans="1:20" ht="43.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12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9">
        <f>Table1[[#This Row],[pledged]]/Table1[[#This Row],[goal]]</f>
        <v>1.0109999999999999</v>
      </c>
      <c r="P1213" s="8">
        <f>IFERROR(Table1[[#This Row],[pledged]]/Table1[[#This Row],[backers_count]],0)</f>
        <v>168.5</v>
      </c>
      <c r="Q121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13" t="str">
        <f>RIGHT(Table1[[#This Row],[Category and Sub-Category]],(LEN(Table1[[#This Row],[Category and Sub-Category]])-(FIND("/",Table1[[#This Row],[Category and Sub-Category]],1))))</f>
        <v>photobooks</v>
      </c>
      <c r="S1213" s="7">
        <f>(Table1[[#This Row],[launched_at]]/86400)+DATE(1970,1,1)</f>
        <v>42515.866446759261</v>
      </c>
      <c r="T1213" s="7">
        <f>(Table1[[#This Row],[deadline]]/86400)+DATE(1970,1,1)</f>
        <v>42530.866446759261</v>
      </c>
    </row>
    <row r="1214" spans="1:20" ht="58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12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9">
        <f>Table1[[#This Row],[pledged]]/Table1[[#This Row],[goal]]</f>
        <v>1.2904</v>
      </c>
      <c r="P1214" s="8">
        <f>IFERROR(Table1[[#This Row],[pledged]]/Table1[[#This Row],[backers_count]],0)</f>
        <v>38.867469879518069</v>
      </c>
      <c r="Q121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14" t="str">
        <f>RIGHT(Table1[[#This Row],[Category and Sub-Category]],(LEN(Table1[[#This Row],[Category and Sub-Category]])-(FIND("/",Table1[[#This Row],[Category and Sub-Category]],1))))</f>
        <v>photobooks</v>
      </c>
      <c r="S1214" s="7">
        <f>(Table1[[#This Row],[launched_at]]/86400)+DATE(1970,1,1)</f>
        <v>42318.950173611112</v>
      </c>
      <c r="T1214" s="7">
        <f>(Table1[[#This Row],[deadline]]/86400)+DATE(1970,1,1)</f>
        <v>42335.041666666672</v>
      </c>
    </row>
    <row r="1215" spans="1:20" ht="58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12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9">
        <f>Table1[[#This Row],[pledged]]/Table1[[#This Row],[goal]]</f>
        <v>1.0223076923076924</v>
      </c>
      <c r="P1215" s="8">
        <f>IFERROR(Table1[[#This Row],[pledged]]/Table1[[#This Row],[backers_count]],0)</f>
        <v>61.527777777777779</v>
      </c>
      <c r="Q121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15" t="str">
        <f>RIGHT(Table1[[#This Row],[Category and Sub-Category]],(LEN(Table1[[#This Row],[Category and Sub-Category]])-(FIND("/",Table1[[#This Row],[Category and Sub-Category]],1))))</f>
        <v>photobooks</v>
      </c>
      <c r="S1215" s="7">
        <f>(Table1[[#This Row],[launched_at]]/86400)+DATE(1970,1,1)</f>
        <v>42731.755787037036</v>
      </c>
      <c r="T1215" s="7">
        <f>(Table1[[#This Row],[deadline]]/86400)+DATE(1970,1,1)</f>
        <v>42766.755787037036</v>
      </c>
    </row>
    <row r="1216" spans="1:20" ht="58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12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9">
        <f>Table1[[#This Row],[pledged]]/Table1[[#This Row],[goal]]</f>
        <v>1.3180000000000001</v>
      </c>
      <c r="P1216" s="8">
        <f>IFERROR(Table1[[#This Row],[pledged]]/Table1[[#This Row],[backers_count]],0)</f>
        <v>105.44</v>
      </c>
      <c r="Q121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16" t="str">
        <f>RIGHT(Table1[[#This Row],[Category and Sub-Category]],(LEN(Table1[[#This Row],[Category and Sub-Category]])-(FIND("/",Table1[[#This Row],[Category and Sub-Category]],1))))</f>
        <v>photobooks</v>
      </c>
      <c r="S1216" s="7">
        <f>(Table1[[#This Row],[launched_at]]/86400)+DATE(1970,1,1)</f>
        <v>42104.840335648143</v>
      </c>
      <c r="T1216" s="7">
        <f>(Table1[[#This Row],[deadline]]/86400)+DATE(1970,1,1)</f>
        <v>42164.840335648143</v>
      </c>
    </row>
    <row r="1217" spans="1:20" ht="43.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12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9">
        <f>Table1[[#This Row],[pledged]]/Table1[[#This Row],[goal]]</f>
        <v>7.8608020000000005</v>
      </c>
      <c r="P1217" s="8">
        <f>IFERROR(Table1[[#This Row],[pledged]]/Table1[[#This Row],[backers_count]],0)</f>
        <v>71.592003642987251</v>
      </c>
      <c r="Q121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17" t="str">
        <f>RIGHT(Table1[[#This Row],[Category and Sub-Category]],(LEN(Table1[[#This Row],[Category and Sub-Category]])-(FIND("/",Table1[[#This Row],[Category and Sub-Category]],1))))</f>
        <v>photobooks</v>
      </c>
      <c r="S1217" s="7">
        <f>(Table1[[#This Row],[launched_at]]/86400)+DATE(1970,1,1)</f>
        <v>41759.923101851848</v>
      </c>
      <c r="T1217" s="7">
        <f>(Table1[[#This Row],[deadline]]/86400)+DATE(1970,1,1)</f>
        <v>41789.923101851848</v>
      </c>
    </row>
    <row r="1218" spans="1:20" ht="29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12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9">
        <f>Table1[[#This Row],[pledged]]/Table1[[#This Row],[goal]]</f>
        <v>1.4570000000000001</v>
      </c>
      <c r="P1218" s="8">
        <f>IFERROR(Table1[[#This Row],[pledged]]/Table1[[#This Row],[backers_count]],0)</f>
        <v>91.882882882882882</v>
      </c>
      <c r="Q121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18" t="str">
        <f>RIGHT(Table1[[#This Row],[Category and Sub-Category]],(LEN(Table1[[#This Row],[Category and Sub-Category]])-(FIND("/",Table1[[#This Row],[Category and Sub-Category]],1))))</f>
        <v>photobooks</v>
      </c>
      <c r="S1218" s="7">
        <f>(Table1[[#This Row],[launched_at]]/86400)+DATE(1970,1,1)</f>
        <v>42247.616400462968</v>
      </c>
      <c r="T1218" s="7">
        <f>(Table1[[#This Row],[deadline]]/86400)+DATE(1970,1,1)</f>
        <v>42279.960416666669</v>
      </c>
    </row>
    <row r="1219" spans="1:20" ht="43.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12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9">
        <f>Table1[[#This Row],[pledged]]/Table1[[#This Row],[goal]]</f>
        <v>1.026</v>
      </c>
      <c r="P1219" s="8">
        <f>IFERROR(Table1[[#This Row],[pledged]]/Table1[[#This Row],[backers_count]],0)</f>
        <v>148.57377049180329</v>
      </c>
      <c r="Q121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19" t="str">
        <f>RIGHT(Table1[[#This Row],[Category and Sub-Category]],(LEN(Table1[[#This Row],[Category and Sub-Category]])-(FIND("/",Table1[[#This Row],[Category and Sub-Category]],1))))</f>
        <v>photobooks</v>
      </c>
      <c r="S1219" s="7">
        <f>(Table1[[#This Row],[launched_at]]/86400)+DATE(1970,1,1)</f>
        <v>42535.809490740736</v>
      </c>
      <c r="T1219" s="7">
        <f>(Table1[[#This Row],[deadline]]/86400)+DATE(1970,1,1)</f>
        <v>42565.809490740736</v>
      </c>
    </row>
    <row r="1220" spans="1:20" ht="58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12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9">
        <f>Table1[[#This Row],[pledged]]/Table1[[#This Row],[goal]]</f>
        <v>1.7227777777777777</v>
      </c>
      <c r="P1220" s="8">
        <f>IFERROR(Table1[[#This Row],[pledged]]/Table1[[#This Row],[backers_count]],0)</f>
        <v>174.2134831460674</v>
      </c>
      <c r="Q122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20" t="str">
        <f>RIGHT(Table1[[#This Row],[Category and Sub-Category]],(LEN(Table1[[#This Row],[Category and Sub-Category]])-(FIND("/",Table1[[#This Row],[Category and Sub-Category]],1))))</f>
        <v>photobooks</v>
      </c>
      <c r="S1220" s="7">
        <f>(Table1[[#This Row],[launched_at]]/86400)+DATE(1970,1,1)</f>
        <v>42278.662037037036</v>
      </c>
      <c r="T1220" s="7">
        <f>(Table1[[#This Row],[deadline]]/86400)+DATE(1970,1,1)</f>
        <v>42309.125</v>
      </c>
    </row>
    <row r="1221" spans="1:20" ht="29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12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9">
        <f>Table1[[#This Row],[pledged]]/Table1[[#This Row],[goal]]</f>
        <v>1.5916819571865444</v>
      </c>
      <c r="P1221" s="8">
        <f>IFERROR(Table1[[#This Row],[pledged]]/Table1[[#This Row],[backers_count]],0)</f>
        <v>102.86166007905139</v>
      </c>
      <c r="Q122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21" t="str">
        <f>RIGHT(Table1[[#This Row],[Category and Sub-Category]],(LEN(Table1[[#This Row],[Category and Sub-Category]])-(FIND("/",Table1[[#This Row],[Category and Sub-Category]],1))))</f>
        <v>photobooks</v>
      </c>
      <c r="S1221" s="7">
        <f>(Table1[[#This Row],[launched_at]]/86400)+DATE(1970,1,1)</f>
        <v>42633.461956018524</v>
      </c>
      <c r="T1221" s="7">
        <f>(Table1[[#This Row],[deadline]]/86400)+DATE(1970,1,1)</f>
        <v>42663.461956018524</v>
      </c>
    </row>
    <row r="1222" spans="1:20" ht="43.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1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9">
        <f>Table1[[#This Row],[pledged]]/Table1[[#This Row],[goal]]</f>
        <v>1.0376666666666667</v>
      </c>
      <c r="P1222" s="8">
        <f>IFERROR(Table1[[#This Row],[pledged]]/Table1[[#This Row],[backers_count]],0)</f>
        <v>111.17857142857143</v>
      </c>
      <c r="Q122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22" t="str">
        <f>RIGHT(Table1[[#This Row],[Category and Sub-Category]],(LEN(Table1[[#This Row],[Category and Sub-Category]])-(FIND("/",Table1[[#This Row],[Category and Sub-Category]],1))))</f>
        <v>photobooks</v>
      </c>
      <c r="S1222" s="7">
        <f>(Table1[[#This Row],[launched_at]]/86400)+DATE(1970,1,1)</f>
        <v>42211.628611111111</v>
      </c>
      <c r="T1222" s="7">
        <f>(Table1[[#This Row],[deadline]]/86400)+DATE(1970,1,1)</f>
        <v>42241.628611111111</v>
      </c>
    </row>
    <row r="1223" spans="1:20" ht="43.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12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9">
        <f>Table1[[#This Row],[pledged]]/Table1[[#This Row],[goal]]</f>
        <v>1.1140954545454547</v>
      </c>
      <c r="P1223" s="8">
        <f>IFERROR(Table1[[#This Row],[pledged]]/Table1[[#This Row],[backers_count]],0)</f>
        <v>23.796213592233013</v>
      </c>
      <c r="Q122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23" t="str">
        <f>RIGHT(Table1[[#This Row],[Category and Sub-Category]],(LEN(Table1[[#This Row],[Category and Sub-Category]])-(FIND("/",Table1[[#This Row],[Category and Sub-Category]],1))))</f>
        <v>photobooks</v>
      </c>
      <c r="S1223" s="7">
        <f>(Table1[[#This Row],[launched_at]]/86400)+DATE(1970,1,1)</f>
        <v>42680.47555555556</v>
      </c>
      <c r="T1223" s="7">
        <f>(Table1[[#This Row],[deadline]]/86400)+DATE(1970,1,1)</f>
        <v>42708</v>
      </c>
    </row>
    <row r="1224" spans="1:20" ht="29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12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9">
        <f>Table1[[#This Row],[pledged]]/Table1[[#This Row],[goal]]</f>
        <v>2.80375</v>
      </c>
      <c r="P1224" s="8">
        <f>IFERROR(Table1[[#This Row],[pledged]]/Table1[[#This Row],[backers_count]],0)</f>
        <v>81.268115942028984</v>
      </c>
      <c r="Q122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24" t="str">
        <f>RIGHT(Table1[[#This Row],[Category and Sub-Category]],(LEN(Table1[[#This Row],[Category and Sub-Category]])-(FIND("/",Table1[[#This Row],[Category and Sub-Category]],1))))</f>
        <v>photobooks</v>
      </c>
      <c r="S1224" s="7">
        <f>(Table1[[#This Row],[launched_at]]/86400)+DATE(1970,1,1)</f>
        <v>42430.720451388886</v>
      </c>
      <c r="T1224" s="7">
        <f>(Table1[[#This Row],[deadline]]/86400)+DATE(1970,1,1)</f>
        <v>42461.166666666672</v>
      </c>
    </row>
    <row r="1225" spans="1:20" ht="43.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12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9">
        <f>Table1[[#This Row],[pledged]]/Table1[[#This Row],[goal]]</f>
        <v>1.1210606060606061</v>
      </c>
      <c r="P1225" s="8">
        <f>IFERROR(Table1[[#This Row],[pledged]]/Table1[[#This Row],[backers_count]],0)</f>
        <v>116.21465968586388</v>
      </c>
      <c r="Q122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225" t="str">
        <f>RIGHT(Table1[[#This Row],[Category and Sub-Category]],(LEN(Table1[[#This Row],[Category and Sub-Category]])-(FIND("/",Table1[[#This Row],[Category and Sub-Category]],1))))</f>
        <v>photobooks</v>
      </c>
      <c r="S1225" s="7">
        <f>(Table1[[#This Row],[launched_at]]/86400)+DATE(1970,1,1)</f>
        <v>42654.177187499998</v>
      </c>
      <c r="T1225" s="7">
        <f>(Table1[[#This Row],[deadline]]/86400)+DATE(1970,1,1)</f>
        <v>42684.218854166669</v>
      </c>
    </row>
    <row r="1226" spans="1:20" ht="29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12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9">
        <f>Table1[[#This Row],[pledged]]/Table1[[#This Row],[goal]]</f>
        <v>7.0666666666666669E-2</v>
      </c>
      <c r="P1226" s="8">
        <f>IFERROR(Table1[[#This Row],[pledged]]/Table1[[#This Row],[backers_count]],0)</f>
        <v>58.888888888888886</v>
      </c>
      <c r="Q122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26" t="str">
        <f>RIGHT(Table1[[#This Row],[Category and Sub-Category]],(LEN(Table1[[#This Row],[Category and Sub-Category]])-(FIND("/",Table1[[#This Row],[Category and Sub-Category]],1))))</f>
        <v>world music</v>
      </c>
      <c r="S1226" s="7">
        <f>(Table1[[#This Row],[launched_at]]/86400)+DATE(1970,1,1)</f>
        <v>41736.549791666665</v>
      </c>
      <c r="T1226" s="7">
        <f>(Table1[[#This Row],[deadline]]/86400)+DATE(1970,1,1)</f>
        <v>41796.549791666665</v>
      </c>
    </row>
    <row r="1227" spans="1:20" ht="43.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12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9">
        <f>Table1[[#This Row],[pledged]]/Table1[[#This Row],[goal]]</f>
        <v>4.3999999999999997E-2</v>
      </c>
      <c r="P1227" s="8">
        <f>IFERROR(Table1[[#This Row],[pledged]]/Table1[[#This Row],[backers_count]],0)</f>
        <v>44</v>
      </c>
      <c r="Q122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27" t="str">
        <f>RIGHT(Table1[[#This Row],[Category and Sub-Category]],(LEN(Table1[[#This Row],[Category and Sub-Category]])-(FIND("/",Table1[[#This Row],[Category and Sub-Category]],1))))</f>
        <v>world music</v>
      </c>
      <c r="S1227" s="7">
        <f>(Table1[[#This Row],[launched_at]]/86400)+DATE(1970,1,1)</f>
        <v>41509.905995370369</v>
      </c>
      <c r="T1227" s="7">
        <f>(Table1[[#This Row],[deadline]]/86400)+DATE(1970,1,1)</f>
        <v>41569.905995370369</v>
      </c>
    </row>
    <row r="1228" spans="1:20" ht="43.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12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9">
        <f>Table1[[#This Row],[pledged]]/Table1[[#This Row],[goal]]</f>
        <v>3.8739999999999997E-2</v>
      </c>
      <c r="P1228" s="8">
        <f>IFERROR(Table1[[#This Row],[pledged]]/Table1[[#This Row],[backers_count]],0)</f>
        <v>48.424999999999997</v>
      </c>
      <c r="Q122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28" t="str">
        <f>RIGHT(Table1[[#This Row],[Category and Sub-Category]],(LEN(Table1[[#This Row],[Category and Sub-Category]])-(FIND("/",Table1[[#This Row],[Category and Sub-Category]],1))))</f>
        <v>world music</v>
      </c>
      <c r="S1228" s="7">
        <f>(Table1[[#This Row],[launched_at]]/86400)+DATE(1970,1,1)</f>
        <v>41715.874780092592</v>
      </c>
      <c r="T1228" s="7">
        <f>(Table1[[#This Row],[deadline]]/86400)+DATE(1970,1,1)</f>
        <v>41750.041666666664</v>
      </c>
    </row>
    <row r="1229" spans="1:20" ht="43.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12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9">
        <f>Table1[[#This Row],[pledged]]/Table1[[#This Row],[goal]]</f>
        <v>0</v>
      </c>
      <c r="P1229" s="8">
        <f>IFERROR(Table1[[#This Row],[pledged]]/Table1[[#This Row],[backers_count]],0)</f>
        <v>0</v>
      </c>
      <c r="Q122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29" t="str">
        <f>RIGHT(Table1[[#This Row],[Category and Sub-Category]],(LEN(Table1[[#This Row],[Category and Sub-Category]])-(FIND("/",Table1[[#This Row],[Category and Sub-Category]],1))))</f>
        <v>world music</v>
      </c>
      <c r="S1229" s="7">
        <f>(Table1[[#This Row],[launched_at]]/86400)+DATE(1970,1,1)</f>
        <v>41827.919166666667</v>
      </c>
      <c r="T1229" s="7">
        <f>(Table1[[#This Row],[deadline]]/86400)+DATE(1970,1,1)</f>
        <v>41858.291666666664</v>
      </c>
    </row>
    <row r="1230" spans="1:20" ht="43.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12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9">
        <f>Table1[[#This Row],[pledged]]/Table1[[#This Row],[goal]]</f>
        <v>0.29299999999999998</v>
      </c>
      <c r="P1230" s="8">
        <f>IFERROR(Table1[[#This Row],[pledged]]/Table1[[#This Row],[backers_count]],0)</f>
        <v>61.041666666666664</v>
      </c>
      <c r="Q123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30" t="str">
        <f>RIGHT(Table1[[#This Row],[Category and Sub-Category]],(LEN(Table1[[#This Row],[Category and Sub-Category]])-(FIND("/",Table1[[#This Row],[Category and Sub-Category]],1))))</f>
        <v>world music</v>
      </c>
      <c r="S1230" s="7">
        <f>(Table1[[#This Row],[launched_at]]/86400)+DATE(1970,1,1)</f>
        <v>40754.729259259257</v>
      </c>
      <c r="T1230" s="7">
        <f>(Table1[[#This Row],[deadline]]/86400)+DATE(1970,1,1)</f>
        <v>40814.729259259257</v>
      </c>
    </row>
    <row r="1231" spans="1:20" ht="58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12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9">
        <f>Table1[[#This Row],[pledged]]/Table1[[#This Row],[goal]]</f>
        <v>9.0909090909090905E-3</v>
      </c>
      <c r="P1231" s="8">
        <f>IFERROR(Table1[[#This Row],[pledged]]/Table1[[#This Row],[backers_count]],0)</f>
        <v>25</v>
      </c>
      <c r="Q123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31" t="str">
        <f>RIGHT(Table1[[#This Row],[Category and Sub-Category]],(LEN(Table1[[#This Row],[Category and Sub-Category]])-(FIND("/",Table1[[#This Row],[Category and Sub-Category]],1))))</f>
        <v>world music</v>
      </c>
      <c r="S1231" s="7">
        <f>(Table1[[#This Row],[launched_at]]/86400)+DATE(1970,1,1)</f>
        <v>40985.459803240738</v>
      </c>
      <c r="T1231" s="7">
        <f>(Table1[[#This Row],[deadline]]/86400)+DATE(1970,1,1)</f>
        <v>41015.666666666664</v>
      </c>
    </row>
    <row r="1232" spans="1:20" ht="43.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1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9">
        <f>Table1[[#This Row],[pledged]]/Table1[[#This Row],[goal]]</f>
        <v>0</v>
      </c>
      <c r="P1232" s="8">
        <f>IFERROR(Table1[[#This Row],[pledged]]/Table1[[#This Row],[backers_count]],0)</f>
        <v>0</v>
      </c>
      <c r="Q123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32" t="str">
        <f>RIGHT(Table1[[#This Row],[Category and Sub-Category]],(LEN(Table1[[#This Row],[Category and Sub-Category]])-(FIND("/",Table1[[#This Row],[Category and Sub-Category]],1))))</f>
        <v>world music</v>
      </c>
      <c r="S1232" s="7">
        <f>(Table1[[#This Row],[launched_at]]/86400)+DATE(1970,1,1)</f>
        <v>40568.972569444442</v>
      </c>
      <c r="T1232" s="7">
        <f>(Table1[[#This Row],[deadline]]/86400)+DATE(1970,1,1)</f>
        <v>40598.972569444442</v>
      </c>
    </row>
    <row r="1233" spans="1:20" ht="43.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12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9">
        <f>Table1[[#This Row],[pledged]]/Table1[[#This Row],[goal]]</f>
        <v>0</v>
      </c>
      <c r="P1233" s="8">
        <f>IFERROR(Table1[[#This Row],[pledged]]/Table1[[#This Row],[backers_count]],0)</f>
        <v>0</v>
      </c>
      <c r="Q123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33" t="str">
        <f>RIGHT(Table1[[#This Row],[Category and Sub-Category]],(LEN(Table1[[#This Row],[Category and Sub-Category]])-(FIND("/",Table1[[#This Row],[Category and Sub-Category]],1))))</f>
        <v>world music</v>
      </c>
      <c r="S1233" s="7">
        <f>(Table1[[#This Row],[launched_at]]/86400)+DATE(1970,1,1)</f>
        <v>42193.941759259258</v>
      </c>
      <c r="T1233" s="7">
        <f>(Table1[[#This Row],[deadline]]/86400)+DATE(1970,1,1)</f>
        <v>42244.041666666672</v>
      </c>
    </row>
    <row r="1234" spans="1:20" ht="43.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12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9">
        <f>Table1[[#This Row],[pledged]]/Table1[[#This Row],[goal]]</f>
        <v>8.0000000000000002E-3</v>
      </c>
      <c r="P1234" s="8">
        <f>IFERROR(Table1[[#This Row],[pledged]]/Table1[[#This Row],[backers_count]],0)</f>
        <v>40</v>
      </c>
      <c r="Q123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34" t="str">
        <f>RIGHT(Table1[[#This Row],[Category and Sub-Category]],(LEN(Table1[[#This Row],[Category and Sub-Category]])-(FIND("/",Table1[[#This Row],[Category and Sub-Category]],1))))</f>
        <v>world music</v>
      </c>
      <c r="S1234" s="7">
        <f>(Table1[[#This Row],[launched_at]]/86400)+DATE(1970,1,1)</f>
        <v>41506.848032407404</v>
      </c>
      <c r="T1234" s="7">
        <f>(Table1[[#This Row],[deadline]]/86400)+DATE(1970,1,1)</f>
        <v>41553.848032407404</v>
      </c>
    </row>
    <row r="1235" spans="1:20" ht="43.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12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9">
        <f>Table1[[#This Row],[pledged]]/Table1[[#This Row],[goal]]</f>
        <v>0.11600000000000001</v>
      </c>
      <c r="P1235" s="8">
        <f>IFERROR(Table1[[#This Row],[pledged]]/Table1[[#This Row],[backers_count]],0)</f>
        <v>19.333333333333332</v>
      </c>
      <c r="Q123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35" t="str">
        <f>RIGHT(Table1[[#This Row],[Category and Sub-Category]],(LEN(Table1[[#This Row],[Category and Sub-Category]])-(FIND("/",Table1[[#This Row],[Category and Sub-Category]],1))))</f>
        <v>world music</v>
      </c>
      <c r="S1235" s="7">
        <f>(Table1[[#This Row],[launched_at]]/86400)+DATE(1970,1,1)</f>
        <v>40939.948773148149</v>
      </c>
      <c r="T1235" s="7">
        <f>(Table1[[#This Row],[deadline]]/86400)+DATE(1970,1,1)</f>
        <v>40960.948773148149</v>
      </c>
    </row>
    <row r="1236" spans="1:20" ht="43.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12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9">
        <f>Table1[[#This Row],[pledged]]/Table1[[#This Row],[goal]]</f>
        <v>0</v>
      </c>
      <c r="P1236" s="8">
        <f>IFERROR(Table1[[#This Row],[pledged]]/Table1[[#This Row],[backers_count]],0)</f>
        <v>0</v>
      </c>
      <c r="Q123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36" t="str">
        <f>RIGHT(Table1[[#This Row],[Category and Sub-Category]],(LEN(Table1[[#This Row],[Category and Sub-Category]])-(FIND("/",Table1[[#This Row],[Category and Sub-Category]],1))))</f>
        <v>world music</v>
      </c>
      <c r="S1236" s="7">
        <f>(Table1[[#This Row],[launched_at]]/86400)+DATE(1970,1,1)</f>
        <v>42007.788680555561</v>
      </c>
      <c r="T1236" s="7">
        <f>(Table1[[#This Row],[deadline]]/86400)+DATE(1970,1,1)</f>
        <v>42037.788680555561</v>
      </c>
    </row>
    <row r="1237" spans="1:20" ht="43.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12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9">
        <f>Table1[[#This Row],[pledged]]/Table1[[#This Row],[goal]]</f>
        <v>2.787363950092912E-2</v>
      </c>
      <c r="P1237" s="8">
        <f>IFERROR(Table1[[#This Row],[pledged]]/Table1[[#This Row],[backers_count]],0)</f>
        <v>35</v>
      </c>
      <c r="Q123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37" t="str">
        <f>RIGHT(Table1[[#This Row],[Category and Sub-Category]],(LEN(Table1[[#This Row],[Category and Sub-Category]])-(FIND("/",Table1[[#This Row],[Category and Sub-Category]],1))))</f>
        <v>world music</v>
      </c>
      <c r="S1237" s="7">
        <f>(Table1[[#This Row],[launched_at]]/86400)+DATE(1970,1,1)</f>
        <v>41583.135405092595</v>
      </c>
      <c r="T1237" s="7">
        <f>(Table1[[#This Row],[deadline]]/86400)+DATE(1970,1,1)</f>
        <v>41623.135405092595</v>
      </c>
    </row>
    <row r="1238" spans="1:20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12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9">
        <f>Table1[[#This Row],[pledged]]/Table1[[#This Row],[goal]]</f>
        <v>0</v>
      </c>
      <c r="P1238" s="8">
        <f>IFERROR(Table1[[#This Row],[pledged]]/Table1[[#This Row],[backers_count]],0)</f>
        <v>0</v>
      </c>
      <c r="Q123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38" t="str">
        <f>RIGHT(Table1[[#This Row],[Category and Sub-Category]],(LEN(Table1[[#This Row],[Category and Sub-Category]])-(FIND("/",Table1[[#This Row],[Category and Sub-Category]],1))))</f>
        <v>world music</v>
      </c>
      <c r="S1238" s="7">
        <f>(Table1[[#This Row],[launched_at]]/86400)+DATE(1970,1,1)</f>
        <v>41110.680138888885</v>
      </c>
      <c r="T1238" s="7">
        <f>(Table1[[#This Row],[deadline]]/86400)+DATE(1970,1,1)</f>
        <v>41118.666666666664</v>
      </c>
    </row>
    <row r="1239" spans="1:20" ht="58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12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9">
        <f>Table1[[#This Row],[pledged]]/Table1[[#This Row],[goal]]</f>
        <v>0</v>
      </c>
      <c r="P1239" s="8">
        <f>IFERROR(Table1[[#This Row],[pledged]]/Table1[[#This Row],[backers_count]],0)</f>
        <v>0</v>
      </c>
      <c r="Q123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39" t="str">
        <f>RIGHT(Table1[[#This Row],[Category and Sub-Category]],(LEN(Table1[[#This Row],[Category and Sub-Category]])-(FIND("/",Table1[[#This Row],[Category and Sub-Category]],1))))</f>
        <v>world music</v>
      </c>
      <c r="S1239" s="7">
        <f>(Table1[[#This Row],[launched_at]]/86400)+DATE(1970,1,1)</f>
        <v>41125.283159722225</v>
      </c>
      <c r="T1239" s="7">
        <f>(Table1[[#This Row],[deadline]]/86400)+DATE(1970,1,1)</f>
        <v>41145.283159722225</v>
      </c>
    </row>
    <row r="1240" spans="1:20" ht="58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12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9">
        <f>Table1[[#This Row],[pledged]]/Table1[[#This Row],[goal]]</f>
        <v>0.17799999999999999</v>
      </c>
      <c r="P1240" s="8">
        <f>IFERROR(Table1[[#This Row],[pledged]]/Table1[[#This Row],[backers_count]],0)</f>
        <v>59.333333333333336</v>
      </c>
      <c r="Q124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40" t="str">
        <f>RIGHT(Table1[[#This Row],[Category and Sub-Category]],(LEN(Table1[[#This Row],[Category and Sub-Category]])-(FIND("/",Table1[[#This Row],[Category and Sub-Category]],1))))</f>
        <v>world music</v>
      </c>
      <c r="S1240" s="7">
        <f>(Table1[[#This Row],[launched_at]]/86400)+DATE(1970,1,1)</f>
        <v>40731.61037037037</v>
      </c>
      <c r="T1240" s="7">
        <f>(Table1[[#This Row],[deadline]]/86400)+DATE(1970,1,1)</f>
        <v>40761.61037037037</v>
      </c>
    </row>
    <row r="1241" spans="1:20" ht="29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12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9">
        <f>Table1[[#This Row],[pledged]]/Table1[[#This Row],[goal]]</f>
        <v>0</v>
      </c>
      <c r="P1241" s="8">
        <f>IFERROR(Table1[[#This Row],[pledged]]/Table1[[#This Row],[backers_count]],0)</f>
        <v>0</v>
      </c>
      <c r="Q124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41" t="str">
        <f>RIGHT(Table1[[#This Row],[Category and Sub-Category]],(LEN(Table1[[#This Row],[Category and Sub-Category]])-(FIND("/",Table1[[#This Row],[Category and Sub-Category]],1))))</f>
        <v>world music</v>
      </c>
      <c r="S1241" s="7">
        <f>(Table1[[#This Row],[launched_at]]/86400)+DATE(1970,1,1)</f>
        <v>40883.962581018517</v>
      </c>
      <c r="T1241" s="7">
        <f>(Table1[[#This Row],[deadline]]/86400)+DATE(1970,1,1)</f>
        <v>40913.962581018517</v>
      </c>
    </row>
    <row r="1242" spans="1:20" ht="43.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1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9">
        <f>Table1[[#This Row],[pledged]]/Table1[[#This Row],[goal]]</f>
        <v>3.0124999999999999E-2</v>
      </c>
      <c r="P1242" s="8">
        <f>IFERROR(Table1[[#This Row],[pledged]]/Table1[[#This Row],[backers_count]],0)</f>
        <v>30.125</v>
      </c>
      <c r="Q124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42" t="str">
        <f>RIGHT(Table1[[#This Row],[Category and Sub-Category]],(LEN(Table1[[#This Row],[Category and Sub-Category]])-(FIND("/",Table1[[#This Row],[Category and Sub-Category]],1))))</f>
        <v>world music</v>
      </c>
      <c r="S1242" s="7">
        <f>(Table1[[#This Row],[launched_at]]/86400)+DATE(1970,1,1)</f>
        <v>41409.040011574078</v>
      </c>
      <c r="T1242" s="7">
        <f>(Table1[[#This Row],[deadline]]/86400)+DATE(1970,1,1)</f>
        <v>41467.910416666666</v>
      </c>
    </row>
    <row r="1243" spans="1:20" ht="58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12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9">
        <f>Table1[[#This Row],[pledged]]/Table1[[#This Row],[goal]]</f>
        <v>0.50739999999999996</v>
      </c>
      <c r="P1243" s="8">
        <f>IFERROR(Table1[[#This Row],[pledged]]/Table1[[#This Row],[backers_count]],0)</f>
        <v>74.617647058823536</v>
      </c>
      <c r="Q124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43" t="str">
        <f>RIGHT(Table1[[#This Row],[Category and Sub-Category]],(LEN(Table1[[#This Row],[Category and Sub-Category]])-(FIND("/",Table1[[#This Row],[Category and Sub-Category]],1))))</f>
        <v>world music</v>
      </c>
      <c r="S1243" s="7">
        <f>(Table1[[#This Row],[launched_at]]/86400)+DATE(1970,1,1)</f>
        <v>41923.837731481479</v>
      </c>
      <c r="T1243" s="7">
        <f>(Table1[[#This Row],[deadline]]/86400)+DATE(1970,1,1)</f>
        <v>41946.249305555553</v>
      </c>
    </row>
    <row r="1244" spans="1:20" ht="43.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12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9">
        <f>Table1[[#This Row],[pledged]]/Table1[[#This Row],[goal]]</f>
        <v>5.4884742041712408E-3</v>
      </c>
      <c r="P1244" s="8">
        <f>IFERROR(Table1[[#This Row],[pledged]]/Table1[[#This Row],[backers_count]],0)</f>
        <v>5</v>
      </c>
      <c r="Q124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44" t="str">
        <f>RIGHT(Table1[[#This Row],[Category and Sub-Category]],(LEN(Table1[[#This Row],[Category and Sub-Category]])-(FIND("/",Table1[[#This Row],[Category and Sub-Category]],1))))</f>
        <v>world music</v>
      </c>
      <c r="S1244" s="7">
        <f>(Table1[[#This Row],[launched_at]]/86400)+DATE(1970,1,1)</f>
        <v>40782.165532407409</v>
      </c>
      <c r="T1244" s="7">
        <f>(Table1[[#This Row],[deadline]]/86400)+DATE(1970,1,1)</f>
        <v>40797.554166666669</v>
      </c>
    </row>
    <row r="1245" spans="1:20" ht="43.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12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9">
        <f>Table1[[#This Row],[pledged]]/Table1[[#This Row],[goal]]</f>
        <v>0.14091666666666666</v>
      </c>
      <c r="P1245" s="8">
        <f>IFERROR(Table1[[#This Row],[pledged]]/Table1[[#This Row],[backers_count]],0)</f>
        <v>44.5</v>
      </c>
      <c r="Q124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45" t="str">
        <f>RIGHT(Table1[[#This Row],[Category and Sub-Category]],(LEN(Table1[[#This Row],[Category and Sub-Category]])-(FIND("/",Table1[[#This Row],[Category and Sub-Category]],1))))</f>
        <v>world music</v>
      </c>
      <c r="S1245" s="7">
        <f>(Table1[[#This Row],[launched_at]]/86400)+DATE(1970,1,1)</f>
        <v>40671.879293981481</v>
      </c>
      <c r="T1245" s="7">
        <f>(Table1[[#This Row],[deadline]]/86400)+DATE(1970,1,1)</f>
        <v>40732.875</v>
      </c>
    </row>
    <row r="1246" spans="1:20" ht="43.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12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9">
        <f>Table1[[#This Row],[pledged]]/Table1[[#This Row],[goal]]</f>
        <v>1.038</v>
      </c>
      <c r="P1246" s="8">
        <f>IFERROR(Table1[[#This Row],[pledged]]/Table1[[#This Row],[backers_count]],0)</f>
        <v>46.133333333333333</v>
      </c>
      <c r="Q124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46" t="str">
        <f>RIGHT(Table1[[#This Row],[Category and Sub-Category]],(LEN(Table1[[#This Row],[Category and Sub-Category]])-(FIND("/",Table1[[#This Row],[Category and Sub-Category]],1))))</f>
        <v>rock</v>
      </c>
      <c r="S1246" s="7">
        <f>(Table1[[#This Row],[launched_at]]/86400)+DATE(1970,1,1)</f>
        <v>41355.825497685189</v>
      </c>
      <c r="T1246" s="7">
        <f>(Table1[[#This Row],[deadline]]/86400)+DATE(1970,1,1)</f>
        <v>41386.875</v>
      </c>
    </row>
    <row r="1247" spans="1:20" ht="43.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12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9">
        <f>Table1[[#This Row],[pledged]]/Table1[[#This Row],[goal]]</f>
        <v>1.2024999999999999</v>
      </c>
      <c r="P1247" s="8">
        <f>IFERROR(Table1[[#This Row],[pledged]]/Table1[[#This Row],[backers_count]],0)</f>
        <v>141.47058823529412</v>
      </c>
      <c r="Q124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47" t="str">
        <f>RIGHT(Table1[[#This Row],[Category and Sub-Category]],(LEN(Table1[[#This Row],[Category and Sub-Category]])-(FIND("/",Table1[[#This Row],[Category and Sub-Category]],1))))</f>
        <v>rock</v>
      </c>
      <c r="S1247" s="7">
        <f>(Table1[[#This Row],[launched_at]]/86400)+DATE(1970,1,1)</f>
        <v>41774.59993055556</v>
      </c>
      <c r="T1247" s="7">
        <f>(Table1[[#This Row],[deadline]]/86400)+DATE(1970,1,1)</f>
        <v>41804.59993055556</v>
      </c>
    </row>
    <row r="1248" spans="1:20" ht="43.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12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9">
        <f>Table1[[#This Row],[pledged]]/Table1[[#This Row],[goal]]</f>
        <v>1.17</v>
      </c>
      <c r="P1248" s="8">
        <f>IFERROR(Table1[[#This Row],[pledged]]/Table1[[#This Row],[backers_count]],0)</f>
        <v>75.483870967741936</v>
      </c>
      <c r="Q124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48" t="str">
        <f>RIGHT(Table1[[#This Row],[Category and Sub-Category]],(LEN(Table1[[#This Row],[Category and Sub-Category]])-(FIND("/",Table1[[#This Row],[Category and Sub-Category]],1))))</f>
        <v>rock</v>
      </c>
      <c r="S1248" s="7">
        <f>(Table1[[#This Row],[launched_at]]/86400)+DATE(1970,1,1)</f>
        <v>40838.043391203704</v>
      </c>
      <c r="T1248" s="7">
        <f>(Table1[[#This Row],[deadline]]/86400)+DATE(1970,1,1)</f>
        <v>40883.085057870368</v>
      </c>
    </row>
    <row r="1249" spans="1:20" ht="29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12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9">
        <f>Table1[[#This Row],[pledged]]/Table1[[#This Row],[goal]]</f>
        <v>1.2214285714285715</v>
      </c>
      <c r="P1249" s="8">
        <f>IFERROR(Table1[[#This Row],[pledged]]/Table1[[#This Row],[backers_count]],0)</f>
        <v>85.5</v>
      </c>
      <c r="Q124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49" t="str">
        <f>RIGHT(Table1[[#This Row],[Category and Sub-Category]],(LEN(Table1[[#This Row],[Category and Sub-Category]])-(FIND("/",Table1[[#This Row],[Category and Sub-Category]],1))))</f>
        <v>rock</v>
      </c>
      <c r="S1249" s="7">
        <f>(Table1[[#This Row],[launched_at]]/86400)+DATE(1970,1,1)</f>
        <v>41370.292303240742</v>
      </c>
      <c r="T1249" s="7">
        <f>(Table1[[#This Row],[deadline]]/86400)+DATE(1970,1,1)</f>
        <v>41400.292303240742</v>
      </c>
    </row>
    <row r="1250" spans="1:20" ht="43.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12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9">
        <f>Table1[[#This Row],[pledged]]/Table1[[#This Row],[goal]]</f>
        <v>1.5164</v>
      </c>
      <c r="P1250" s="8">
        <f>IFERROR(Table1[[#This Row],[pledged]]/Table1[[#This Row],[backers_count]],0)</f>
        <v>64.254237288135599</v>
      </c>
      <c r="Q125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50" t="str">
        <f>RIGHT(Table1[[#This Row],[Category and Sub-Category]],(LEN(Table1[[#This Row],[Category and Sub-Category]])-(FIND("/",Table1[[#This Row],[Category and Sub-Category]],1))))</f>
        <v>rock</v>
      </c>
      <c r="S1250" s="7">
        <f>(Table1[[#This Row],[launched_at]]/86400)+DATE(1970,1,1)</f>
        <v>41767.656863425924</v>
      </c>
      <c r="T1250" s="7">
        <f>(Table1[[#This Row],[deadline]]/86400)+DATE(1970,1,1)</f>
        <v>41803.290972222225</v>
      </c>
    </row>
    <row r="1251" spans="1:20" ht="43.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12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9">
        <f>Table1[[#This Row],[pledged]]/Table1[[#This Row],[goal]]</f>
        <v>1.0444</v>
      </c>
      <c r="P1251" s="8">
        <f>IFERROR(Table1[[#This Row],[pledged]]/Table1[[#This Row],[backers_count]],0)</f>
        <v>64.46913580246914</v>
      </c>
      <c r="Q125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51" t="str">
        <f>RIGHT(Table1[[#This Row],[Category and Sub-Category]],(LEN(Table1[[#This Row],[Category and Sub-Category]])-(FIND("/",Table1[[#This Row],[Category and Sub-Category]],1))))</f>
        <v>rock</v>
      </c>
      <c r="S1251" s="7">
        <f>(Table1[[#This Row],[launched_at]]/86400)+DATE(1970,1,1)</f>
        <v>41067.740868055553</v>
      </c>
      <c r="T1251" s="7">
        <f>(Table1[[#This Row],[deadline]]/86400)+DATE(1970,1,1)</f>
        <v>41097.740868055553</v>
      </c>
    </row>
    <row r="1252" spans="1:20" ht="58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1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9">
        <f>Table1[[#This Row],[pledged]]/Table1[[#This Row],[goal]]</f>
        <v>2.0015333333333332</v>
      </c>
      <c r="P1252" s="8">
        <f>IFERROR(Table1[[#This Row],[pledged]]/Table1[[#This Row],[backers_count]],0)</f>
        <v>118.2007874015748</v>
      </c>
      <c r="Q125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52" t="str">
        <f>RIGHT(Table1[[#This Row],[Category and Sub-Category]],(LEN(Table1[[#This Row],[Category and Sub-Category]])-(FIND("/",Table1[[#This Row],[Category and Sub-Category]],1))))</f>
        <v>rock</v>
      </c>
      <c r="S1252" s="7">
        <f>(Table1[[#This Row],[launched_at]]/86400)+DATE(1970,1,1)</f>
        <v>41843.64271990741</v>
      </c>
      <c r="T1252" s="7">
        <f>(Table1[[#This Row],[deadline]]/86400)+DATE(1970,1,1)</f>
        <v>41888.64271990741</v>
      </c>
    </row>
    <row r="1253" spans="1:20" ht="29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12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9">
        <f>Table1[[#This Row],[pledged]]/Table1[[#This Row],[goal]]</f>
        <v>1.018</v>
      </c>
      <c r="P1253" s="8">
        <f>IFERROR(Table1[[#This Row],[pledged]]/Table1[[#This Row],[backers_count]],0)</f>
        <v>82.540540540540547</v>
      </c>
      <c r="Q125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53" t="str">
        <f>RIGHT(Table1[[#This Row],[Category and Sub-Category]],(LEN(Table1[[#This Row],[Category and Sub-Category]])-(FIND("/",Table1[[#This Row],[Category and Sub-Category]],1))))</f>
        <v>rock</v>
      </c>
      <c r="S1253" s="7">
        <f>(Table1[[#This Row],[launched_at]]/86400)+DATE(1970,1,1)</f>
        <v>40751.814432870371</v>
      </c>
      <c r="T1253" s="7">
        <f>(Table1[[#This Row],[deadline]]/86400)+DATE(1970,1,1)</f>
        <v>40811.814432870371</v>
      </c>
    </row>
    <row r="1254" spans="1:20" ht="43.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12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9">
        <f>Table1[[#This Row],[pledged]]/Table1[[#This Row],[goal]]</f>
        <v>1.3765714285714286</v>
      </c>
      <c r="P1254" s="8">
        <f>IFERROR(Table1[[#This Row],[pledged]]/Table1[[#This Row],[backers_count]],0)</f>
        <v>34.170212765957444</v>
      </c>
      <c r="Q125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54" t="str">
        <f>RIGHT(Table1[[#This Row],[Category and Sub-Category]],(LEN(Table1[[#This Row],[Category and Sub-Category]])-(FIND("/",Table1[[#This Row],[Category and Sub-Category]],1))))</f>
        <v>rock</v>
      </c>
      <c r="S1254" s="7">
        <f>(Table1[[#This Row],[launched_at]]/86400)+DATE(1970,1,1)</f>
        <v>41543.988067129627</v>
      </c>
      <c r="T1254" s="7">
        <f>(Table1[[#This Row],[deadline]]/86400)+DATE(1970,1,1)</f>
        <v>41571.988067129627</v>
      </c>
    </row>
    <row r="1255" spans="1:20" ht="58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12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9">
        <f>Table1[[#This Row],[pledged]]/Table1[[#This Row],[goal]]</f>
        <v>3038.3319999999999</v>
      </c>
      <c r="P1255" s="8">
        <f>IFERROR(Table1[[#This Row],[pledged]]/Table1[[#This Row],[backers_count]],0)</f>
        <v>42.73322081575246</v>
      </c>
      <c r="Q125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55" t="str">
        <f>RIGHT(Table1[[#This Row],[Category and Sub-Category]],(LEN(Table1[[#This Row],[Category and Sub-Category]])-(FIND("/",Table1[[#This Row],[Category and Sub-Category]],1))))</f>
        <v>rock</v>
      </c>
      <c r="S1255" s="7">
        <f>(Table1[[#This Row],[launched_at]]/86400)+DATE(1970,1,1)</f>
        <v>41855.783645833333</v>
      </c>
      <c r="T1255" s="7">
        <f>(Table1[[#This Row],[deadline]]/86400)+DATE(1970,1,1)</f>
        <v>41885.783645833333</v>
      </c>
    </row>
    <row r="1256" spans="1:20" ht="43.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12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9">
        <f>Table1[[#This Row],[pledged]]/Table1[[#This Row],[goal]]</f>
        <v>1.9885074626865671</v>
      </c>
      <c r="P1256" s="8">
        <f>IFERROR(Table1[[#This Row],[pledged]]/Table1[[#This Row],[backers_count]],0)</f>
        <v>94.489361702127653</v>
      </c>
      <c r="Q125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56" t="str">
        <f>RIGHT(Table1[[#This Row],[Category and Sub-Category]],(LEN(Table1[[#This Row],[Category and Sub-Category]])-(FIND("/",Table1[[#This Row],[Category and Sub-Category]],1))))</f>
        <v>rock</v>
      </c>
      <c r="S1256" s="7">
        <f>(Table1[[#This Row],[launched_at]]/86400)+DATE(1970,1,1)</f>
        <v>40487.621365740742</v>
      </c>
      <c r="T1256" s="7">
        <f>(Table1[[#This Row],[deadline]]/86400)+DATE(1970,1,1)</f>
        <v>40544.207638888889</v>
      </c>
    </row>
    <row r="1257" spans="1:20" ht="43.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12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9">
        <f>Table1[[#This Row],[pledged]]/Table1[[#This Row],[goal]]</f>
        <v>2.0236666666666667</v>
      </c>
      <c r="P1257" s="8">
        <f>IFERROR(Table1[[#This Row],[pledged]]/Table1[[#This Row],[backers_count]],0)</f>
        <v>55.697247706422019</v>
      </c>
      <c r="Q125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57" t="str">
        <f>RIGHT(Table1[[#This Row],[Category and Sub-Category]],(LEN(Table1[[#This Row],[Category and Sub-Category]])-(FIND("/",Table1[[#This Row],[Category and Sub-Category]],1))))</f>
        <v>rock</v>
      </c>
      <c r="S1257" s="7">
        <f>(Table1[[#This Row],[launched_at]]/86400)+DATE(1970,1,1)</f>
        <v>41579.845509259263</v>
      </c>
      <c r="T1257" s="7">
        <f>(Table1[[#This Row],[deadline]]/86400)+DATE(1970,1,1)</f>
        <v>41609.887175925927</v>
      </c>
    </row>
    <row r="1258" spans="1:20" ht="43.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12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9">
        <f>Table1[[#This Row],[pledged]]/Table1[[#This Row],[goal]]</f>
        <v>1.1796376666666666</v>
      </c>
      <c r="P1258" s="8">
        <f>IFERROR(Table1[[#This Row],[pledged]]/Table1[[#This Row],[backers_count]],0)</f>
        <v>98.030831024930734</v>
      </c>
      <c r="Q125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58" t="str">
        <f>RIGHT(Table1[[#This Row],[Category and Sub-Category]],(LEN(Table1[[#This Row],[Category and Sub-Category]])-(FIND("/",Table1[[#This Row],[Category and Sub-Category]],1))))</f>
        <v>rock</v>
      </c>
      <c r="S1258" s="7">
        <f>(Table1[[#This Row],[launched_at]]/86400)+DATE(1970,1,1)</f>
        <v>40921.919340277775</v>
      </c>
      <c r="T1258" s="7">
        <f>(Table1[[#This Row],[deadline]]/86400)+DATE(1970,1,1)</f>
        <v>40951.919340277775</v>
      </c>
    </row>
    <row r="1259" spans="1:20" ht="43.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12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9">
        <f>Table1[[#This Row],[pledged]]/Table1[[#This Row],[goal]]</f>
        <v>2.9472727272727273</v>
      </c>
      <c r="P1259" s="8">
        <f>IFERROR(Table1[[#This Row],[pledged]]/Table1[[#This Row],[backers_count]],0)</f>
        <v>92.102272727272734</v>
      </c>
      <c r="Q125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59" t="str">
        <f>RIGHT(Table1[[#This Row],[Category and Sub-Category]],(LEN(Table1[[#This Row],[Category and Sub-Category]])-(FIND("/",Table1[[#This Row],[Category and Sub-Category]],1))))</f>
        <v>rock</v>
      </c>
      <c r="S1259" s="7">
        <f>(Table1[[#This Row],[launched_at]]/86400)+DATE(1970,1,1)</f>
        <v>40587.085532407407</v>
      </c>
      <c r="T1259" s="7">
        <f>(Table1[[#This Row],[deadline]]/86400)+DATE(1970,1,1)</f>
        <v>40636.043865740743</v>
      </c>
    </row>
    <row r="1260" spans="1:20" ht="43.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12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9">
        <f>Table1[[#This Row],[pledged]]/Table1[[#This Row],[goal]]</f>
        <v>2.1314633333333335</v>
      </c>
      <c r="P1260" s="8">
        <f>IFERROR(Table1[[#This Row],[pledged]]/Table1[[#This Row],[backers_count]],0)</f>
        <v>38.175462686567165</v>
      </c>
      <c r="Q126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60" t="str">
        <f>RIGHT(Table1[[#This Row],[Category and Sub-Category]],(LEN(Table1[[#This Row],[Category and Sub-Category]])-(FIND("/",Table1[[#This Row],[Category and Sub-Category]],1))))</f>
        <v>rock</v>
      </c>
      <c r="S1260" s="7">
        <f>(Table1[[#This Row],[launched_at]]/86400)+DATE(1970,1,1)</f>
        <v>41487.611250000002</v>
      </c>
      <c r="T1260" s="7">
        <f>(Table1[[#This Row],[deadline]]/86400)+DATE(1970,1,1)</f>
        <v>41517.611250000002</v>
      </c>
    </row>
    <row r="1261" spans="1:20" ht="43.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12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9">
        <f>Table1[[#This Row],[pledged]]/Table1[[#This Row],[goal]]</f>
        <v>1.0424</v>
      </c>
      <c r="P1261" s="8">
        <f>IFERROR(Table1[[#This Row],[pledged]]/Table1[[#This Row],[backers_count]],0)</f>
        <v>27.145833333333332</v>
      </c>
      <c r="Q126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61" t="str">
        <f>RIGHT(Table1[[#This Row],[Category and Sub-Category]],(LEN(Table1[[#This Row],[Category and Sub-Category]])-(FIND("/",Table1[[#This Row],[Category and Sub-Category]],1))))</f>
        <v>rock</v>
      </c>
      <c r="S1261" s="7">
        <f>(Table1[[#This Row],[launched_at]]/86400)+DATE(1970,1,1)</f>
        <v>41766.970648148148</v>
      </c>
      <c r="T1261" s="7">
        <f>(Table1[[#This Row],[deadline]]/86400)+DATE(1970,1,1)</f>
        <v>41799.165972222225</v>
      </c>
    </row>
    <row r="1262" spans="1:20" ht="43.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1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9">
        <f>Table1[[#This Row],[pledged]]/Table1[[#This Row],[goal]]</f>
        <v>1.1366666666666667</v>
      </c>
      <c r="P1262" s="8">
        <f>IFERROR(Table1[[#This Row],[pledged]]/Table1[[#This Row],[backers_count]],0)</f>
        <v>50.689189189189186</v>
      </c>
      <c r="Q126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62" t="str">
        <f>RIGHT(Table1[[#This Row],[Category and Sub-Category]],(LEN(Table1[[#This Row],[Category and Sub-Category]])-(FIND("/",Table1[[#This Row],[Category and Sub-Category]],1))))</f>
        <v>rock</v>
      </c>
      <c r="S1262" s="7">
        <f>(Table1[[#This Row],[launched_at]]/86400)+DATE(1970,1,1)</f>
        <v>41666.842824074076</v>
      </c>
      <c r="T1262" s="7">
        <f>(Table1[[#This Row],[deadline]]/86400)+DATE(1970,1,1)</f>
        <v>41696.842824074076</v>
      </c>
    </row>
    <row r="1263" spans="1:20" ht="43.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12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9">
        <f>Table1[[#This Row],[pledged]]/Table1[[#This Row],[goal]]</f>
        <v>1.0125</v>
      </c>
      <c r="P1263" s="8">
        <f>IFERROR(Table1[[#This Row],[pledged]]/Table1[[#This Row],[backers_count]],0)</f>
        <v>38.942307692307693</v>
      </c>
      <c r="Q126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63" t="str">
        <f>RIGHT(Table1[[#This Row],[Category and Sub-Category]],(LEN(Table1[[#This Row],[Category and Sub-Category]])-(FIND("/",Table1[[#This Row],[Category and Sub-Category]],1))))</f>
        <v>rock</v>
      </c>
      <c r="S1263" s="7">
        <f>(Table1[[#This Row],[launched_at]]/86400)+DATE(1970,1,1)</f>
        <v>41638.342905092592</v>
      </c>
      <c r="T1263" s="7">
        <f>(Table1[[#This Row],[deadline]]/86400)+DATE(1970,1,1)</f>
        <v>41668.342905092592</v>
      </c>
    </row>
    <row r="1264" spans="1:20" ht="43.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12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9">
        <f>Table1[[#This Row],[pledged]]/Table1[[#This Row],[goal]]</f>
        <v>1.2541538461538462</v>
      </c>
      <c r="P1264" s="8">
        <f>IFERROR(Table1[[#This Row],[pledged]]/Table1[[#This Row],[backers_count]],0)</f>
        <v>77.638095238095232</v>
      </c>
      <c r="Q126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64" t="str">
        <f>RIGHT(Table1[[#This Row],[Category and Sub-Category]],(LEN(Table1[[#This Row],[Category and Sub-Category]])-(FIND("/",Table1[[#This Row],[Category and Sub-Category]],1))))</f>
        <v>rock</v>
      </c>
      <c r="S1264" s="7">
        <f>(Table1[[#This Row],[launched_at]]/86400)+DATE(1970,1,1)</f>
        <v>41656.762638888889</v>
      </c>
      <c r="T1264" s="7">
        <f>(Table1[[#This Row],[deadline]]/86400)+DATE(1970,1,1)</f>
        <v>41686.762638888889</v>
      </c>
    </row>
    <row r="1265" spans="1:20" ht="29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12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9">
        <f>Table1[[#This Row],[pledged]]/Table1[[#This Row],[goal]]</f>
        <v>1.19</v>
      </c>
      <c r="P1265" s="8">
        <f>IFERROR(Table1[[#This Row],[pledged]]/Table1[[#This Row],[backers_count]],0)</f>
        <v>43.536585365853661</v>
      </c>
      <c r="Q126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65" t="str">
        <f>RIGHT(Table1[[#This Row],[Category and Sub-Category]],(LEN(Table1[[#This Row],[Category and Sub-Category]])-(FIND("/",Table1[[#This Row],[Category and Sub-Category]],1))))</f>
        <v>rock</v>
      </c>
      <c r="S1265" s="7">
        <f>(Table1[[#This Row],[launched_at]]/86400)+DATE(1970,1,1)</f>
        <v>41692.084143518521</v>
      </c>
      <c r="T1265" s="7">
        <f>(Table1[[#This Row],[deadline]]/86400)+DATE(1970,1,1)</f>
        <v>41727.041666666664</v>
      </c>
    </row>
    <row r="1266" spans="1:20" ht="43.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12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9">
        <f>Table1[[#This Row],[pledged]]/Table1[[#This Row],[goal]]</f>
        <v>1.6646153846153846</v>
      </c>
      <c r="P1266" s="8">
        <f>IFERROR(Table1[[#This Row],[pledged]]/Table1[[#This Row],[backers_count]],0)</f>
        <v>31.823529411764707</v>
      </c>
      <c r="Q126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66" t="str">
        <f>RIGHT(Table1[[#This Row],[Category and Sub-Category]],(LEN(Table1[[#This Row],[Category and Sub-Category]])-(FIND("/",Table1[[#This Row],[Category and Sub-Category]],1))))</f>
        <v>rock</v>
      </c>
      <c r="S1266" s="7">
        <f>(Table1[[#This Row],[launched_at]]/86400)+DATE(1970,1,1)</f>
        <v>41547.662997685184</v>
      </c>
      <c r="T1266" s="7">
        <f>(Table1[[#This Row],[deadline]]/86400)+DATE(1970,1,1)</f>
        <v>41576.662997685184</v>
      </c>
    </row>
    <row r="1267" spans="1:20" ht="58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12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9">
        <f>Table1[[#This Row],[pledged]]/Table1[[#This Row],[goal]]</f>
        <v>1.1914771428571429</v>
      </c>
      <c r="P1267" s="8">
        <f>IFERROR(Table1[[#This Row],[pledged]]/Table1[[#This Row],[backers_count]],0)</f>
        <v>63.184393939393942</v>
      </c>
      <c r="Q126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67" t="str">
        <f>RIGHT(Table1[[#This Row],[Category and Sub-Category]],(LEN(Table1[[#This Row],[Category and Sub-Category]])-(FIND("/",Table1[[#This Row],[Category and Sub-Category]],1))))</f>
        <v>rock</v>
      </c>
      <c r="S1267" s="7">
        <f>(Table1[[#This Row],[launched_at]]/86400)+DATE(1970,1,1)</f>
        <v>40465.655266203699</v>
      </c>
      <c r="T1267" s="7">
        <f>(Table1[[#This Row],[deadline]]/86400)+DATE(1970,1,1)</f>
        <v>40512.655266203699</v>
      </c>
    </row>
    <row r="1268" spans="1:20" ht="29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12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9">
        <f>Table1[[#This Row],[pledged]]/Table1[[#This Row],[goal]]</f>
        <v>1.0047368421052632</v>
      </c>
      <c r="P1268" s="8">
        <f>IFERROR(Table1[[#This Row],[pledged]]/Table1[[#This Row],[backers_count]],0)</f>
        <v>190.9</v>
      </c>
      <c r="Q126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68" t="str">
        <f>RIGHT(Table1[[#This Row],[Category and Sub-Category]],(LEN(Table1[[#This Row],[Category and Sub-Category]])-(FIND("/",Table1[[#This Row],[Category and Sub-Category]],1))))</f>
        <v>rock</v>
      </c>
      <c r="S1268" s="7">
        <f>(Table1[[#This Row],[launched_at]]/86400)+DATE(1970,1,1)</f>
        <v>41620.87667824074</v>
      </c>
      <c r="T1268" s="7">
        <f>(Table1[[#This Row],[deadline]]/86400)+DATE(1970,1,1)</f>
        <v>41650.87667824074</v>
      </c>
    </row>
    <row r="1269" spans="1:20" ht="43.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12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9">
        <f>Table1[[#This Row],[pledged]]/Table1[[#This Row],[goal]]</f>
        <v>1.018</v>
      </c>
      <c r="P1269" s="8">
        <f>IFERROR(Table1[[#This Row],[pledged]]/Table1[[#This Row],[backers_count]],0)</f>
        <v>140.85534591194968</v>
      </c>
      <c r="Q126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69" t="str">
        <f>RIGHT(Table1[[#This Row],[Category and Sub-Category]],(LEN(Table1[[#This Row],[Category and Sub-Category]])-(FIND("/",Table1[[#This Row],[Category and Sub-Category]],1))))</f>
        <v>rock</v>
      </c>
      <c r="S1269" s="7">
        <f>(Table1[[#This Row],[launched_at]]/86400)+DATE(1970,1,1)</f>
        <v>41449.585162037038</v>
      </c>
      <c r="T1269" s="7">
        <f>(Table1[[#This Row],[deadline]]/86400)+DATE(1970,1,1)</f>
        <v>41479.585162037038</v>
      </c>
    </row>
    <row r="1270" spans="1:20" ht="29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12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9">
        <f>Table1[[#This Row],[pledged]]/Table1[[#This Row],[goal]]</f>
        <v>1.1666666666666667</v>
      </c>
      <c r="P1270" s="8">
        <f>IFERROR(Table1[[#This Row],[pledged]]/Table1[[#This Row],[backers_count]],0)</f>
        <v>76.92307692307692</v>
      </c>
      <c r="Q127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70" t="str">
        <f>RIGHT(Table1[[#This Row],[Category and Sub-Category]],(LEN(Table1[[#This Row],[Category and Sub-Category]])-(FIND("/",Table1[[#This Row],[Category and Sub-Category]],1))))</f>
        <v>rock</v>
      </c>
      <c r="S1270" s="7">
        <f>(Table1[[#This Row],[launched_at]]/86400)+DATE(1970,1,1)</f>
        <v>41507.845451388886</v>
      </c>
      <c r="T1270" s="7">
        <f>(Table1[[#This Row],[deadline]]/86400)+DATE(1970,1,1)</f>
        <v>41537.845451388886</v>
      </c>
    </row>
    <row r="1271" spans="1:20" ht="58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12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9">
        <f>Table1[[#This Row],[pledged]]/Table1[[#This Row],[goal]]</f>
        <v>1.0864893617021276</v>
      </c>
      <c r="P1271" s="8">
        <f>IFERROR(Table1[[#This Row],[pledged]]/Table1[[#This Row],[backers_count]],0)</f>
        <v>99.15533980582525</v>
      </c>
      <c r="Q127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71" t="str">
        <f>RIGHT(Table1[[#This Row],[Category and Sub-Category]],(LEN(Table1[[#This Row],[Category and Sub-Category]])-(FIND("/",Table1[[#This Row],[Category and Sub-Category]],1))))</f>
        <v>rock</v>
      </c>
      <c r="S1271" s="7">
        <f>(Table1[[#This Row],[launched_at]]/86400)+DATE(1970,1,1)</f>
        <v>42445.823055555556</v>
      </c>
      <c r="T1271" s="7">
        <f>(Table1[[#This Row],[deadline]]/86400)+DATE(1970,1,1)</f>
        <v>42476</v>
      </c>
    </row>
    <row r="1272" spans="1:20" ht="29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1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9">
        <f>Table1[[#This Row],[pledged]]/Table1[[#This Row],[goal]]</f>
        <v>1.1472</v>
      </c>
      <c r="P1272" s="8">
        <f>IFERROR(Table1[[#This Row],[pledged]]/Table1[[#This Row],[backers_count]],0)</f>
        <v>67.881656804733723</v>
      </c>
      <c r="Q127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72" t="str">
        <f>RIGHT(Table1[[#This Row],[Category and Sub-Category]],(LEN(Table1[[#This Row],[Category and Sub-Category]])-(FIND("/",Table1[[#This Row],[Category and Sub-Category]],1))))</f>
        <v>rock</v>
      </c>
      <c r="S1272" s="7">
        <f>(Table1[[#This Row],[launched_at]]/86400)+DATE(1970,1,1)</f>
        <v>40933.85696759259</v>
      </c>
      <c r="T1272" s="7">
        <f>(Table1[[#This Row],[deadline]]/86400)+DATE(1970,1,1)</f>
        <v>40993.815300925926</v>
      </c>
    </row>
    <row r="1273" spans="1:20" ht="43.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12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9">
        <f>Table1[[#This Row],[pledged]]/Table1[[#This Row],[goal]]</f>
        <v>1.018</v>
      </c>
      <c r="P1273" s="8">
        <f>IFERROR(Table1[[#This Row],[pledged]]/Table1[[#This Row],[backers_count]],0)</f>
        <v>246.29032258064515</v>
      </c>
      <c r="Q127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73" t="str">
        <f>RIGHT(Table1[[#This Row],[Category and Sub-Category]],(LEN(Table1[[#This Row],[Category and Sub-Category]])-(FIND("/",Table1[[#This Row],[Category and Sub-Category]],1))))</f>
        <v>rock</v>
      </c>
      <c r="S1273" s="7">
        <f>(Table1[[#This Row],[launched_at]]/86400)+DATE(1970,1,1)</f>
        <v>41561.683553240742</v>
      </c>
      <c r="T1273" s="7">
        <f>(Table1[[#This Row],[deadline]]/86400)+DATE(1970,1,1)</f>
        <v>41591.725219907406</v>
      </c>
    </row>
    <row r="1274" spans="1:20" ht="58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12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9">
        <f>Table1[[#This Row],[pledged]]/Table1[[#This Row],[goal]]</f>
        <v>1.06</v>
      </c>
      <c r="P1274" s="8">
        <f>IFERROR(Table1[[#This Row],[pledged]]/Table1[[#This Row],[backers_count]],0)</f>
        <v>189.28571428571428</v>
      </c>
      <c r="Q127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74" t="str">
        <f>RIGHT(Table1[[#This Row],[Category and Sub-Category]],(LEN(Table1[[#This Row],[Category and Sub-Category]])-(FIND("/",Table1[[#This Row],[Category and Sub-Category]],1))))</f>
        <v>rock</v>
      </c>
      <c r="S1274" s="7">
        <f>(Table1[[#This Row],[launched_at]]/86400)+DATE(1970,1,1)</f>
        <v>40274.745127314818</v>
      </c>
      <c r="T1274" s="7">
        <f>(Table1[[#This Row],[deadline]]/86400)+DATE(1970,1,1)</f>
        <v>40344.166666666664</v>
      </c>
    </row>
    <row r="1275" spans="1:20" ht="43.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12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9">
        <f>Table1[[#This Row],[pledged]]/Table1[[#This Row],[goal]]</f>
        <v>1.0349999999999999</v>
      </c>
      <c r="P1275" s="8">
        <f>IFERROR(Table1[[#This Row],[pledged]]/Table1[[#This Row],[backers_count]],0)</f>
        <v>76.666666666666671</v>
      </c>
      <c r="Q127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75" t="str">
        <f>RIGHT(Table1[[#This Row],[Category and Sub-Category]],(LEN(Table1[[#This Row],[Category and Sub-Category]])-(FIND("/",Table1[[#This Row],[Category and Sub-Category]],1))))</f>
        <v>rock</v>
      </c>
      <c r="S1275" s="7">
        <f>(Table1[[#This Row],[launched_at]]/86400)+DATE(1970,1,1)</f>
        <v>41852.730219907404</v>
      </c>
      <c r="T1275" s="7">
        <f>(Table1[[#This Row],[deadline]]/86400)+DATE(1970,1,1)</f>
        <v>41882.730219907404</v>
      </c>
    </row>
    <row r="1276" spans="1:20" ht="43.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12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9">
        <f>Table1[[#This Row],[pledged]]/Table1[[#This Row],[goal]]</f>
        <v>1.5497535999999998</v>
      </c>
      <c r="P1276" s="8">
        <f>IFERROR(Table1[[#This Row],[pledged]]/Table1[[#This Row],[backers_count]],0)</f>
        <v>82.963254817987149</v>
      </c>
      <c r="Q127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76" t="str">
        <f>RIGHT(Table1[[#This Row],[Category and Sub-Category]],(LEN(Table1[[#This Row],[Category and Sub-Category]])-(FIND("/",Table1[[#This Row],[Category and Sub-Category]],1))))</f>
        <v>rock</v>
      </c>
      <c r="S1276" s="7">
        <f>(Table1[[#This Row],[launched_at]]/86400)+DATE(1970,1,1)</f>
        <v>41116.690104166664</v>
      </c>
      <c r="T1276" s="7">
        <f>(Table1[[#This Row],[deadline]]/86400)+DATE(1970,1,1)</f>
        <v>41151.690104166664</v>
      </c>
    </row>
    <row r="1277" spans="1:20" ht="43.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12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9">
        <f>Table1[[#This Row],[pledged]]/Table1[[#This Row],[goal]]</f>
        <v>1.6214066666666667</v>
      </c>
      <c r="P1277" s="8">
        <f>IFERROR(Table1[[#This Row],[pledged]]/Table1[[#This Row],[backers_count]],0)</f>
        <v>62.522107969151669</v>
      </c>
      <c r="Q127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77" t="str">
        <f>RIGHT(Table1[[#This Row],[Category and Sub-Category]],(LEN(Table1[[#This Row],[Category and Sub-Category]])-(FIND("/",Table1[[#This Row],[Category and Sub-Category]],1))))</f>
        <v>rock</v>
      </c>
      <c r="S1277" s="7">
        <f>(Table1[[#This Row],[launched_at]]/86400)+DATE(1970,1,1)</f>
        <v>41458.867905092593</v>
      </c>
      <c r="T1277" s="7">
        <f>(Table1[[#This Row],[deadline]]/86400)+DATE(1970,1,1)</f>
        <v>41493.867905092593</v>
      </c>
    </row>
    <row r="1278" spans="1:20" ht="29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12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9">
        <f>Table1[[#This Row],[pledged]]/Table1[[#This Row],[goal]]</f>
        <v>1.0442100000000001</v>
      </c>
      <c r="P1278" s="8">
        <f>IFERROR(Table1[[#This Row],[pledged]]/Table1[[#This Row],[backers_count]],0)</f>
        <v>46.06808823529412</v>
      </c>
      <c r="Q127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78" t="str">
        <f>RIGHT(Table1[[#This Row],[Category and Sub-Category]],(LEN(Table1[[#This Row],[Category and Sub-Category]])-(FIND("/",Table1[[#This Row],[Category and Sub-Category]],1))))</f>
        <v>rock</v>
      </c>
      <c r="S1278" s="7">
        <f>(Table1[[#This Row],[launched_at]]/86400)+DATE(1970,1,1)</f>
        <v>40007.704247685186</v>
      </c>
      <c r="T1278" s="7">
        <f>(Table1[[#This Row],[deadline]]/86400)+DATE(1970,1,1)</f>
        <v>40057.166666666664</v>
      </c>
    </row>
    <row r="1279" spans="1:20" ht="58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12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9">
        <f>Table1[[#This Row],[pledged]]/Table1[[#This Row],[goal]]</f>
        <v>1.0612433333333333</v>
      </c>
      <c r="P1279" s="8">
        <f>IFERROR(Table1[[#This Row],[pledged]]/Table1[[#This Row],[backers_count]],0)</f>
        <v>38.543946731234868</v>
      </c>
      <c r="Q127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79" t="str">
        <f>RIGHT(Table1[[#This Row],[Category and Sub-Category]],(LEN(Table1[[#This Row],[Category and Sub-Category]])-(FIND("/",Table1[[#This Row],[Category and Sub-Category]],1))))</f>
        <v>rock</v>
      </c>
      <c r="S1279" s="7">
        <f>(Table1[[#This Row],[launched_at]]/86400)+DATE(1970,1,1)</f>
        <v>41121.561886574076</v>
      </c>
      <c r="T1279" s="7">
        <f>(Table1[[#This Row],[deadline]]/86400)+DATE(1970,1,1)</f>
        <v>41156.561886574076</v>
      </c>
    </row>
    <row r="1280" spans="1:20" ht="43.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12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9">
        <f>Table1[[#This Row],[pledged]]/Table1[[#This Row],[goal]]</f>
        <v>1.5493846153846154</v>
      </c>
      <c r="P1280" s="8">
        <f>IFERROR(Table1[[#This Row],[pledged]]/Table1[[#This Row],[backers_count]],0)</f>
        <v>53.005263157894738</v>
      </c>
      <c r="Q128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80" t="str">
        <f>RIGHT(Table1[[#This Row],[Category and Sub-Category]],(LEN(Table1[[#This Row],[Category and Sub-Category]])-(FIND("/",Table1[[#This Row],[Category and Sub-Category]],1))))</f>
        <v>rock</v>
      </c>
      <c r="S1280" s="7">
        <f>(Table1[[#This Row],[launched_at]]/86400)+DATE(1970,1,1)</f>
        <v>41786.555162037039</v>
      </c>
      <c r="T1280" s="7">
        <f>(Table1[[#This Row],[deadline]]/86400)+DATE(1970,1,1)</f>
        <v>41815.083333333336</v>
      </c>
    </row>
    <row r="1281" spans="1:20" ht="43.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12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9">
        <f>Table1[[#This Row],[pledged]]/Table1[[#This Row],[goal]]</f>
        <v>1.1077157238734421</v>
      </c>
      <c r="P1281" s="8">
        <f>IFERROR(Table1[[#This Row],[pledged]]/Table1[[#This Row],[backers_count]],0)</f>
        <v>73.355396825396824</v>
      </c>
      <c r="Q128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81" t="str">
        <f>RIGHT(Table1[[#This Row],[Category and Sub-Category]],(LEN(Table1[[#This Row],[Category and Sub-Category]])-(FIND("/",Table1[[#This Row],[Category and Sub-Category]],1))))</f>
        <v>rock</v>
      </c>
      <c r="S1281" s="7">
        <f>(Table1[[#This Row],[launched_at]]/86400)+DATE(1970,1,1)</f>
        <v>41682.099189814813</v>
      </c>
      <c r="T1281" s="7">
        <f>(Table1[[#This Row],[deadline]]/86400)+DATE(1970,1,1)</f>
        <v>41722.057523148149</v>
      </c>
    </row>
    <row r="1282" spans="1:20" ht="43.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1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9">
        <f>Table1[[#This Row],[pledged]]/Table1[[#This Row],[goal]]</f>
        <v>1.1091186666666666</v>
      </c>
      <c r="P1282" s="8">
        <f>IFERROR(Table1[[#This Row],[pledged]]/Table1[[#This Row],[backers_count]],0)</f>
        <v>127.97523076923076</v>
      </c>
      <c r="Q128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82" t="str">
        <f>RIGHT(Table1[[#This Row],[Category and Sub-Category]],(LEN(Table1[[#This Row],[Category and Sub-Category]])-(FIND("/",Table1[[#This Row],[Category and Sub-Category]],1))))</f>
        <v>rock</v>
      </c>
      <c r="S1282" s="7">
        <f>(Table1[[#This Row],[launched_at]]/86400)+DATE(1970,1,1)</f>
        <v>40513.757569444446</v>
      </c>
      <c r="T1282" s="7">
        <f>(Table1[[#This Row],[deadline]]/86400)+DATE(1970,1,1)</f>
        <v>40603.757569444446</v>
      </c>
    </row>
    <row r="1283" spans="1:20" ht="43.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12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9">
        <f>Table1[[#This Row],[pledged]]/Table1[[#This Row],[goal]]</f>
        <v>1.1071428571428572</v>
      </c>
      <c r="P1283" s="8">
        <f>IFERROR(Table1[[#This Row],[pledged]]/Table1[[#This Row],[backers_count]],0)</f>
        <v>104.72972972972973</v>
      </c>
      <c r="Q128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83" t="str">
        <f>RIGHT(Table1[[#This Row],[Category and Sub-Category]],(LEN(Table1[[#This Row],[Category and Sub-Category]])-(FIND("/",Table1[[#This Row],[Category and Sub-Category]],1))))</f>
        <v>rock</v>
      </c>
      <c r="S1283" s="7">
        <f>(Table1[[#This Row],[launched_at]]/86400)+DATE(1970,1,1)</f>
        <v>41463.743472222224</v>
      </c>
      <c r="T1283" s="7">
        <f>(Table1[[#This Row],[deadline]]/86400)+DATE(1970,1,1)</f>
        <v>41483.743472222224</v>
      </c>
    </row>
    <row r="1284" spans="1:20" ht="58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12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9">
        <f>Table1[[#This Row],[pledged]]/Table1[[#This Row],[goal]]</f>
        <v>1.2361333333333333</v>
      </c>
      <c r="P1284" s="8">
        <f>IFERROR(Table1[[#This Row],[pledged]]/Table1[[#This Row],[backers_count]],0)</f>
        <v>67.671532846715323</v>
      </c>
      <c r="Q128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84" t="str">
        <f>RIGHT(Table1[[#This Row],[Category and Sub-Category]],(LEN(Table1[[#This Row],[Category and Sub-Category]])-(FIND("/",Table1[[#This Row],[Category and Sub-Category]],1))))</f>
        <v>rock</v>
      </c>
      <c r="S1284" s="7">
        <f>(Table1[[#This Row],[launched_at]]/86400)+DATE(1970,1,1)</f>
        <v>41586.475173611107</v>
      </c>
      <c r="T1284" s="7">
        <f>(Table1[[#This Row],[deadline]]/86400)+DATE(1970,1,1)</f>
        <v>41617.207638888889</v>
      </c>
    </row>
    <row r="1285" spans="1:20" ht="43.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12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9">
        <f>Table1[[#This Row],[pledged]]/Table1[[#This Row],[goal]]</f>
        <v>2.1105</v>
      </c>
      <c r="P1285" s="8">
        <f>IFERROR(Table1[[#This Row],[pledged]]/Table1[[#This Row],[backers_count]],0)</f>
        <v>95.931818181818187</v>
      </c>
      <c r="Q128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285" t="str">
        <f>RIGHT(Table1[[#This Row],[Category and Sub-Category]],(LEN(Table1[[#This Row],[Category and Sub-Category]])-(FIND("/",Table1[[#This Row],[Category and Sub-Category]],1))))</f>
        <v>rock</v>
      </c>
      <c r="S1285" s="7">
        <f>(Table1[[#This Row],[launched_at]]/86400)+DATE(1970,1,1)</f>
        <v>41320.717465277776</v>
      </c>
      <c r="T1285" s="7">
        <f>(Table1[[#This Row],[deadline]]/86400)+DATE(1970,1,1)</f>
        <v>41344.166666666664</v>
      </c>
    </row>
    <row r="1286" spans="1:20" ht="43.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12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9">
        <f>Table1[[#This Row],[pledged]]/Table1[[#This Row],[goal]]</f>
        <v>1.01</v>
      </c>
      <c r="P1286" s="8">
        <f>IFERROR(Table1[[#This Row],[pledged]]/Table1[[#This Row],[backers_count]],0)</f>
        <v>65.161290322580641</v>
      </c>
      <c r="Q12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86" t="str">
        <f>RIGHT(Table1[[#This Row],[Category and Sub-Category]],(LEN(Table1[[#This Row],[Category and Sub-Category]])-(FIND("/",Table1[[#This Row],[Category and Sub-Category]],1))))</f>
        <v>plays</v>
      </c>
      <c r="S1286" s="7">
        <f>(Table1[[#This Row],[launched_at]]/86400)+DATE(1970,1,1)</f>
        <v>42712.23474537037</v>
      </c>
      <c r="T1286" s="7">
        <f>(Table1[[#This Row],[deadline]]/86400)+DATE(1970,1,1)</f>
        <v>42735.707638888889</v>
      </c>
    </row>
    <row r="1287" spans="1:20" ht="43.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12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9">
        <f>Table1[[#This Row],[pledged]]/Table1[[#This Row],[goal]]</f>
        <v>1.0165</v>
      </c>
      <c r="P1287" s="8">
        <f>IFERROR(Table1[[#This Row],[pledged]]/Table1[[#This Row],[backers_count]],0)</f>
        <v>32.269841269841272</v>
      </c>
      <c r="Q12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87" t="str">
        <f>RIGHT(Table1[[#This Row],[Category and Sub-Category]],(LEN(Table1[[#This Row],[Category and Sub-Category]])-(FIND("/",Table1[[#This Row],[Category and Sub-Category]],1))))</f>
        <v>plays</v>
      </c>
      <c r="S1287" s="7">
        <f>(Table1[[#This Row],[launched_at]]/86400)+DATE(1970,1,1)</f>
        <v>42160.583043981482</v>
      </c>
      <c r="T1287" s="7">
        <f>(Table1[[#This Row],[deadline]]/86400)+DATE(1970,1,1)</f>
        <v>42175.583043981482</v>
      </c>
    </row>
    <row r="1288" spans="1:20" ht="43.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12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9">
        <f>Table1[[#This Row],[pledged]]/Table1[[#This Row],[goal]]</f>
        <v>1.0833333333333333</v>
      </c>
      <c r="P1288" s="8">
        <f>IFERROR(Table1[[#This Row],[pledged]]/Table1[[#This Row],[backers_count]],0)</f>
        <v>81.25</v>
      </c>
      <c r="Q12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88" t="str">
        <f>RIGHT(Table1[[#This Row],[Category and Sub-Category]],(LEN(Table1[[#This Row],[Category and Sub-Category]])-(FIND("/",Table1[[#This Row],[Category and Sub-Category]],1))))</f>
        <v>plays</v>
      </c>
      <c r="S1288" s="7">
        <f>(Table1[[#This Row],[launched_at]]/86400)+DATE(1970,1,1)</f>
        <v>42039.384571759263</v>
      </c>
      <c r="T1288" s="7">
        <f>(Table1[[#This Row],[deadline]]/86400)+DATE(1970,1,1)</f>
        <v>42052.583333333328</v>
      </c>
    </row>
    <row r="1289" spans="1:20" ht="72.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12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9">
        <f>Table1[[#This Row],[pledged]]/Table1[[#This Row],[goal]]</f>
        <v>2.42</v>
      </c>
      <c r="P1289" s="8">
        <f>IFERROR(Table1[[#This Row],[pledged]]/Table1[[#This Row],[backers_count]],0)</f>
        <v>24.2</v>
      </c>
      <c r="Q12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89" t="str">
        <f>RIGHT(Table1[[#This Row],[Category and Sub-Category]],(LEN(Table1[[#This Row],[Category and Sub-Category]])-(FIND("/",Table1[[#This Row],[Category and Sub-Category]],1))))</f>
        <v>plays</v>
      </c>
      <c r="S1289" s="7">
        <f>(Table1[[#This Row],[launched_at]]/86400)+DATE(1970,1,1)</f>
        <v>42107.621018518519</v>
      </c>
      <c r="T1289" s="7">
        <f>(Table1[[#This Row],[deadline]]/86400)+DATE(1970,1,1)</f>
        <v>42167.621018518519</v>
      </c>
    </row>
    <row r="1290" spans="1:20" ht="58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12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9">
        <f>Table1[[#This Row],[pledged]]/Table1[[#This Row],[goal]]</f>
        <v>1.0044999999999999</v>
      </c>
      <c r="P1290" s="8">
        <f>IFERROR(Table1[[#This Row],[pledged]]/Table1[[#This Row],[backers_count]],0)</f>
        <v>65.868852459016395</v>
      </c>
      <c r="Q12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90" t="str">
        <f>RIGHT(Table1[[#This Row],[Category and Sub-Category]],(LEN(Table1[[#This Row],[Category and Sub-Category]])-(FIND("/",Table1[[#This Row],[Category and Sub-Category]],1))))</f>
        <v>plays</v>
      </c>
      <c r="S1290" s="7">
        <f>(Table1[[#This Row],[launched_at]]/86400)+DATE(1970,1,1)</f>
        <v>42561.154664351852</v>
      </c>
      <c r="T1290" s="7">
        <f>(Table1[[#This Row],[deadline]]/86400)+DATE(1970,1,1)</f>
        <v>42592.166666666672</v>
      </c>
    </row>
    <row r="1291" spans="1:20" ht="43.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12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9">
        <f>Table1[[#This Row],[pledged]]/Table1[[#This Row],[goal]]</f>
        <v>1.2506666666666666</v>
      </c>
      <c r="P1291" s="8">
        <f>IFERROR(Table1[[#This Row],[pledged]]/Table1[[#This Row],[backers_count]],0)</f>
        <v>36.07692307692308</v>
      </c>
      <c r="Q12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91" t="str">
        <f>RIGHT(Table1[[#This Row],[Category and Sub-Category]],(LEN(Table1[[#This Row],[Category and Sub-Category]])-(FIND("/",Table1[[#This Row],[Category and Sub-Category]],1))))</f>
        <v>plays</v>
      </c>
      <c r="S1291" s="7">
        <f>(Table1[[#This Row],[launched_at]]/86400)+DATE(1970,1,1)</f>
        <v>42709.134780092594</v>
      </c>
      <c r="T1291" s="7">
        <f>(Table1[[#This Row],[deadline]]/86400)+DATE(1970,1,1)</f>
        <v>42739.134780092594</v>
      </c>
    </row>
    <row r="1292" spans="1:20" ht="29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1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9">
        <f>Table1[[#This Row],[pledged]]/Table1[[#This Row],[goal]]</f>
        <v>1.0857142857142856</v>
      </c>
      <c r="P1292" s="8">
        <f>IFERROR(Table1[[#This Row],[pledged]]/Table1[[#This Row],[backers_count]],0)</f>
        <v>44.186046511627907</v>
      </c>
      <c r="Q12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92" t="str">
        <f>RIGHT(Table1[[#This Row],[Category and Sub-Category]],(LEN(Table1[[#This Row],[Category and Sub-Category]])-(FIND("/",Table1[[#This Row],[Category and Sub-Category]],1))))</f>
        <v>plays</v>
      </c>
      <c r="S1292" s="7">
        <f>(Table1[[#This Row],[launched_at]]/86400)+DATE(1970,1,1)</f>
        <v>42086.614942129629</v>
      </c>
      <c r="T1292" s="7">
        <f>(Table1[[#This Row],[deadline]]/86400)+DATE(1970,1,1)</f>
        <v>42117.290972222225</v>
      </c>
    </row>
    <row r="1293" spans="1:20" ht="43.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12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9">
        <f>Table1[[#This Row],[pledged]]/Table1[[#This Row],[goal]]</f>
        <v>1.4570000000000001</v>
      </c>
      <c r="P1293" s="8">
        <f>IFERROR(Table1[[#This Row],[pledged]]/Table1[[#This Row],[backers_count]],0)</f>
        <v>104.07142857142857</v>
      </c>
      <c r="Q12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93" t="str">
        <f>RIGHT(Table1[[#This Row],[Category and Sub-Category]],(LEN(Table1[[#This Row],[Category and Sub-Category]])-(FIND("/",Table1[[#This Row],[Category and Sub-Category]],1))))</f>
        <v>plays</v>
      </c>
      <c r="S1293" s="7">
        <f>(Table1[[#This Row],[launched_at]]/86400)+DATE(1970,1,1)</f>
        <v>42064.652673611112</v>
      </c>
      <c r="T1293" s="7">
        <f>(Table1[[#This Row],[deadline]]/86400)+DATE(1970,1,1)</f>
        <v>42101.291666666672</v>
      </c>
    </row>
    <row r="1294" spans="1:20" ht="58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12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9">
        <f>Table1[[#This Row],[pledged]]/Table1[[#This Row],[goal]]</f>
        <v>1.1000000000000001</v>
      </c>
      <c r="P1294" s="8">
        <f>IFERROR(Table1[[#This Row],[pledged]]/Table1[[#This Row],[backers_count]],0)</f>
        <v>35.96153846153846</v>
      </c>
      <c r="Q12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94" t="str">
        <f>RIGHT(Table1[[#This Row],[Category and Sub-Category]],(LEN(Table1[[#This Row],[Category and Sub-Category]])-(FIND("/",Table1[[#This Row],[Category and Sub-Category]],1))))</f>
        <v>plays</v>
      </c>
      <c r="S1294" s="7">
        <f>(Table1[[#This Row],[launched_at]]/86400)+DATE(1970,1,1)</f>
        <v>42256.764212962968</v>
      </c>
      <c r="T1294" s="7">
        <f>(Table1[[#This Row],[deadline]]/86400)+DATE(1970,1,1)</f>
        <v>42283.957638888889</v>
      </c>
    </row>
    <row r="1295" spans="1:20" ht="58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12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9">
        <f>Table1[[#This Row],[pledged]]/Table1[[#This Row],[goal]]</f>
        <v>1.0223333333333333</v>
      </c>
      <c r="P1295" s="8">
        <f>IFERROR(Table1[[#This Row],[pledged]]/Table1[[#This Row],[backers_count]],0)</f>
        <v>127.79166666666667</v>
      </c>
      <c r="Q12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95" t="str">
        <f>RIGHT(Table1[[#This Row],[Category and Sub-Category]],(LEN(Table1[[#This Row],[Category and Sub-Category]])-(FIND("/",Table1[[#This Row],[Category and Sub-Category]],1))))</f>
        <v>plays</v>
      </c>
      <c r="S1295" s="7">
        <f>(Table1[[#This Row],[launched_at]]/86400)+DATE(1970,1,1)</f>
        <v>42292.701053240744</v>
      </c>
      <c r="T1295" s="7">
        <f>(Table1[[#This Row],[deadline]]/86400)+DATE(1970,1,1)</f>
        <v>42322.742719907408</v>
      </c>
    </row>
    <row r="1296" spans="1:20" ht="43.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12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9">
        <f>Table1[[#This Row],[pledged]]/Table1[[#This Row],[goal]]</f>
        <v>1.22</v>
      </c>
      <c r="P1296" s="8">
        <f>IFERROR(Table1[[#This Row],[pledged]]/Table1[[#This Row],[backers_count]],0)</f>
        <v>27.727272727272727</v>
      </c>
      <c r="Q12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96" t="str">
        <f>RIGHT(Table1[[#This Row],[Category and Sub-Category]],(LEN(Table1[[#This Row],[Category and Sub-Category]])-(FIND("/",Table1[[#This Row],[Category and Sub-Category]],1))))</f>
        <v>plays</v>
      </c>
      <c r="S1296" s="7">
        <f>(Table1[[#This Row],[launched_at]]/86400)+DATE(1970,1,1)</f>
        <v>42278.453668981485</v>
      </c>
      <c r="T1296" s="7">
        <f>(Table1[[#This Row],[deadline]]/86400)+DATE(1970,1,1)</f>
        <v>42296.458333333328</v>
      </c>
    </row>
    <row r="1297" spans="1:20" ht="43.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12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9">
        <f>Table1[[#This Row],[pledged]]/Table1[[#This Row],[goal]]</f>
        <v>1.0196000000000001</v>
      </c>
      <c r="P1297" s="8">
        <f>IFERROR(Table1[[#This Row],[pledged]]/Table1[[#This Row],[backers_count]],0)</f>
        <v>39.828125</v>
      </c>
      <c r="Q12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97" t="str">
        <f>RIGHT(Table1[[#This Row],[Category and Sub-Category]],(LEN(Table1[[#This Row],[Category and Sub-Category]])-(FIND("/",Table1[[#This Row],[Category and Sub-Category]],1))))</f>
        <v>plays</v>
      </c>
      <c r="S1297" s="7">
        <f>(Table1[[#This Row],[launched_at]]/86400)+DATE(1970,1,1)</f>
        <v>42184.572881944448</v>
      </c>
      <c r="T1297" s="7">
        <f>(Table1[[#This Row],[deadline]]/86400)+DATE(1970,1,1)</f>
        <v>42214.708333333328</v>
      </c>
    </row>
    <row r="1298" spans="1:20" ht="58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12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9">
        <f>Table1[[#This Row],[pledged]]/Table1[[#This Row],[goal]]</f>
        <v>1.411764705882353</v>
      </c>
      <c r="P1298" s="8">
        <f>IFERROR(Table1[[#This Row],[pledged]]/Table1[[#This Row],[backers_count]],0)</f>
        <v>52.173913043478258</v>
      </c>
      <c r="Q12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98" t="str">
        <f>RIGHT(Table1[[#This Row],[Category and Sub-Category]],(LEN(Table1[[#This Row],[Category and Sub-Category]])-(FIND("/",Table1[[#This Row],[Category and Sub-Category]],1))))</f>
        <v>plays</v>
      </c>
      <c r="S1298" s="7">
        <f>(Table1[[#This Row],[launched_at]]/86400)+DATE(1970,1,1)</f>
        <v>42423.050613425927</v>
      </c>
      <c r="T1298" s="7">
        <f>(Table1[[#This Row],[deadline]]/86400)+DATE(1970,1,1)</f>
        <v>42443.008946759262</v>
      </c>
    </row>
    <row r="1299" spans="1:20" ht="43.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12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9">
        <f>Table1[[#This Row],[pledged]]/Table1[[#This Row],[goal]]</f>
        <v>1.0952500000000001</v>
      </c>
      <c r="P1299" s="8">
        <f>IFERROR(Table1[[#This Row],[pledged]]/Table1[[#This Row],[backers_count]],0)</f>
        <v>92.037815126050418</v>
      </c>
      <c r="Q12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299" t="str">
        <f>RIGHT(Table1[[#This Row],[Category and Sub-Category]],(LEN(Table1[[#This Row],[Category and Sub-Category]])-(FIND("/",Table1[[#This Row],[Category and Sub-Category]],1))))</f>
        <v>plays</v>
      </c>
      <c r="S1299" s="7">
        <f>(Table1[[#This Row],[launched_at]]/86400)+DATE(1970,1,1)</f>
        <v>42461.747199074074</v>
      </c>
      <c r="T1299" s="7">
        <f>(Table1[[#This Row],[deadline]]/86400)+DATE(1970,1,1)</f>
        <v>42491.747199074074</v>
      </c>
    </row>
    <row r="1300" spans="1:20" ht="43.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12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9">
        <f>Table1[[#This Row],[pledged]]/Table1[[#This Row],[goal]]</f>
        <v>1.0465</v>
      </c>
      <c r="P1300" s="8">
        <f>IFERROR(Table1[[#This Row],[pledged]]/Table1[[#This Row],[backers_count]],0)</f>
        <v>63.424242424242422</v>
      </c>
      <c r="Q13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300" t="str">
        <f>RIGHT(Table1[[#This Row],[Category and Sub-Category]],(LEN(Table1[[#This Row],[Category and Sub-Category]])-(FIND("/",Table1[[#This Row],[Category and Sub-Category]],1))))</f>
        <v>plays</v>
      </c>
      <c r="S1300" s="7">
        <f>(Table1[[#This Row],[launched_at]]/86400)+DATE(1970,1,1)</f>
        <v>42458.680925925924</v>
      </c>
      <c r="T1300" s="7">
        <f>(Table1[[#This Row],[deadline]]/86400)+DATE(1970,1,1)</f>
        <v>42488.680925925924</v>
      </c>
    </row>
    <row r="1301" spans="1:20" ht="43.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12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9">
        <f>Table1[[#This Row],[pledged]]/Table1[[#This Row],[goal]]</f>
        <v>1.24</v>
      </c>
      <c r="P1301" s="8">
        <f>IFERROR(Table1[[#This Row],[pledged]]/Table1[[#This Row],[backers_count]],0)</f>
        <v>135.625</v>
      </c>
      <c r="Q13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301" t="str">
        <f>RIGHT(Table1[[#This Row],[Category and Sub-Category]],(LEN(Table1[[#This Row],[Category and Sub-Category]])-(FIND("/",Table1[[#This Row],[Category and Sub-Category]],1))))</f>
        <v>plays</v>
      </c>
      <c r="S1301" s="7">
        <f>(Table1[[#This Row],[launched_at]]/86400)+DATE(1970,1,1)</f>
        <v>42169.814340277779</v>
      </c>
      <c r="T1301" s="7">
        <f>(Table1[[#This Row],[deadline]]/86400)+DATE(1970,1,1)</f>
        <v>42199.814340277779</v>
      </c>
    </row>
    <row r="1302" spans="1:20" ht="43.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1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9">
        <f>Table1[[#This Row],[pledged]]/Table1[[#This Row],[goal]]</f>
        <v>1.35</v>
      </c>
      <c r="P1302" s="8">
        <f>IFERROR(Table1[[#This Row],[pledged]]/Table1[[#This Row],[backers_count]],0)</f>
        <v>168.75</v>
      </c>
      <c r="Q13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302" t="str">
        <f>RIGHT(Table1[[#This Row],[Category and Sub-Category]],(LEN(Table1[[#This Row],[Category and Sub-Category]])-(FIND("/",Table1[[#This Row],[Category and Sub-Category]],1))))</f>
        <v>plays</v>
      </c>
      <c r="S1302" s="7">
        <f>(Table1[[#This Row],[launched_at]]/86400)+DATE(1970,1,1)</f>
        <v>42483.675208333334</v>
      </c>
      <c r="T1302" s="7">
        <f>(Table1[[#This Row],[deadline]]/86400)+DATE(1970,1,1)</f>
        <v>42522.789583333331</v>
      </c>
    </row>
    <row r="1303" spans="1:20" ht="43.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12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9">
        <f>Table1[[#This Row],[pledged]]/Table1[[#This Row],[goal]]</f>
        <v>1.0275000000000001</v>
      </c>
      <c r="P1303" s="8">
        <f>IFERROR(Table1[[#This Row],[pledged]]/Table1[[#This Row],[backers_count]],0)</f>
        <v>70.862068965517238</v>
      </c>
      <c r="Q13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303" t="str">
        <f>RIGHT(Table1[[#This Row],[Category and Sub-Category]],(LEN(Table1[[#This Row],[Category and Sub-Category]])-(FIND("/",Table1[[#This Row],[Category and Sub-Category]],1))))</f>
        <v>plays</v>
      </c>
      <c r="S1303" s="7">
        <f>(Table1[[#This Row],[launched_at]]/86400)+DATE(1970,1,1)</f>
        <v>42195.749745370369</v>
      </c>
      <c r="T1303" s="7">
        <f>(Table1[[#This Row],[deadline]]/86400)+DATE(1970,1,1)</f>
        <v>42206.125</v>
      </c>
    </row>
    <row r="1304" spans="1:20" ht="43.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12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9">
        <f>Table1[[#This Row],[pledged]]/Table1[[#This Row],[goal]]</f>
        <v>1</v>
      </c>
      <c r="P1304" s="8">
        <f>IFERROR(Table1[[#This Row],[pledged]]/Table1[[#This Row],[backers_count]],0)</f>
        <v>50</v>
      </c>
      <c r="Q13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304" t="str">
        <f>RIGHT(Table1[[#This Row],[Category and Sub-Category]],(LEN(Table1[[#This Row],[Category and Sub-Category]])-(FIND("/",Table1[[#This Row],[Category and Sub-Category]],1))))</f>
        <v>plays</v>
      </c>
      <c r="S1304" s="7">
        <f>(Table1[[#This Row],[launched_at]]/86400)+DATE(1970,1,1)</f>
        <v>42675.057997685188</v>
      </c>
      <c r="T1304" s="7">
        <f>(Table1[[#This Row],[deadline]]/86400)+DATE(1970,1,1)</f>
        <v>42705.099664351852</v>
      </c>
    </row>
    <row r="1305" spans="1:20" ht="29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12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9">
        <f>Table1[[#This Row],[pledged]]/Table1[[#This Row],[goal]]</f>
        <v>1.3026085714285716</v>
      </c>
      <c r="P1305" s="8">
        <f>IFERROR(Table1[[#This Row],[pledged]]/Table1[[#This Row],[backers_count]],0)</f>
        <v>42.214166666666671</v>
      </c>
      <c r="Q13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1305" t="str">
        <f>RIGHT(Table1[[#This Row],[Category and Sub-Category]],(LEN(Table1[[#This Row],[Category and Sub-Category]])-(FIND("/",Table1[[#This Row],[Category and Sub-Category]],1))))</f>
        <v>plays</v>
      </c>
      <c r="S1305" s="7">
        <f>(Table1[[#This Row],[launched_at]]/86400)+DATE(1970,1,1)</f>
        <v>42566.441203703704</v>
      </c>
      <c r="T1305" s="7">
        <f>(Table1[[#This Row],[deadline]]/86400)+DATE(1970,1,1)</f>
        <v>42582.458333333328</v>
      </c>
    </row>
    <row r="1306" spans="1:20" ht="43.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12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9">
        <f>Table1[[#This Row],[pledged]]/Table1[[#This Row],[goal]]</f>
        <v>0.39627499999999999</v>
      </c>
      <c r="P1306" s="8">
        <f>IFERROR(Table1[[#This Row],[pledged]]/Table1[[#This Row],[backers_count]],0)</f>
        <v>152.41346153846155</v>
      </c>
      <c r="Q130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06" t="str">
        <f>RIGHT(Table1[[#This Row],[Category and Sub-Category]],(LEN(Table1[[#This Row],[Category and Sub-Category]])-(FIND("/",Table1[[#This Row],[Category and Sub-Category]],1))))</f>
        <v>wearables</v>
      </c>
      <c r="S1306" s="7">
        <f>(Table1[[#This Row],[launched_at]]/86400)+DATE(1970,1,1)</f>
        <v>42747.194502314815</v>
      </c>
      <c r="T1306" s="7">
        <f>(Table1[[#This Row],[deadline]]/86400)+DATE(1970,1,1)</f>
        <v>42807.152835648143</v>
      </c>
    </row>
    <row r="1307" spans="1:20" ht="43.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12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9">
        <f>Table1[[#This Row],[pledged]]/Table1[[#This Row],[goal]]</f>
        <v>0.25976666666666665</v>
      </c>
      <c r="P1307" s="8">
        <f>IFERROR(Table1[[#This Row],[pledged]]/Table1[[#This Row],[backers_count]],0)</f>
        <v>90.616279069767444</v>
      </c>
      <c r="Q130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07" t="str">
        <f>RIGHT(Table1[[#This Row],[Category and Sub-Category]],(LEN(Table1[[#This Row],[Category and Sub-Category]])-(FIND("/",Table1[[#This Row],[Category and Sub-Category]],1))))</f>
        <v>wearables</v>
      </c>
      <c r="S1307" s="7">
        <f>(Table1[[#This Row],[launched_at]]/86400)+DATE(1970,1,1)</f>
        <v>42543.665601851855</v>
      </c>
      <c r="T1307" s="7">
        <f>(Table1[[#This Row],[deadline]]/86400)+DATE(1970,1,1)</f>
        <v>42572.729166666672</v>
      </c>
    </row>
    <row r="1308" spans="1:20" ht="58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12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9">
        <f>Table1[[#This Row],[pledged]]/Table1[[#This Row],[goal]]</f>
        <v>0.65246363636363636</v>
      </c>
      <c r="P1308" s="8">
        <f>IFERROR(Table1[[#This Row],[pledged]]/Table1[[#This Row],[backers_count]],0)</f>
        <v>201.60393258426967</v>
      </c>
      <c r="Q130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08" t="str">
        <f>RIGHT(Table1[[#This Row],[Category and Sub-Category]],(LEN(Table1[[#This Row],[Category and Sub-Category]])-(FIND("/",Table1[[#This Row],[Category and Sub-Category]],1))))</f>
        <v>wearables</v>
      </c>
      <c r="S1308" s="7">
        <f>(Table1[[#This Row],[launched_at]]/86400)+DATE(1970,1,1)</f>
        <v>41947.457569444443</v>
      </c>
      <c r="T1308" s="7">
        <f>(Table1[[#This Row],[deadline]]/86400)+DATE(1970,1,1)</f>
        <v>41977.457569444443</v>
      </c>
    </row>
    <row r="1309" spans="1:20" ht="29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12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9">
        <f>Table1[[#This Row],[pledged]]/Table1[[#This Row],[goal]]</f>
        <v>0.11514000000000001</v>
      </c>
      <c r="P1309" s="8">
        <f>IFERROR(Table1[[#This Row],[pledged]]/Table1[[#This Row],[backers_count]],0)</f>
        <v>127.93333333333334</v>
      </c>
      <c r="Q130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09" t="str">
        <f>RIGHT(Table1[[#This Row],[Category and Sub-Category]],(LEN(Table1[[#This Row],[Category and Sub-Category]])-(FIND("/",Table1[[#This Row],[Category and Sub-Category]],1))))</f>
        <v>wearables</v>
      </c>
      <c r="S1309" s="7">
        <f>(Table1[[#This Row],[launched_at]]/86400)+DATE(1970,1,1)</f>
        <v>42387.503229166672</v>
      </c>
      <c r="T1309" s="7">
        <f>(Table1[[#This Row],[deadline]]/86400)+DATE(1970,1,1)</f>
        <v>42417.503229166672</v>
      </c>
    </row>
    <row r="1310" spans="1:20" ht="29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12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9">
        <f>Table1[[#This Row],[pledged]]/Table1[[#This Row],[goal]]</f>
        <v>0.11360000000000001</v>
      </c>
      <c r="P1310" s="8">
        <f>IFERROR(Table1[[#This Row],[pledged]]/Table1[[#This Row],[backers_count]],0)</f>
        <v>29.894736842105264</v>
      </c>
      <c r="Q131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10" t="str">
        <f>RIGHT(Table1[[#This Row],[Category and Sub-Category]],(LEN(Table1[[#This Row],[Category and Sub-Category]])-(FIND("/",Table1[[#This Row],[Category and Sub-Category]],1))))</f>
        <v>wearables</v>
      </c>
      <c r="S1310" s="7">
        <f>(Table1[[#This Row],[launched_at]]/86400)+DATE(1970,1,1)</f>
        <v>42611.613564814819</v>
      </c>
      <c r="T1310" s="7">
        <f>(Table1[[#This Row],[deadline]]/86400)+DATE(1970,1,1)</f>
        <v>42651.613564814819</v>
      </c>
    </row>
    <row r="1311" spans="1:20" ht="43.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12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9">
        <f>Table1[[#This Row],[pledged]]/Table1[[#This Row],[goal]]</f>
        <v>1.1199130434782609</v>
      </c>
      <c r="P1311" s="8">
        <f>IFERROR(Table1[[#This Row],[pledged]]/Table1[[#This Row],[backers_count]],0)</f>
        <v>367.97142857142859</v>
      </c>
      <c r="Q131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11" t="str">
        <f>RIGHT(Table1[[#This Row],[Category and Sub-Category]],(LEN(Table1[[#This Row],[Category and Sub-Category]])-(FIND("/",Table1[[#This Row],[Category and Sub-Category]],1))))</f>
        <v>wearables</v>
      </c>
      <c r="S1311" s="7">
        <f>(Table1[[#This Row],[launched_at]]/86400)+DATE(1970,1,1)</f>
        <v>42257.882731481484</v>
      </c>
      <c r="T1311" s="7">
        <f>(Table1[[#This Row],[deadline]]/86400)+DATE(1970,1,1)</f>
        <v>42292.882731481484</v>
      </c>
    </row>
    <row r="1312" spans="1:20" ht="43.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9">
        <f>Table1[[#This Row],[pledged]]/Table1[[#This Row],[goal]]</f>
        <v>0.155</v>
      </c>
      <c r="P1312" s="8">
        <f>IFERROR(Table1[[#This Row],[pledged]]/Table1[[#This Row],[backers_count]],0)</f>
        <v>129.16666666666666</v>
      </c>
      <c r="Q131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12" t="str">
        <f>RIGHT(Table1[[#This Row],[Category and Sub-Category]],(LEN(Table1[[#This Row],[Category and Sub-Category]])-(FIND("/",Table1[[#This Row],[Category and Sub-Category]],1))))</f>
        <v>wearables</v>
      </c>
      <c r="S1312" s="7">
        <f>(Table1[[#This Row],[launched_at]]/86400)+DATE(1970,1,1)</f>
        <v>42556.667245370365</v>
      </c>
      <c r="T1312" s="7">
        <f>(Table1[[#This Row],[deadline]]/86400)+DATE(1970,1,1)</f>
        <v>42601.667245370365</v>
      </c>
    </row>
    <row r="1313" spans="1:20" ht="58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12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9">
        <f>Table1[[#This Row],[pledged]]/Table1[[#This Row],[goal]]</f>
        <v>0.32028000000000001</v>
      </c>
      <c r="P1313" s="8">
        <f>IFERROR(Table1[[#This Row],[pledged]]/Table1[[#This Row],[backers_count]],0)</f>
        <v>800.7</v>
      </c>
      <c r="Q131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13" t="str">
        <f>RIGHT(Table1[[#This Row],[Category and Sub-Category]],(LEN(Table1[[#This Row],[Category and Sub-Category]])-(FIND("/",Table1[[#This Row],[Category and Sub-Category]],1))))</f>
        <v>wearables</v>
      </c>
      <c r="S1313" s="7">
        <f>(Table1[[#This Row],[launched_at]]/86400)+DATE(1970,1,1)</f>
        <v>42669.802303240736</v>
      </c>
      <c r="T1313" s="7">
        <f>(Table1[[#This Row],[deadline]]/86400)+DATE(1970,1,1)</f>
        <v>42704.843969907408</v>
      </c>
    </row>
    <row r="1314" spans="1:20" ht="43.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12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9">
        <f>Table1[[#This Row],[pledged]]/Table1[[#This Row],[goal]]</f>
        <v>6.0869565217391303E-3</v>
      </c>
      <c r="P1314" s="8">
        <f>IFERROR(Table1[[#This Row],[pledged]]/Table1[[#This Row],[backers_count]],0)</f>
        <v>28</v>
      </c>
      <c r="Q131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14" t="str">
        <f>RIGHT(Table1[[#This Row],[Category and Sub-Category]],(LEN(Table1[[#This Row],[Category and Sub-Category]])-(FIND("/",Table1[[#This Row],[Category and Sub-Category]],1))))</f>
        <v>wearables</v>
      </c>
      <c r="S1314" s="7">
        <f>(Table1[[#This Row],[launched_at]]/86400)+DATE(1970,1,1)</f>
        <v>42082.702800925923</v>
      </c>
      <c r="T1314" s="7">
        <f>(Table1[[#This Row],[deadline]]/86400)+DATE(1970,1,1)</f>
        <v>42112.702800925923</v>
      </c>
    </row>
    <row r="1315" spans="1:20" ht="43.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12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9">
        <f>Table1[[#This Row],[pledged]]/Table1[[#This Row],[goal]]</f>
        <v>0.31114999999999998</v>
      </c>
      <c r="P1315" s="8">
        <f>IFERROR(Table1[[#This Row],[pledged]]/Table1[[#This Row],[backers_count]],0)</f>
        <v>102.01639344262296</v>
      </c>
      <c r="Q131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15" t="str">
        <f>RIGHT(Table1[[#This Row],[Category and Sub-Category]],(LEN(Table1[[#This Row],[Category and Sub-Category]])-(FIND("/",Table1[[#This Row],[Category and Sub-Category]],1))))</f>
        <v>wearables</v>
      </c>
      <c r="S1315" s="7">
        <f>(Table1[[#This Row],[launched_at]]/86400)+DATE(1970,1,1)</f>
        <v>42402.709652777776</v>
      </c>
      <c r="T1315" s="7">
        <f>(Table1[[#This Row],[deadline]]/86400)+DATE(1970,1,1)</f>
        <v>42432.709652777776</v>
      </c>
    </row>
    <row r="1316" spans="1:20" ht="58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12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9">
        <f>Table1[[#This Row],[pledged]]/Table1[[#This Row],[goal]]</f>
        <v>1.1266666666666666E-2</v>
      </c>
      <c r="P1316" s="8">
        <f>IFERROR(Table1[[#This Row],[pledged]]/Table1[[#This Row],[backers_count]],0)</f>
        <v>184.36363636363637</v>
      </c>
      <c r="Q131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16" t="str">
        <f>RIGHT(Table1[[#This Row],[Category and Sub-Category]],(LEN(Table1[[#This Row],[Category and Sub-Category]])-(FIND("/",Table1[[#This Row],[Category and Sub-Category]],1))))</f>
        <v>wearables</v>
      </c>
      <c r="S1316" s="7">
        <f>(Table1[[#This Row],[launched_at]]/86400)+DATE(1970,1,1)</f>
        <v>42604.669675925921</v>
      </c>
      <c r="T1316" s="7">
        <f>(Table1[[#This Row],[deadline]]/86400)+DATE(1970,1,1)</f>
        <v>42664.669675925921</v>
      </c>
    </row>
    <row r="1317" spans="1:20" ht="29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12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9">
        <f>Table1[[#This Row],[pledged]]/Table1[[#This Row],[goal]]</f>
        <v>0.40404000000000001</v>
      </c>
      <c r="P1317" s="8">
        <f>IFERROR(Table1[[#This Row],[pledged]]/Table1[[#This Row],[backers_count]],0)</f>
        <v>162.91935483870967</v>
      </c>
      <c r="Q131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17" t="str">
        <f>RIGHT(Table1[[#This Row],[Category and Sub-Category]],(LEN(Table1[[#This Row],[Category and Sub-Category]])-(FIND("/",Table1[[#This Row],[Category and Sub-Category]],1))))</f>
        <v>wearables</v>
      </c>
      <c r="S1317" s="7">
        <f>(Table1[[#This Row],[launched_at]]/86400)+DATE(1970,1,1)</f>
        <v>42278.498240740737</v>
      </c>
      <c r="T1317" s="7">
        <f>(Table1[[#This Row],[deadline]]/86400)+DATE(1970,1,1)</f>
        <v>42314.041666666672</v>
      </c>
    </row>
    <row r="1318" spans="1:20" ht="43.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12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9">
        <f>Table1[[#This Row],[pledged]]/Table1[[#This Row],[goal]]</f>
        <v>1.3333333333333333E-5</v>
      </c>
      <c r="P1318" s="8">
        <f>IFERROR(Table1[[#This Row],[pledged]]/Table1[[#This Row],[backers_count]],0)</f>
        <v>1</v>
      </c>
      <c r="Q131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18" t="str">
        <f>RIGHT(Table1[[#This Row],[Category and Sub-Category]],(LEN(Table1[[#This Row],[Category and Sub-Category]])-(FIND("/",Table1[[#This Row],[Category and Sub-Category]],1))))</f>
        <v>wearables</v>
      </c>
      <c r="S1318" s="7">
        <f>(Table1[[#This Row],[launched_at]]/86400)+DATE(1970,1,1)</f>
        <v>42393.961909722224</v>
      </c>
      <c r="T1318" s="7">
        <f>(Table1[[#This Row],[deadline]]/86400)+DATE(1970,1,1)</f>
        <v>42428.961909722224</v>
      </c>
    </row>
    <row r="1319" spans="1:20" ht="58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12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9">
        <f>Table1[[#This Row],[pledged]]/Table1[[#This Row],[goal]]</f>
        <v>5.7334999999999997E-2</v>
      </c>
      <c r="P1319" s="8">
        <f>IFERROR(Table1[[#This Row],[pledged]]/Table1[[#This Row],[backers_count]],0)</f>
        <v>603.52631578947364</v>
      </c>
      <c r="Q131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19" t="str">
        <f>RIGHT(Table1[[#This Row],[Category and Sub-Category]],(LEN(Table1[[#This Row],[Category and Sub-Category]])-(FIND("/",Table1[[#This Row],[Category and Sub-Category]],1))))</f>
        <v>wearables</v>
      </c>
      <c r="S1319" s="7">
        <f>(Table1[[#This Row],[launched_at]]/86400)+DATE(1970,1,1)</f>
        <v>42520.235486111109</v>
      </c>
      <c r="T1319" s="7">
        <f>(Table1[[#This Row],[deadline]]/86400)+DATE(1970,1,1)</f>
        <v>42572.583333333328</v>
      </c>
    </row>
    <row r="1320" spans="1:20" ht="43.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12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9">
        <f>Table1[[#This Row],[pledged]]/Table1[[#This Row],[goal]]</f>
        <v>0.15325</v>
      </c>
      <c r="P1320" s="8">
        <f>IFERROR(Table1[[#This Row],[pledged]]/Table1[[#This Row],[backers_count]],0)</f>
        <v>45.407407407407405</v>
      </c>
      <c r="Q132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20" t="str">
        <f>RIGHT(Table1[[#This Row],[Category and Sub-Category]],(LEN(Table1[[#This Row],[Category and Sub-Category]])-(FIND("/",Table1[[#This Row],[Category and Sub-Category]],1))))</f>
        <v>wearables</v>
      </c>
      <c r="S1320" s="7">
        <f>(Table1[[#This Row],[launched_at]]/86400)+DATE(1970,1,1)</f>
        <v>41985.043657407412</v>
      </c>
      <c r="T1320" s="7">
        <f>(Table1[[#This Row],[deadline]]/86400)+DATE(1970,1,1)</f>
        <v>42015.043657407412</v>
      </c>
    </row>
    <row r="1321" spans="1:20" ht="43.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12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9">
        <f>Table1[[#This Row],[pledged]]/Table1[[#This Row],[goal]]</f>
        <v>0.15103448275862069</v>
      </c>
      <c r="P1321" s="8">
        <f>IFERROR(Table1[[#This Row],[pledged]]/Table1[[#This Row],[backers_count]],0)</f>
        <v>97.333333333333329</v>
      </c>
      <c r="Q132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21" t="str">
        <f>RIGHT(Table1[[#This Row],[Category and Sub-Category]],(LEN(Table1[[#This Row],[Category and Sub-Category]])-(FIND("/",Table1[[#This Row],[Category and Sub-Category]],1))))</f>
        <v>wearables</v>
      </c>
      <c r="S1321" s="7">
        <f>(Table1[[#This Row],[launched_at]]/86400)+DATE(1970,1,1)</f>
        <v>41816.812094907407</v>
      </c>
      <c r="T1321" s="7">
        <f>(Table1[[#This Row],[deadline]]/86400)+DATE(1970,1,1)</f>
        <v>41831.666666666664</v>
      </c>
    </row>
    <row r="1322" spans="1:20" ht="43.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1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9">
        <f>Table1[[#This Row],[pledged]]/Table1[[#This Row],[goal]]</f>
        <v>5.0299999999999997E-3</v>
      </c>
      <c r="P1322" s="8">
        <f>IFERROR(Table1[[#This Row],[pledged]]/Table1[[#This Row],[backers_count]],0)</f>
        <v>167.66666666666666</v>
      </c>
      <c r="Q132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22" t="str">
        <f>RIGHT(Table1[[#This Row],[Category and Sub-Category]],(LEN(Table1[[#This Row],[Category and Sub-Category]])-(FIND("/",Table1[[#This Row],[Category and Sub-Category]],1))))</f>
        <v>wearables</v>
      </c>
      <c r="S1322" s="7">
        <f>(Table1[[#This Row],[launched_at]]/86400)+DATE(1970,1,1)</f>
        <v>42705.690347222218</v>
      </c>
      <c r="T1322" s="7">
        <f>(Table1[[#This Row],[deadline]]/86400)+DATE(1970,1,1)</f>
        <v>42734.958333333328</v>
      </c>
    </row>
    <row r="1323" spans="1:20" ht="58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12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9">
        <f>Table1[[#This Row],[pledged]]/Table1[[#This Row],[goal]]</f>
        <v>1.3028138528138528E-2</v>
      </c>
      <c r="P1323" s="8">
        <f>IFERROR(Table1[[#This Row],[pledged]]/Table1[[#This Row],[backers_count]],0)</f>
        <v>859.85714285714289</v>
      </c>
      <c r="Q132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23" t="str">
        <f>RIGHT(Table1[[#This Row],[Category and Sub-Category]],(LEN(Table1[[#This Row],[Category and Sub-Category]])-(FIND("/",Table1[[#This Row],[Category and Sub-Category]],1))))</f>
        <v>wearables</v>
      </c>
      <c r="S1323" s="7">
        <f>(Table1[[#This Row],[launched_at]]/86400)+DATE(1970,1,1)</f>
        <v>42697.74927083333</v>
      </c>
      <c r="T1323" s="7">
        <f>(Table1[[#This Row],[deadline]]/86400)+DATE(1970,1,1)</f>
        <v>42727.74927083333</v>
      </c>
    </row>
    <row r="1324" spans="1:20" ht="43.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12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9">
        <f>Table1[[#This Row],[pledged]]/Table1[[#This Row],[goal]]</f>
        <v>3.0285714285714286E-3</v>
      </c>
      <c r="P1324" s="8">
        <f>IFERROR(Table1[[#This Row],[pledged]]/Table1[[#This Row],[backers_count]],0)</f>
        <v>26.5</v>
      </c>
      <c r="Q132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24" t="str">
        <f>RIGHT(Table1[[#This Row],[Category and Sub-Category]],(LEN(Table1[[#This Row],[Category and Sub-Category]])-(FIND("/",Table1[[#This Row],[Category and Sub-Category]],1))))</f>
        <v>wearables</v>
      </c>
      <c r="S1324" s="7">
        <f>(Table1[[#This Row],[launched_at]]/86400)+DATE(1970,1,1)</f>
        <v>42115.656539351854</v>
      </c>
      <c r="T1324" s="7">
        <f>(Table1[[#This Row],[deadline]]/86400)+DATE(1970,1,1)</f>
        <v>42145.656539351854</v>
      </c>
    </row>
    <row r="1325" spans="1:20" ht="43.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12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9">
        <f>Table1[[#This Row],[pledged]]/Table1[[#This Row],[goal]]</f>
        <v>8.8800000000000004E-2</v>
      </c>
      <c r="P1325" s="8">
        <f>IFERROR(Table1[[#This Row],[pledged]]/Table1[[#This Row],[backers_count]],0)</f>
        <v>30.272727272727273</v>
      </c>
      <c r="Q132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25" t="str">
        <f>RIGHT(Table1[[#This Row],[Category and Sub-Category]],(LEN(Table1[[#This Row],[Category and Sub-Category]])-(FIND("/",Table1[[#This Row],[Category and Sub-Category]],1))))</f>
        <v>wearables</v>
      </c>
      <c r="S1325" s="7">
        <f>(Table1[[#This Row],[launched_at]]/86400)+DATE(1970,1,1)</f>
        <v>42451.698449074072</v>
      </c>
      <c r="T1325" s="7">
        <f>(Table1[[#This Row],[deadline]]/86400)+DATE(1970,1,1)</f>
        <v>42486.288194444445</v>
      </c>
    </row>
    <row r="1326" spans="1:20" ht="43.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12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9">
        <f>Table1[[#This Row],[pledged]]/Table1[[#This Row],[goal]]</f>
        <v>9.8400000000000001E-2</v>
      </c>
      <c r="P1326" s="8">
        <f>IFERROR(Table1[[#This Row],[pledged]]/Table1[[#This Row],[backers_count]],0)</f>
        <v>54.666666666666664</v>
      </c>
      <c r="Q132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26" t="str">
        <f>RIGHT(Table1[[#This Row],[Category and Sub-Category]],(LEN(Table1[[#This Row],[Category and Sub-Category]])-(FIND("/",Table1[[#This Row],[Category and Sub-Category]],1))))</f>
        <v>wearables</v>
      </c>
      <c r="S1326" s="7">
        <f>(Table1[[#This Row],[launched_at]]/86400)+DATE(1970,1,1)</f>
        <v>42626.633703703701</v>
      </c>
      <c r="T1326" s="7">
        <f>(Table1[[#This Row],[deadline]]/86400)+DATE(1970,1,1)</f>
        <v>42656.633703703701</v>
      </c>
    </row>
    <row r="1327" spans="1:20" ht="43.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12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9">
        <f>Table1[[#This Row],[pledged]]/Table1[[#This Row],[goal]]</f>
        <v>2.4299999999999999E-2</v>
      </c>
      <c r="P1327" s="8">
        <f>IFERROR(Table1[[#This Row],[pledged]]/Table1[[#This Row],[backers_count]],0)</f>
        <v>60.75</v>
      </c>
      <c r="Q132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27" t="str">
        <f>RIGHT(Table1[[#This Row],[Category and Sub-Category]],(LEN(Table1[[#This Row],[Category and Sub-Category]])-(FIND("/",Table1[[#This Row],[Category and Sub-Category]],1))))</f>
        <v>wearables</v>
      </c>
      <c r="S1327" s="7">
        <f>(Table1[[#This Row],[launched_at]]/86400)+DATE(1970,1,1)</f>
        <v>42704.086053240739</v>
      </c>
      <c r="T1327" s="7">
        <f>(Table1[[#This Row],[deadline]]/86400)+DATE(1970,1,1)</f>
        <v>42734.086053240739</v>
      </c>
    </row>
    <row r="1328" spans="1:20" ht="43.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12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9">
        <f>Table1[[#This Row],[pledged]]/Table1[[#This Row],[goal]]</f>
        <v>1.1299999999999999E-2</v>
      </c>
      <c r="P1328" s="8">
        <f>IFERROR(Table1[[#This Row],[pledged]]/Table1[[#This Row],[backers_count]],0)</f>
        <v>102.72727272727273</v>
      </c>
      <c r="Q132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28" t="str">
        <f>RIGHT(Table1[[#This Row],[Category and Sub-Category]],(LEN(Table1[[#This Row],[Category and Sub-Category]])-(FIND("/",Table1[[#This Row],[Category and Sub-Category]],1))))</f>
        <v>wearables</v>
      </c>
      <c r="S1328" s="7">
        <f>(Table1[[#This Row],[launched_at]]/86400)+DATE(1970,1,1)</f>
        <v>41974.791990740741</v>
      </c>
      <c r="T1328" s="7">
        <f>(Table1[[#This Row],[deadline]]/86400)+DATE(1970,1,1)</f>
        <v>42019.791990740741</v>
      </c>
    </row>
    <row r="1329" spans="1:20" ht="43.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12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9">
        <f>Table1[[#This Row],[pledged]]/Table1[[#This Row],[goal]]</f>
        <v>3.5520833333333335E-2</v>
      </c>
      <c r="P1329" s="8">
        <f>IFERROR(Table1[[#This Row],[pledged]]/Table1[[#This Row],[backers_count]],0)</f>
        <v>41.585365853658537</v>
      </c>
      <c r="Q132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29" t="str">
        <f>RIGHT(Table1[[#This Row],[Category and Sub-Category]],(LEN(Table1[[#This Row],[Category and Sub-Category]])-(FIND("/",Table1[[#This Row],[Category and Sub-Category]],1))))</f>
        <v>wearables</v>
      </c>
      <c r="S1329" s="7">
        <f>(Table1[[#This Row],[launched_at]]/86400)+DATE(1970,1,1)</f>
        <v>42123.678645833337</v>
      </c>
      <c r="T1329" s="7">
        <f>(Table1[[#This Row],[deadline]]/86400)+DATE(1970,1,1)</f>
        <v>42153.678645833337</v>
      </c>
    </row>
    <row r="1330" spans="1:20" ht="58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12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9">
        <f>Table1[[#This Row],[pledged]]/Table1[[#This Row],[goal]]</f>
        <v>2.3306666666666667E-2</v>
      </c>
      <c r="P1330" s="8">
        <f>IFERROR(Table1[[#This Row],[pledged]]/Table1[[#This Row],[backers_count]],0)</f>
        <v>116.53333333333333</v>
      </c>
      <c r="Q133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30" t="str">
        <f>RIGHT(Table1[[#This Row],[Category and Sub-Category]],(LEN(Table1[[#This Row],[Category and Sub-Category]])-(FIND("/",Table1[[#This Row],[Category and Sub-Category]],1))))</f>
        <v>wearables</v>
      </c>
      <c r="S1330" s="7">
        <f>(Table1[[#This Row],[launched_at]]/86400)+DATE(1970,1,1)</f>
        <v>42612.642754629633</v>
      </c>
      <c r="T1330" s="7">
        <f>(Table1[[#This Row],[deadline]]/86400)+DATE(1970,1,1)</f>
        <v>42657.642754629633</v>
      </c>
    </row>
    <row r="1331" spans="1:20" ht="43.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12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9">
        <f>Table1[[#This Row],[pledged]]/Table1[[#This Row],[goal]]</f>
        <v>8.1600000000000006E-3</v>
      </c>
      <c r="P1331" s="8">
        <f>IFERROR(Table1[[#This Row],[pledged]]/Table1[[#This Row],[backers_count]],0)</f>
        <v>45.333333333333336</v>
      </c>
      <c r="Q133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31" t="str">
        <f>RIGHT(Table1[[#This Row],[Category and Sub-Category]],(LEN(Table1[[#This Row],[Category and Sub-Category]])-(FIND("/",Table1[[#This Row],[Category and Sub-Category]],1))))</f>
        <v>wearables</v>
      </c>
      <c r="S1331" s="7">
        <f>(Table1[[#This Row],[launched_at]]/86400)+DATE(1970,1,1)</f>
        <v>41935.221585648149</v>
      </c>
      <c r="T1331" s="7">
        <f>(Table1[[#This Row],[deadline]]/86400)+DATE(1970,1,1)</f>
        <v>41975.263252314813</v>
      </c>
    </row>
    <row r="1332" spans="1:20" ht="43.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1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9">
        <f>Table1[[#This Row],[pledged]]/Table1[[#This Row],[goal]]</f>
        <v>0.22494285714285714</v>
      </c>
      <c r="P1332" s="8">
        <f>IFERROR(Table1[[#This Row],[pledged]]/Table1[[#This Row],[backers_count]],0)</f>
        <v>157.46</v>
      </c>
      <c r="Q133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32" t="str">
        <f>RIGHT(Table1[[#This Row],[Category and Sub-Category]],(LEN(Table1[[#This Row],[Category and Sub-Category]])-(FIND("/",Table1[[#This Row],[Category and Sub-Category]],1))))</f>
        <v>wearables</v>
      </c>
      <c r="S1332" s="7">
        <f>(Table1[[#This Row],[launched_at]]/86400)+DATE(1970,1,1)</f>
        <v>42522.276724537034</v>
      </c>
      <c r="T1332" s="7">
        <f>(Table1[[#This Row],[deadline]]/86400)+DATE(1970,1,1)</f>
        <v>42553.166666666672</v>
      </c>
    </row>
    <row r="1333" spans="1:20" ht="43.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12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9">
        <f>Table1[[#This Row],[pledged]]/Table1[[#This Row],[goal]]</f>
        <v>1.3668E-2</v>
      </c>
      <c r="P1333" s="8">
        <f>IFERROR(Table1[[#This Row],[pledged]]/Table1[[#This Row],[backers_count]],0)</f>
        <v>100.5</v>
      </c>
      <c r="Q133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33" t="str">
        <f>RIGHT(Table1[[#This Row],[Category and Sub-Category]],(LEN(Table1[[#This Row],[Category and Sub-Category]])-(FIND("/",Table1[[#This Row],[Category and Sub-Category]],1))))</f>
        <v>wearables</v>
      </c>
      <c r="S1333" s="7">
        <f>(Table1[[#This Row],[launched_at]]/86400)+DATE(1970,1,1)</f>
        <v>42569.50409722222</v>
      </c>
      <c r="T1333" s="7">
        <f>(Table1[[#This Row],[deadline]]/86400)+DATE(1970,1,1)</f>
        <v>42599.50409722222</v>
      </c>
    </row>
    <row r="1334" spans="1:20" ht="58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12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9">
        <f>Table1[[#This Row],[pledged]]/Table1[[#This Row],[goal]]</f>
        <v>0</v>
      </c>
      <c r="P1334" s="8">
        <f>IFERROR(Table1[[#This Row],[pledged]]/Table1[[#This Row],[backers_count]],0)</f>
        <v>0</v>
      </c>
      <c r="Q133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34" t="str">
        <f>RIGHT(Table1[[#This Row],[Category and Sub-Category]],(LEN(Table1[[#This Row],[Category and Sub-Category]])-(FIND("/",Table1[[#This Row],[Category and Sub-Category]],1))))</f>
        <v>wearables</v>
      </c>
      <c r="S1334" s="7">
        <f>(Table1[[#This Row],[launched_at]]/86400)+DATE(1970,1,1)</f>
        <v>42732.060277777782</v>
      </c>
      <c r="T1334" s="7">
        <f>(Table1[[#This Row],[deadline]]/86400)+DATE(1970,1,1)</f>
        <v>42762.060277777782</v>
      </c>
    </row>
    <row r="1335" spans="1:20" ht="43.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12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9">
        <f>Table1[[#This Row],[pledged]]/Table1[[#This Row],[goal]]</f>
        <v>0</v>
      </c>
      <c r="P1335" s="8">
        <f>IFERROR(Table1[[#This Row],[pledged]]/Table1[[#This Row],[backers_count]],0)</f>
        <v>0</v>
      </c>
      <c r="Q133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35" t="str">
        <f>RIGHT(Table1[[#This Row],[Category and Sub-Category]],(LEN(Table1[[#This Row],[Category and Sub-Category]])-(FIND("/",Table1[[#This Row],[Category and Sub-Category]],1))))</f>
        <v>wearables</v>
      </c>
      <c r="S1335" s="7">
        <f>(Table1[[#This Row],[launched_at]]/86400)+DATE(1970,1,1)</f>
        <v>41806.106770833336</v>
      </c>
      <c r="T1335" s="7">
        <f>(Table1[[#This Row],[deadline]]/86400)+DATE(1970,1,1)</f>
        <v>41836.106770833336</v>
      </c>
    </row>
    <row r="1336" spans="1:20" ht="43.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12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9">
        <f>Table1[[#This Row],[pledged]]/Table1[[#This Row],[goal]]</f>
        <v>0.10754135338345865</v>
      </c>
      <c r="P1336" s="8">
        <f>IFERROR(Table1[[#This Row],[pledged]]/Table1[[#This Row],[backers_count]],0)</f>
        <v>51.822463768115945</v>
      </c>
      <c r="Q133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36" t="str">
        <f>RIGHT(Table1[[#This Row],[Category and Sub-Category]],(LEN(Table1[[#This Row],[Category and Sub-Category]])-(FIND("/",Table1[[#This Row],[Category and Sub-Category]],1))))</f>
        <v>wearables</v>
      </c>
      <c r="S1336" s="7">
        <f>(Table1[[#This Row],[launched_at]]/86400)+DATE(1970,1,1)</f>
        <v>42410.774155092593</v>
      </c>
      <c r="T1336" s="7">
        <f>(Table1[[#This Row],[deadline]]/86400)+DATE(1970,1,1)</f>
        <v>42440.774155092593</v>
      </c>
    </row>
    <row r="1337" spans="1:20" ht="58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12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9">
        <f>Table1[[#This Row],[pledged]]/Table1[[#This Row],[goal]]</f>
        <v>0.1976</v>
      </c>
      <c r="P1337" s="8">
        <f>IFERROR(Table1[[#This Row],[pledged]]/Table1[[#This Row],[backers_count]],0)</f>
        <v>308.75</v>
      </c>
      <c r="Q133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37" t="str">
        <f>RIGHT(Table1[[#This Row],[Category and Sub-Category]],(LEN(Table1[[#This Row],[Category and Sub-Category]])-(FIND("/",Table1[[#This Row],[Category and Sub-Category]],1))))</f>
        <v>wearables</v>
      </c>
      <c r="S1337" s="7">
        <f>(Table1[[#This Row],[launched_at]]/86400)+DATE(1970,1,1)</f>
        <v>42313.936365740738</v>
      </c>
      <c r="T1337" s="7">
        <f>(Table1[[#This Row],[deadline]]/86400)+DATE(1970,1,1)</f>
        <v>42343.936365740738</v>
      </c>
    </row>
    <row r="1338" spans="1:20" ht="43.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12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9">
        <f>Table1[[#This Row],[pledged]]/Table1[[#This Row],[goal]]</f>
        <v>0.84946999999999995</v>
      </c>
      <c r="P1338" s="8">
        <f>IFERROR(Table1[[#This Row],[pledged]]/Table1[[#This Row],[backers_count]],0)</f>
        <v>379.22767857142856</v>
      </c>
      <c r="Q133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38" t="str">
        <f>RIGHT(Table1[[#This Row],[Category and Sub-Category]],(LEN(Table1[[#This Row],[Category and Sub-Category]])-(FIND("/",Table1[[#This Row],[Category and Sub-Category]],1))))</f>
        <v>wearables</v>
      </c>
      <c r="S1338" s="7">
        <f>(Table1[[#This Row],[launched_at]]/86400)+DATE(1970,1,1)</f>
        <v>41955.863750000004</v>
      </c>
      <c r="T1338" s="7">
        <f>(Table1[[#This Row],[deadline]]/86400)+DATE(1970,1,1)</f>
        <v>41990.863750000004</v>
      </c>
    </row>
    <row r="1339" spans="1:20" ht="43.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12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9">
        <f>Table1[[#This Row],[pledged]]/Table1[[#This Row],[goal]]</f>
        <v>0.49381999999999998</v>
      </c>
      <c r="P1339" s="8">
        <f>IFERROR(Table1[[#This Row],[pledged]]/Table1[[#This Row],[backers_count]],0)</f>
        <v>176.36428571428573</v>
      </c>
      <c r="Q133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39" t="str">
        <f>RIGHT(Table1[[#This Row],[Category and Sub-Category]],(LEN(Table1[[#This Row],[Category and Sub-Category]])-(FIND("/",Table1[[#This Row],[Category and Sub-Category]],1))))</f>
        <v>wearables</v>
      </c>
      <c r="S1339" s="7">
        <f>(Table1[[#This Row],[launched_at]]/86400)+DATE(1970,1,1)</f>
        <v>42767.577303240745</v>
      </c>
      <c r="T1339" s="7">
        <f>(Table1[[#This Row],[deadline]]/86400)+DATE(1970,1,1)</f>
        <v>42797.577303240745</v>
      </c>
    </row>
    <row r="1340" spans="1:20" ht="58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12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9">
        <f>Table1[[#This Row],[pledged]]/Table1[[#This Row],[goal]]</f>
        <v>3.3033333333333331E-2</v>
      </c>
      <c r="P1340" s="8">
        <f>IFERROR(Table1[[#This Row],[pledged]]/Table1[[#This Row],[backers_count]],0)</f>
        <v>66.066666666666663</v>
      </c>
      <c r="Q134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40" t="str">
        <f>RIGHT(Table1[[#This Row],[Category and Sub-Category]],(LEN(Table1[[#This Row],[Category and Sub-Category]])-(FIND("/",Table1[[#This Row],[Category and Sub-Category]],1))))</f>
        <v>wearables</v>
      </c>
      <c r="S1340" s="7">
        <f>(Table1[[#This Row],[launched_at]]/86400)+DATE(1970,1,1)</f>
        <v>42188.803622685184</v>
      </c>
      <c r="T1340" s="7">
        <f>(Table1[[#This Row],[deadline]]/86400)+DATE(1970,1,1)</f>
        <v>42218.803622685184</v>
      </c>
    </row>
    <row r="1341" spans="1:20" ht="29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12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9">
        <f>Table1[[#This Row],[pledged]]/Table1[[#This Row],[goal]]</f>
        <v>6.6339999999999996E-2</v>
      </c>
      <c r="P1341" s="8">
        <f>IFERROR(Table1[[#This Row],[pledged]]/Table1[[#This Row],[backers_count]],0)</f>
        <v>89.648648648648646</v>
      </c>
      <c r="Q134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41" t="str">
        <f>RIGHT(Table1[[#This Row],[Category and Sub-Category]],(LEN(Table1[[#This Row],[Category and Sub-Category]])-(FIND("/",Table1[[#This Row],[Category and Sub-Category]],1))))</f>
        <v>wearables</v>
      </c>
      <c r="S1341" s="7">
        <f>(Table1[[#This Row],[launched_at]]/86400)+DATE(1970,1,1)</f>
        <v>41936.647164351853</v>
      </c>
      <c r="T1341" s="7">
        <f>(Table1[[#This Row],[deadline]]/86400)+DATE(1970,1,1)</f>
        <v>41981.688831018517</v>
      </c>
    </row>
    <row r="1342" spans="1:20" ht="43.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1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9">
        <f>Table1[[#This Row],[pledged]]/Table1[[#This Row],[goal]]</f>
        <v>0</v>
      </c>
      <c r="P1342" s="8">
        <f>IFERROR(Table1[[#This Row],[pledged]]/Table1[[#This Row],[backers_count]],0)</f>
        <v>0</v>
      </c>
      <c r="Q134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42" t="str">
        <f>RIGHT(Table1[[#This Row],[Category and Sub-Category]],(LEN(Table1[[#This Row],[Category and Sub-Category]])-(FIND("/",Table1[[#This Row],[Category and Sub-Category]],1))))</f>
        <v>wearables</v>
      </c>
      <c r="S1342" s="7">
        <f>(Table1[[#This Row],[launched_at]]/86400)+DATE(1970,1,1)</f>
        <v>41836.595520833333</v>
      </c>
      <c r="T1342" s="7">
        <f>(Table1[[#This Row],[deadline]]/86400)+DATE(1970,1,1)</f>
        <v>41866.595520833333</v>
      </c>
    </row>
    <row r="1343" spans="1:20" ht="58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12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9">
        <f>Table1[[#This Row],[pledged]]/Table1[[#This Row],[goal]]</f>
        <v>0.7036</v>
      </c>
      <c r="P1343" s="8">
        <f>IFERROR(Table1[[#This Row],[pledged]]/Table1[[#This Row],[backers_count]],0)</f>
        <v>382.39130434782606</v>
      </c>
      <c r="Q134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43" t="str">
        <f>RIGHT(Table1[[#This Row],[Category and Sub-Category]],(LEN(Table1[[#This Row],[Category and Sub-Category]])-(FIND("/",Table1[[#This Row],[Category and Sub-Category]],1))))</f>
        <v>wearables</v>
      </c>
      <c r="S1343" s="7">
        <f>(Table1[[#This Row],[launched_at]]/86400)+DATE(1970,1,1)</f>
        <v>42612.624039351853</v>
      </c>
      <c r="T1343" s="7">
        <f>(Table1[[#This Row],[deadline]]/86400)+DATE(1970,1,1)</f>
        <v>42644.624039351853</v>
      </c>
    </row>
    <row r="1344" spans="1:20" ht="43.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12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9">
        <f>Table1[[#This Row],[pledged]]/Table1[[#This Row],[goal]]</f>
        <v>2E-3</v>
      </c>
      <c r="P1344" s="8">
        <f>IFERROR(Table1[[#This Row],[pledged]]/Table1[[#This Row],[backers_count]],0)</f>
        <v>100</v>
      </c>
      <c r="Q134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44" t="str">
        <f>RIGHT(Table1[[#This Row],[Category and Sub-Category]],(LEN(Table1[[#This Row],[Category and Sub-Category]])-(FIND("/",Table1[[#This Row],[Category and Sub-Category]],1))))</f>
        <v>wearables</v>
      </c>
      <c r="S1344" s="7">
        <f>(Table1[[#This Row],[launched_at]]/86400)+DATE(1970,1,1)</f>
        <v>42172.816423611112</v>
      </c>
      <c r="T1344" s="7">
        <f>(Table1[[#This Row],[deadline]]/86400)+DATE(1970,1,1)</f>
        <v>42202.816423611112</v>
      </c>
    </row>
    <row r="1345" spans="1:20" ht="58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12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9">
        <f>Table1[[#This Row],[pledged]]/Table1[[#This Row],[goal]]</f>
        <v>1.02298</v>
      </c>
      <c r="P1345" s="8">
        <f>IFERROR(Table1[[#This Row],[pledged]]/Table1[[#This Row],[backers_count]],0)</f>
        <v>158.35603715170279</v>
      </c>
      <c r="Q134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345" t="str">
        <f>RIGHT(Table1[[#This Row],[Category and Sub-Category]],(LEN(Table1[[#This Row],[Category and Sub-Category]])-(FIND("/",Table1[[#This Row],[Category and Sub-Category]],1))))</f>
        <v>wearables</v>
      </c>
      <c r="S1345" s="7">
        <f>(Table1[[#This Row],[launched_at]]/86400)+DATE(1970,1,1)</f>
        <v>42542.526423611111</v>
      </c>
      <c r="T1345" s="7">
        <f>(Table1[[#This Row],[deadline]]/86400)+DATE(1970,1,1)</f>
        <v>42601.165972222225</v>
      </c>
    </row>
    <row r="1346" spans="1:20" ht="43.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12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9">
        <f>Table1[[#This Row],[pledged]]/Table1[[#This Row],[goal]]</f>
        <v>3.7773333333333334</v>
      </c>
      <c r="P1346" s="8">
        <f>IFERROR(Table1[[#This Row],[pledged]]/Table1[[#This Row],[backers_count]],0)</f>
        <v>40.762589928057551</v>
      </c>
      <c r="Q134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46" t="str">
        <f>RIGHT(Table1[[#This Row],[Category and Sub-Category]],(LEN(Table1[[#This Row],[Category and Sub-Category]])-(FIND("/",Table1[[#This Row],[Category and Sub-Category]],1))))</f>
        <v>nonfiction</v>
      </c>
      <c r="S1346" s="7">
        <f>(Table1[[#This Row],[launched_at]]/86400)+DATE(1970,1,1)</f>
        <v>42522.789803240739</v>
      </c>
      <c r="T1346" s="7">
        <f>(Table1[[#This Row],[deadline]]/86400)+DATE(1970,1,1)</f>
        <v>42551.789803240739</v>
      </c>
    </row>
    <row r="1347" spans="1:20" ht="43.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12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9">
        <f>Table1[[#This Row],[pledged]]/Table1[[#This Row],[goal]]</f>
        <v>1.25</v>
      </c>
      <c r="P1347" s="8">
        <f>IFERROR(Table1[[#This Row],[pledged]]/Table1[[#This Row],[backers_count]],0)</f>
        <v>53.571428571428569</v>
      </c>
      <c r="Q134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47" t="str">
        <f>RIGHT(Table1[[#This Row],[Category and Sub-Category]],(LEN(Table1[[#This Row],[Category and Sub-Category]])-(FIND("/",Table1[[#This Row],[Category and Sub-Category]],1))))</f>
        <v>nonfiction</v>
      </c>
      <c r="S1347" s="7">
        <f>(Table1[[#This Row],[launched_at]]/86400)+DATE(1970,1,1)</f>
        <v>41799.814340277779</v>
      </c>
      <c r="T1347" s="7">
        <f>(Table1[[#This Row],[deadline]]/86400)+DATE(1970,1,1)</f>
        <v>41834.814340277779</v>
      </c>
    </row>
    <row r="1348" spans="1:20" ht="43.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12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9">
        <f>Table1[[#This Row],[pledged]]/Table1[[#This Row],[goal]]</f>
        <v>1.473265306122449</v>
      </c>
      <c r="P1348" s="8">
        <f>IFERROR(Table1[[#This Row],[pledged]]/Table1[[#This Row],[backers_count]],0)</f>
        <v>48.449664429530202</v>
      </c>
      <c r="Q134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48" t="str">
        <f>RIGHT(Table1[[#This Row],[Category and Sub-Category]],(LEN(Table1[[#This Row],[Category and Sub-Category]])-(FIND("/",Table1[[#This Row],[Category and Sub-Category]],1))))</f>
        <v>nonfiction</v>
      </c>
      <c r="S1348" s="7">
        <f>(Table1[[#This Row],[launched_at]]/86400)+DATE(1970,1,1)</f>
        <v>41422.075821759259</v>
      </c>
      <c r="T1348" s="7">
        <f>(Table1[[#This Row],[deadline]]/86400)+DATE(1970,1,1)</f>
        <v>41452.075821759259</v>
      </c>
    </row>
    <row r="1349" spans="1:20" ht="43.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12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9">
        <f>Table1[[#This Row],[pledged]]/Table1[[#This Row],[goal]]</f>
        <v>1.022</v>
      </c>
      <c r="P1349" s="8">
        <f>IFERROR(Table1[[#This Row],[pledged]]/Table1[[#This Row],[backers_count]],0)</f>
        <v>82.41935483870968</v>
      </c>
      <c r="Q134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49" t="str">
        <f>RIGHT(Table1[[#This Row],[Category and Sub-Category]],(LEN(Table1[[#This Row],[Category and Sub-Category]])-(FIND("/",Table1[[#This Row],[Category and Sub-Category]],1))))</f>
        <v>nonfiction</v>
      </c>
      <c r="S1349" s="7">
        <f>(Table1[[#This Row],[launched_at]]/86400)+DATE(1970,1,1)</f>
        <v>42040.638020833328</v>
      </c>
      <c r="T1349" s="7">
        <f>(Table1[[#This Row],[deadline]]/86400)+DATE(1970,1,1)</f>
        <v>42070.638020833328</v>
      </c>
    </row>
    <row r="1350" spans="1:20" ht="43.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12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9">
        <f>Table1[[#This Row],[pledged]]/Table1[[#This Row],[goal]]</f>
        <v>1.018723404255319</v>
      </c>
      <c r="P1350" s="8">
        <f>IFERROR(Table1[[#This Row],[pledged]]/Table1[[#This Row],[backers_count]],0)</f>
        <v>230.19230769230768</v>
      </c>
      <c r="Q135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50" t="str">
        <f>RIGHT(Table1[[#This Row],[Category and Sub-Category]],(LEN(Table1[[#This Row],[Category and Sub-Category]])-(FIND("/",Table1[[#This Row],[Category and Sub-Category]],1))))</f>
        <v>nonfiction</v>
      </c>
      <c r="S1350" s="7">
        <f>(Table1[[#This Row],[launched_at]]/86400)+DATE(1970,1,1)</f>
        <v>41963.506168981483</v>
      </c>
      <c r="T1350" s="7">
        <f>(Table1[[#This Row],[deadline]]/86400)+DATE(1970,1,1)</f>
        <v>41991.506168981483</v>
      </c>
    </row>
    <row r="1351" spans="1:20" ht="43.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12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9">
        <f>Table1[[#This Row],[pledged]]/Table1[[#This Row],[goal]]</f>
        <v>2.0419999999999998</v>
      </c>
      <c r="P1351" s="8">
        <f>IFERROR(Table1[[#This Row],[pledged]]/Table1[[#This Row],[backers_count]],0)</f>
        <v>59.360465116279073</v>
      </c>
      <c r="Q135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51" t="str">
        <f>RIGHT(Table1[[#This Row],[Category and Sub-Category]],(LEN(Table1[[#This Row],[Category and Sub-Category]])-(FIND("/",Table1[[#This Row],[Category and Sub-Category]],1))))</f>
        <v>nonfiction</v>
      </c>
      <c r="S1351" s="7">
        <f>(Table1[[#This Row],[launched_at]]/86400)+DATE(1970,1,1)</f>
        <v>42317.33258101852</v>
      </c>
      <c r="T1351" s="7">
        <f>(Table1[[#This Row],[deadline]]/86400)+DATE(1970,1,1)</f>
        <v>42354.290972222225</v>
      </c>
    </row>
    <row r="1352" spans="1:20" ht="43.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1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9">
        <f>Table1[[#This Row],[pledged]]/Table1[[#This Row],[goal]]</f>
        <v>1.0405</v>
      </c>
      <c r="P1352" s="8">
        <f>IFERROR(Table1[[#This Row],[pledged]]/Table1[[#This Row],[backers_count]],0)</f>
        <v>66.698717948717942</v>
      </c>
      <c r="Q135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52" t="str">
        <f>RIGHT(Table1[[#This Row],[Category and Sub-Category]],(LEN(Table1[[#This Row],[Category and Sub-Category]])-(FIND("/",Table1[[#This Row],[Category and Sub-Category]],1))))</f>
        <v>nonfiction</v>
      </c>
      <c r="S1352" s="7">
        <f>(Table1[[#This Row],[launched_at]]/86400)+DATE(1970,1,1)</f>
        <v>42334.013124999998</v>
      </c>
      <c r="T1352" s="7">
        <f>(Table1[[#This Row],[deadline]]/86400)+DATE(1970,1,1)</f>
        <v>42364.013124999998</v>
      </c>
    </row>
    <row r="1353" spans="1:20" ht="29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12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9">
        <f>Table1[[#This Row],[pledged]]/Table1[[#This Row],[goal]]</f>
        <v>1.0126500000000001</v>
      </c>
      <c r="P1353" s="8">
        <f>IFERROR(Table1[[#This Row],[pledged]]/Table1[[#This Row],[backers_count]],0)</f>
        <v>168.77500000000001</v>
      </c>
      <c r="Q135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53" t="str">
        <f>RIGHT(Table1[[#This Row],[Category and Sub-Category]],(LEN(Table1[[#This Row],[Category and Sub-Category]])-(FIND("/",Table1[[#This Row],[Category and Sub-Category]],1))))</f>
        <v>nonfiction</v>
      </c>
      <c r="S1353" s="7">
        <f>(Table1[[#This Row],[launched_at]]/86400)+DATE(1970,1,1)</f>
        <v>42382.74009259259</v>
      </c>
      <c r="T1353" s="7">
        <f>(Table1[[#This Row],[deadline]]/86400)+DATE(1970,1,1)</f>
        <v>42412.74009259259</v>
      </c>
    </row>
    <row r="1354" spans="1:20" ht="58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12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9">
        <f>Table1[[#This Row],[pledged]]/Table1[[#This Row],[goal]]</f>
        <v>1.3613999999999999</v>
      </c>
      <c r="P1354" s="8">
        <f>IFERROR(Table1[[#This Row],[pledged]]/Table1[[#This Row],[backers_count]],0)</f>
        <v>59.973568281938327</v>
      </c>
      <c r="Q135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54" t="str">
        <f>RIGHT(Table1[[#This Row],[Category and Sub-Category]],(LEN(Table1[[#This Row],[Category and Sub-Category]])-(FIND("/",Table1[[#This Row],[Category and Sub-Category]],1))))</f>
        <v>nonfiction</v>
      </c>
      <c r="S1354" s="7">
        <f>(Table1[[#This Row],[launched_at]]/86400)+DATE(1970,1,1)</f>
        <v>42200.578310185185</v>
      </c>
      <c r="T1354" s="7">
        <f>(Table1[[#This Row],[deadline]]/86400)+DATE(1970,1,1)</f>
        <v>42252.165972222225</v>
      </c>
    </row>
    <row r="1355" spans="1:20" ht="43.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12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9">
        <f>Table1[[#This Row],[pledged]]/Table1[[#This Row],[goal]]</f>
        <v>1.3360000000000001</v>
      </c>
      <c r="P1355" s="8">
        <f>IFERROR(Table1[[#This Row],[pledged]]/Table1[[#This Row],[backers_count]],0)</f>
        <v>31.80952380952381</v>
      </c>
      <c r="Q135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55" t="str">
        <f>RIGHT(Table1[[#This Row],[Category and Sub-Category]],(LEN(Table1[[#This Row],[Category and Sub-Category]])-(FIND("/",Table1[[#This Row],[Category and Sub-Category]],1))))</f>
        <v>nonfiction</v>
      </c>
      <c r="S1355" s="7">
        <f>(Table1[[#This Row],[launched_at]]/86400)+DATE(1970,1,1)</f>
        <v>41309.11791666667</v>
      </c>
      <c r="T1355" s="7">
        <f>(Table1[[#This Row],[deadline]]/86400)+DATE(1970,1,1)</f>
        <v>41344</v>
      </c>
    </row>
    <row r="1356" spans="1:20" ht="43.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12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9">
        <f>Table1[[#This Row],[pledged]]/Table1[[#This Row],[goal]]</f>
        <v>1.3025</v>
      </c>
      <c r="P1356" s="8">
        <f>IFERROR(Table1[[#This Row],[pledged]]/Table1[[#This Row],[backers_count]],0)</f>
        <v>24.421875</v>
      </c>
      <c r="Q135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56" t="str">
        <f>RIGHT(Table1[[#This Row],[Category and Sub-Category]],(LEN(Table1[[#This Row],[Category and Sub-Category]])-(FIND("/",Table1[[#This Row],[Category and Sub-Category]],1))))</f>
        <v>nonfiction</v>
      </c>
      <c r="S1356" s="7">
        <f>(Table1[[#This Row],[launched_at]]/86400)+DATE(1970,1,1)</f>
        <v>42502.807627314818</v>
      </c>
      <c r="T1356" s="7">
        <f>(Table1[[#This Row],[deadline]]/86400)+DATE(1970,1,1)</f>
        <v>42532.807627314818</v>
      </c>
    </row>
    <row r="1357" spans="1:20" ht="58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12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9">
        <f>Table1[[#This Row],[pledged]]/Table1[[#This Row],[goal]]</f>
        <v>1.2267999999999999</v>
      </c>
      <c r="P1357" s="8">
        <f>IFERROR(Table1[[#This Row],[pledged]]/Table1[[#This Row],[backers_count]],0)</f>
        <v>25.347107438016529</v>
      </c>
      <c r="Q135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57" t="str">
        <f>RIGHT(Table1[[#This Row],[Category and Sub-Category]],(LEN(Table1[[#This Row],[Category and Sub-Category]])-(FIND("/",Table1[[#This Row],[Category and Sub-Category]],1))))</f>
        <v>nonfiction</v>
      </c>
      <c r="S1357" s="7">
        <f>(Table1[[#This Row],[launched_at]]/86400)+DATE(1970,1,1)</f>
        <v>41213.254687499997</v>
      </c>
      <c r="T1357" s="7">
        <f>(Table1[[#This Row],[deadline]]/86400)+DATE(1970,1,1)</f>
        <v>41243.416666666664</v>
      </c>
    </row>
    <row r="1358" spans="1:20" ht="43.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12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9">
        <f>Table1[[#This Row],[pledged]]/Table1[[#This Row],[goal]]</f>
        <v>1.8281058823529412</v>
      </c>
      <c r="P1358" s="8">
        <f>IFERROR(Table1[[#This Row],[pledged]]/Table1[[#This Row],[backers_count]],0)</f>
        <v>71.443218390804603</v>
      </c>
      <c r="Q135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58" t="str">
        <f>RIGHT(Table1[[#This Row],[Category and Sub-Category]],(LEN(Table1[[#This Row],[Category and Sub-Category]])-(FIND("/",Table1[[#This Row],[Category and Sub-Category]],1))))</f>
        <v>nonfiction</v>
      </c>
      <c r="S1358" s="7">
        <f>(Table1[[#This Row],[launched_at]]/86400)+DATE(1970,1,1)</f>
        <v>41430.038888888885</v>
      </c>
      <c r="T1358" s="7">
        <f>(Table1[[#This Row],[deadline]]/86400)+DATE(1970,1,1)</f>
        <v>41460.038888888885</v>
      </c>
    </row>
    <row r="1359" spans="1:20" ht="43.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12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9">
        <f>Table1[[#This Row],[pledged]]/Table1[[#This Row],[goal]]</f>
        <v>1.2529999999999999</v>
      </c>
      <c r="P1359" s="8">
        <f>IFERROR(Table1[[#This Row],[pledged]]/Table1[[#This Row],[backers_count]],0)</f>
        <v>38.553846153846152</v>
      </c>
      <c r="Q135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59" t="str">
        <f>RIGHT(Table1[[#This Row],[Category and Sub-Category]],(LEN(Table1[[#This Row],[Category and Sub-Category]])-(FIND("/",Table1[[#This Row],[Category and Sub-Category]],1))))</f>
        <v>nonfiction</v>
      </c>
      <c r="S1359" s="7">
        <f>(Table1[[#This Row],[launched_at]]/86400)+DATE(1970,1,1)</f>
        <v>41304.962233796294</v>
      </c>
      <c r="T1359" s="7">
        <f>(Table1[[#This Row],[deadline]]/86400)+DATE(1970,1,1)</f>
        <v>41334.249305555553</v>
      </c>
    </row>
    <row r="1360" spans="1:20" ht="43.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12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9">
        <f>Table1[[#This Row],[pledged]]/Table1[[#This Row],[goal]]</f>
        <v>1.1166666666666667</v>
      </c>
      <c r="P1360" s="8">
        <f>IFERROR(Table1[[#This Row],[pledged]]/Table1[[#This Row],[backers_count]],0)</f>
        <v>68.367346938775512</v>
      </c>
      <c r="Q136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60" t="str">
        <f>RIGHT(Table1[[#This Row],[Category and Sub-Category]],(LEN(Table1[[#This Row],[Category and Sub-Category]])-(FIND("/",Table1[[#This Row],[Category and Sub-Category]],1))))</f>
        <v>nonfiction</v>
      </c>
      <c r="S1360" s="7">
        <f>(Table1[[#This Row],[launched_at]]/86400)+DATE(1970,1,1)</f>
        <v>40689.570868055554</v>
      </c>
      <c r="T1360" s="7">
        <f>(Table1[[#This Row],[deadline]]/86400)+DATE(1970,1,1)</f>
        <v>40719.570868055554</v>
      </c>
    </row>
    <row r="1361" spans="1:20" ht="43.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12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9">
        <f>Table1[[#This Row],[pledged]]/Table1[[#This Row],[goal]]</f>
        <v>1.1575757575757575</v>
      </c>
      <c r="P1361" s="8">
        <f>IFERROR(Table1[[#This Row],[pledged]]/Table1[[#This Row],[backers_count]],0)</f>
        <v>40.210526315789473</v>
      </c>
      <c r="Q136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61" t="str">
        <f>RIGHT(Table1[[#This Row],[Category and Sub-Category]],(LEN(Table1[[#This Row],[Category and Sub-Category]])-(FIND("/",Table1[[#This Row],[Category and Sub-Category]],1))))</f>
        <v>nonfiction</v>
      </c>
      <c r="S1361" s="7">
        <f>(Table1[[#This Row],[launched_at]]/86400)+DATE(1970,1,1)</f>
        <v>40668.814699074072</v>
      </c>
      <c r="T1361" s="7">
        <f>(Table1[[#This Row],[deadline]]/86400)+DATE(1970,1,1)</f>
        <v>40730.814699074072</v>
      </c>
    </row>
    <row r="1362" spans="1:20" ht="29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1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9">
        <f>Table1[[#This Row],[pledged]]/Table1[[#This Row],[goal]]</f>
        <v>1.732</v>
      </c>
      <c r="P1362" s="8">
        <f>IFERROR(Table1[[#This Row],[pledged]]/Table1[[#This Row],[backers_count]],0)</f>
        <v>32.074074074074076</v>
      </c>
      <c r="Q136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62" t="str">
        <f>RIGHT(Table1[[#This Row],[Category and Sub-Category]],(LEN(Table1[[#This Row],[Category and Sub-Category]])-(FIND("/",Table1[[#This Row],[Category and Sub-Category]],1))))</f>
        <v>nonfiction</v>
      </c>
      <c r="S1362" s="7">
        <f>(Table1[[#This Row],[launched_at]]/86400)+DATE(1970,1,1)</f>
        <v>41095.900694444441</v>
      </c>
      <c r="T1362" s="7">
        <f>(Table1[[#This Row],[deadline]]/86400)+DATE(1970,1,1)</f>
        <v>41123.900694444441</v>
      </c>
    </row>
    <row r="1363" spans="1:20" ht="43.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12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9">
        <f>Table1[[#This Row],[pledged]]/Table1[[#This Row],[goal]]</f>
        <v>1.2598333333333334</v>
      </c>
      <c r="P1363" s="8">
        <f>IFERROR(Table1[[#This Row],[pledged]]/Table1[[#This Row],[backers_count]],0)</f>
        <v>28.632575757575758</v>
      </c>
      <c r="Q136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63" t="str">
        <f>RIGHT(Table1[[#This Row],[Category and Sub-Category]],(LEN(Table1[[#This Row],[Category and Sub-Category]])-(FIND("/",Table1[[#This Row],[Category and Sub-Category]],1))))</f>
        <v>nonfiction</v>
      </c>
      <c r="S1363" s="7">
        <f>(Table1[[#This Row],[launched_at]]/86400)+DATE(1970,1,1)</f>
        <v>41781.717268518521</v>
      </c>
      <c r="T1363" s="7">
        <f>(Table1[[#This Row],[deadline]]/86400)+DATE(1970,1,1)</f>
        <v>41811.717268518521</v>
      </c>
    </row>
    <row r="1364" spans="1:20" ht="43.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12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9">
        <f>Table1[[#This Row],[pledged]]/Table1[[#This Row],[goal]]</f>
        <v>1.091</v>
      </c>
      <c r="P1364" s="8">
        <f>IFERROR(Table1[[#This Row],[pledged]]/Table1[[#This Row],[backers_count]],0)</f>
        <v>43.64</v>
      </c>
      <c r="Q136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64" t="str">
        <f>RIGHT(Table1[[#This Row],[Category and Sub-Category]],(LEN(Table1[[#This Row],[Category and Sub-Category]])-(FIND("/",Table1[[#This Row],[Category and Sub-Category]],1))))</f>
        <v>nonfiction</v>
      </c>
      <c r="S1364" s="7">
        <f>(Table1[[#This Row],[launched_at]]/86400)+DATE(1970,1,1)</f>
        <v>41464.934386574074</v>
      </c>
      <c r="T1364" s="7">
        <f>(Table1[[#This Row],[deadline]]/86400)+DATE(1970,1,1)</f>
        <v>41524.934386574074</v>
      </c>
    </row>
    <row r="1365" spans="1:20" ht="43.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12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9">
        <f>Table1[[#This Row],[pledged]]/Table1[[#This Row],[goal]]</f>
        <v>1</v>
      </c>
      <c r="P1365" s="8">
        <f>IFERROR(Table1[[#This Row],[pledged]]/Table1[[#This Row],[backers_count]],0)</f>
        <v>40</v>
      </c>
      <c r="Q136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365" t="str">
        <f>RIGHT(Table1[[#This Row],[Category and Sub-Category]],(LEN(Table1[[#This Row],[Category and Sub-Category]])-(FIND("/",Table1[[#This Row],[Category and Sub-Category]],1))))</f>
        <v>nonfiction</v>
      </c>
      <c r="S1365" s="7">
        <f>(Table1[[#This Row],[launched_at]]/86400)+DATE(1970,1,1)</f>
        <v>42396.8440625</v>
      </c>
      <c r="T1365" s="7">
        <f>(Table1[[#This Row],[deadline]]/86400)+DATE(1970,1,1)</f>
        <v>42415.332638888889</v>
      </c>
    </row>
    <row r="1366" spans="1:20" ht="58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12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9">
        <f>Table1[[#This Row],[pledged]]/Table1[[#This Row],[goal]]</f>
        <v>1.1864285714285714</v>
      </c>
      <c r="P1366" s="8">
        <f>IFERROR(Table1[[#This Row],[pledged]]/Table1[[#This Row],[backers_count]],0)</f>
        <v>346.04166666666669</v>
      </c>
      <c r="Q136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66" t="str">
        <f>RIGHT(Table1[[#This Row],[Category and Sub-Category]],(LEN(Table1[[#This Row],[Category and Sub-Category]])-(FIND("/",Table1[[#This Row],[Category and Sub-Category]],1))))</f>
        <v>rock</v>
      </c>
      <c r="S1366" s="7">
        <f>(Table1[[#This Row],[launched_at]]/86400)+DATE(1970,1,1)</f>
        <v>41951.6956712963</v>
      </c>
      <c r="T1366" s="7">
        <f>(Table1[[#This Row],[deadline]]/86400)+DATE(1970,1,1)</f>
        <v>42011.6956712963</v>
      </c>
    </row>
    <row r="1367" spans="1:20" ht="43.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12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9">
        <f>Table1[[#This Row],[pledged]]/Table1[[#This Row],[goal]]</f>
        <v>1.0026666666666666</v>
      </c>
      <c r="P1367" s="8">
        <f>IFERROR(Table1[[#This Row],[pledged]]/Table1[[#This Row],[backers_count]],0)</f>
        <v>81.739130434782609</v>
      </c>
      <c r="Q136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67" t="str">
        <f>RIGHT(Table1[[#This Row],[Category and Sub-Category]],(LEN(Table1[[#This Row],[Category and Sub-Category]])-(FIND("/",Table1[[#This Row],[Category and Sub-Category]],1))))</f>
        <v>rock</v>
      </c>
      <c r="S1367" s="7">
        <f>(Table1[[#This Row],[launched_at]]/86400)+DATE(1970,1,1)</f>
        <v>42049.733240740738</v>
      </c>
      <c r="T1367" s="7">
        <f>(Table1[[#This Row],[deadline]]/86400)+DATE(1970,1,1)</f>
        <v>42079.691574074073</v>
      </c>
    </row>
    <row r="1368" spans="1:20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12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9">
        <f>Table1[[#This Row],[pledged]]/Table1[[#This Row],[goal]]</f>
        <v>1.2648920000000001</v>
      </c>
      <c r="P1368" s="8">
        <f>IFERROR(Table1[[#This Row],[pledged]]/Table1[[#This Row],[backers_count]],0)</f>
        <v>64.535306122448986</v>
      </c>
      <c r="Q136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68" t="str">
        <f>RIGHT(Table1[[#This Row],[Category and Sub-Category]],(LEN(Table1[[#This Row],[Category and Sub-Category]])-(FIND("/",Table1[[#This Row],[Category and Sub-Category]],1))))</f>
        <v>rock</v>
      </c>
      <c r="S1368" s="7">
        <f>(Table1[[#This Row],[launched_at]]/86400)+DATE(1970,1,1)</f>
        <v>41924.996099537035</v>
      </c>
      <c r="T1368" s="7">
        <f>(Table1[[#This Row],[deadline]]/86400)+DATE(1970,1,1)</f>
        <v>41970.037766203706</v>
      </c>
    </row>
    <row r="1369" spans="1:20" ht="43.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12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9">
        <f>Table1[[#This Row],[pledged]]/Table1[[#This Row],[goal]]</f>
        <v>1.1426000000000001</v>
      </c>
      <c r="P1369" s="8">
        <f>IFERROR(Table1[[#This Row],[pledged]]/Table1[[#This Row],[backers_count]],0)</f>
        <v>63.477777777777774</v>
      </c>
      <c r="Q136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69" t="str">
        <f>RIGHT(Table1[[#This Row],[Category and Sub-Category]],(LEN(Table1[[#This Row],[Category and Sub-Category]])-(FIND("/",Table1[[#This Row],[Category and Sub-Category]],1))))</f>
        <v>rock</v>
      </c>
      <c r="S1369" s="7">
        <f>(Table1[[#This Row],[launched_at]]/86400)+DATE(1970,1,1)</f>
        <v>42292.002893518518</v>
      </c>
      <c r="T1369" s="7">
        <f>(Table1[[#This Row],[deadline]]/86400)+DATE(1970,1,1)</f>
        <v>42322.044560185182</v>
      </c>
    </row>
    <row r="1370" spans="1:20" ht="43.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12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9">
        <f>Table1[[#This Row],[pledged]]/Table1[[#This Row],[goal]]</f>
        <v>1.107</v>
      </c>
      <c r="P1370" s="8">
        <f>IFERROR(Table1[[#This Row],[pledged]]/Table1[[#This Row],[backers_count]],0)</f>
        <v>63.620689655172413</v>
      </c>
      <c r="Q137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70" t="str">
        <f>RIGHT(Table1[[#This Row],[Category and Sub-Category]],(LEN(Table1[[#This Row],[Category and Sub-Category]])-(FIND("/",Table1[[#This Row],[Category and Sub-Category]],1))))</f>
        <v>rock</v>
      </c>
      <c r="S1370" s="7">
        <f>(Table1[[#This Row],[launched_at]]/86400)+DATE(1970,1,1)</f>
        <v>42146.190902777773</v>
      </c>
      <c r="T1370" s="7">
        <f>(Table1[[#This Row],[deadline]]/86400)+DATE(1970,1,1)</f>
        <v>42170.190902777773</v>
      </c>
    </row>
    <row r="1371" spans="1:20" ht="43.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12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9">
        <f>Table1[[#This Row],[pledged]]/Table1[[#This Row],[goal]]</f>
        <v>1.0534805315203954</v>
      </c>
      <c r="P1371" s="8">
        <f>IFERROR(Table1[[#This Row],[pledged]]/Table1[[#This Row],[backers_count]],0)</f>
        <v>83.967068965517228</v>
      </c>
      <c r="Q137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71" t="str">
        <f>RIGHT(Table1[[#This Row],[Category and Sub-Category]],(LEN(Table1[[#This Row],[Category and Sub-Category]])-(FIND("/",Table1[[#This Row],[Category and Sub-Category]],1))))</f>
        <v>rock</v>
      </c>
      <c r="S1371" s="7">
        <f>(Table1[[#This Row],[launched_at]]/86400)+DATE(1970,1,1)</f>
        <v>41710.594282407408</v>
      </c>
      <c r="T1371" s="7">
        <f>(Table1[[#This Row],[deadline]]/86400)+DATE(1970,1,1)</f>
        <v>41740.594282407408</v>
      </c>
    </row>
    <row r="1372" spans="1:20" ht="29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1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9">
        <f>Table1[[#This Row],[pledged]]/Table1[[#This Row],[goal]]</f>
        <v>1.0366666666666666</v>
      </c>
      <c r="P1372" s="8">
        <f>IFERROR(Table1[[#This Row],[pledged]]/Table1[[#This Row],[backers_count]],0)</f>
        <v>77.75</v>
      </c>
      <c r="Q137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72" t="str">
        <f>RIGHT(Table1[[#This Row],[Category and Sub-Category]],(LEN(Table1[[#This Row],[Category and Sub-Category]])-(FIND("/",Table1[[#This Row],[Category and Sub-Category]],1))))</f>
        <v>rock</v>
      </c>
      <c r="S1372" s="7">
        <f>(Table1[[#This Row],[launched_at]]/86400)+DATE(1970,1,1)</f>
        <v>41548.00335648148</v>
      </c>
      <c r="T1372" s="7">
        <f>(Table1[[#This Row],[deadline]]/86400)+DATE(1970,1,1)</f>
        <v>41563.00335648148</v>
      </c>
    </row>
    <row r="1373" spans="1:20" ht="58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12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9">
        <f>Table1[[#This Row],[pledged]]/Table1[[#This Row],[goal]]</f>
        <v>1.0708672667523933</v>
      </c>
      <c r="P1373" s="8">
        <f>IFERROR(Table1[[#This Row],[pledged]]/Table1[[#This Row],[backers_count]],0)</f>
        <v>107.07142857142857</v>
      </c>
      <c r="Q137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73" t="str">
        <f>RIGHT(Table1[[#This Row],[Category and Sub-Category]],(LEN(Table1[[#This Row],[Category and Sub-Category]])-(FIND("/",Table1[[#This Row],[Category and Sub-Category]],1))))</f>
        <v>rock</v>
      </c>
      <c r="S1373" s="7">
        <f>(Table1[[#This Row],[launched_at]]/86400)+DATE(1970,1,1)</f>
        <v>42101.758587962962</v>
      </c>
      <c r="T1373" s="7">
        <f>(Table1[[#This Row],[deadline]]/86400)+DATE(1970,1,1)</f>
        <v>42131.758587962962</v>
      </c>
    </row>
    <row r="1374" spans="1:20" ht="29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12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9">
        <f>Table1[[#This Row],[pledged]]/Table1[[#This Row],[goal]]</f>
        <v>1.24</v>
      </c>
      <c r="P1374" s="8">
        <f>IFERROR(Table1[[#This Row],[pledged]]/Table1[[#This Row],[backers_count]],0)</f>
        <v>38.75</v>
      </c>
      <c r="Q137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74" t="str">
        <f>RIGHT(Table1[[#This Row],[Category and Sub-Category]],(LEN(Table1[[#This Row],[Category and Sub-Category]])-(FIND("/",Table1[[#This Row],[Category and Sub-Category]],1))))</f>
        <v>rock</v>
      </c>
      <c r="S1374" s="7">
        <f>(Table1[[#This Row],[launched_at]]/86400)+DATE(1970,1,1)</f>
        <v>41072.739953703705</v>
      </c>
      <c r="T1374" s="7">
        <f>(Table1[[#This Row],[deadline]]/86400)+DATE(1970,1,1)</f>
        <v>41102.739953703705</v>
      </c>
    </row>
    <row r="1375" spans="1:20" ht="29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12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9">
        <f>Table1[[#This Row],[pledged]]/Table1[[#This Row],[goal]]</f>
        <v>1.0501</v>
      </c>
      <c r="P1375" s="8">
        <f>IFERROR(Table1[[#This Row],[pledged]]/Table1[[#This Row],[backers_count]],0)</f>
        <v>201.94230769230768</v>
      </c>
      <c r="Q137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75" t="str">
        <f>RIGHT(Table1[[#This Row],[Category and Sub-Category]],(LEN(Table1[[#This Row],[Category and Sub-Category]])-(FIND("/",Table1[[#This Row],[Category and Sub-Category]],1))))</f>
        <v>rock</v>
      </c>
      <c r="S1375" s="7">
        <f>(Table1[[#This Row],[launched_at]]/86400)+DATE(1970,1,1)</f>
        <v>42704.95177083333</v>
      </c>
      <c r="T1375" s="7">
        <f>(Table1[[#This Row],[deadline]]/86400)+DATE(1970,1,1)</f>
        <v>42734.95177083333</v>
      </c>
    </row>
    <row r="1376" spans="1:20" ht="43.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12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9">
        <f>Table1[[#This Row],[pledged]]/Table1[[#This Row],[goal]]</f>
        <v>1.8946666666666667</v>
      </c>
      <c r="P1376" s="8">
        <f>IFERROR(Table1[[#This Row],[pledged]]/Table1[[#This Row],[backers_count]],0)</f>
        <v>43.060606060606062</v>
      </c>
      <c r="Q137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76" t="str">
        <f>RIGHT(Table1[[#This Row],[Category and Sub-Category]],(LEN(Table1[[#This Row],[Category and Sub-Category]])-(FIND("/",Table1[[#This Row],[Category and Sub-Category]],1))))</f>
        <v>rock</v>
      </c>
      <c r="S1376" s="7">
        <f>(Table1[[#This Row],[launched_at]]/86400)+DATE(1970,1,1)</f>
        <v>42424.161898148144</v>
      </c>
      <c r="T1376" s="7">
        <f>(Table1[[#This Row],[deadline]]/86400)+DATE(1970,1,1)</f>
        <v>42454.12023148148</v>
      </c>
    </row>
    <row r="1377" spans="1:20" ht="58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12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9">
        <f>Table1[[#This Row],[pledged]]/Table1[[#This Row],[goal]]</f>
        <v>1.7132499999999999</v>
      </c>
      <c r="P1377" s="8">
        <f>IFERROR(Table1[[#This Row],[pledged]]/Table1[[#This Row],[backers_count]],0)</f>
        <v>62.871559633027523</v>
      </c>
      <c r="Q137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77" t="str">
        <f>RIGHT(Table1[[#This Row],[Category and Sub-Category]],(LEN(Table1[[#This Row],[Category and Sub-Category]])-(FIND("/",Table1[[#This Row],[Category and Sub-Category]],1))))</f>
        <v>rock</v>
      </c>
      <c r="S1377" s="7">
        <f>(Table1[[#This Row],[launched_at]]/86400)+DATE(1970,1,1)</f>
        <v>42720.066192129627</v>
      </c>
      <c r="T1377" s="7">
        <f>(Table1[[#This Row],[deadline]]/86400)+DATE(1970,1,1)</f>
        <v>42750.066192129627</v>
      </c>
    </row>
    <row r="1378" spans="1:20" ht="29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12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9">
        <f>Table1[[#This Row],[pledged]]/Table1[[#This Row],[goal]]</f>
        <v>2.5248648648648651</v>
      </c>
      <c r="P1378" s="8">
        <f>IFERROR(Table1[[#This Row],[pledged]]/Table1[[#This Row],[backers_count]],0)</f>
        <v>55.607142857142854</v>
      </c>
      <c r="Q137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78" t="str">
        <f>RIGHT(Table1[[#This Row],[Category and Sub-Category]],(LEN(Table1[[#This Row],[Category and Sub-Category]])-(FIND("/",Table1[[#This Row],[Category and Sub-Category]],1))))</f>
        <v>rock</v>
      </c>
      <c r="S1378" s="7">
        <f>(Table1[[#This Row],[launched_at]]/86400)+DATE(1970,1,1)</f>
        <v>42677.669050925921</v>
      </c>
      <c r="T1378" s="7">
        <f>(Table1[[#This Row],[deadline]]/86400)+DATE(1970,1,1)</f>
        <v>42707.710717592592</v>
      </c>
    </row>
    <row r="1379" spans="1:20" ht="43.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12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9">
        <f>Table1[[#This Row],[pledged]]/Table1[[#This Row],[goal]]</f>
        <v>1.1615384615384616</v>
      </c>
      <c r="P1379" s="8">
        <f>IFERROR(Table1[[#This Row],[pledged]]/Table1[[#This Row],[backers_count]],0)</f>
        <v>48.70967741935484</v>
      </c>
      <c r="Q137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79" t="str">
        <f>RIGHT(Table1[[#This Row],[Category and Sub-Category]],(LEN(Table1[[#This Row],[Category and Sub-Category]])-(FIND("/",Table1[[#This Row],[Category and Sub-Category]],1))))</f>
        <v>rock</v>
      </c>
      <c r="S1379" s="7">
        <f>(Table1[[#This Row],[launched_at]]/86400)+DATE(1970,1,1)</f>
        <v>42747.219560185185</v>
      </c>
      <c r="T1379" s="7">
        <f>(Table1[[#This Row],[deadline]]/86400)+DATE(1970,1,1)</f>
        <v>42769.174305555556</v>
      </c>
    </row>
    <row r="1380" spans="1:20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12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9">
        <f>Table1[[#This Row],[pledged]]/Table1[[#This Row],[goal]]</f>
        <v>2.0335000000000001</v>
      </c>
      <c r="P1380" s="8">
        <f>IFERROR(Table1[[#This Row],[pledged]]/Table1[[#This Row],[backers_count]],0)</f>
        <v>30.578947368421051</v>
      </c>
      <c r="Q138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80" t="str">
        <f>RIGHT(Table1[[#This Row],[Category and Sub-Category]],(LEN(Table1[[#This Row],[Category and Sub-Category]])-(FIND("/",Table1[[#This Row],[Category and Sub-Category]],1))))</f>
        <v>rock</v>
      </c>
      <c r="S1380" s="7">
        <f>(Table1[[#This Row],[launched_at]]/86400)+DATE(1970,1,1)</f>
        <v>42568.759375000001</v>
      </c>
      <c r="T1380" s="7">
        <f>(Table1[[#This Row],[deadline]]/86400)+DATE(1970,1,1)</f>
        <v>42583.759375000001</v>
      </c>
    </row>
    <row r="1381" spans="1:20" ht="29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12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9">
        <f>Table1[[#This Row],[pledged]]/Table1[[#This Row],[goal]]</f>
        <v>1.1160000000000001</v>
      </c>
      <c r="P1381" s="8">
        <f>IFERROR(Table1[[#This Row],[pledged]]/Table1[[#This Row],[backers_count]],0)</f>
        <v>73.907284768211923</v>
      </c>
      <c r="Q138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81" t="str">
        <f>RIGHT(Table1[[#This Row],[Category and Sub-Category]],(LEN(Table1[[#This Row],[Category and Sub-Category]])-(FIND("/",Table1[[#This Row],[Category and Sub-Category]],1))))</f>
        <v>rock</v>
      </c>
      <c r="S1381" s="7">
        <f>(Table1[[#This Row],[launched_at]]/86400)+DATE(1970,1,1)</f>
        <v>42130.491620370369</v>
      </c>
      <c r="T1381" s="7">
        <f>(Table1[[#This Row],[deadline]]/86400)+DATE(1970,1,1)</f>
        <v>42160.491620370369</v>
      </c>
    </row>
    <row r="1382" spans="1:20" ht="43.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1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9">
        <f>Table1[[#This Row],[pledged]]/Table1[[#This Row],[goal]]</f>
        <v>4.24</v>
      </c>
      <c r="P1382" s="8">
        <f>IFERROR(Table1[[#This Row],[pledged]]/Table1[[#This Row],[backers_count]],0)</f>
        <v>21.2</v>
      </c>
      <c r="Q138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82" t="str">
        <f>RIGHT(Table1[[#This Row],[Category and Sub-Category]],(LEN(Table1[[#This Row],[Category and Sub-Category]])-(FIND("/",Table1[[#This Row],[Category and Sub-Category]],1))))</f>
        <v>rock</v>
      </c>
      <c r="S1382" s="7">
        <f>(Table1[[#This Row],[launched_at]]/86400)+DATE(1970,1,1)</f>
        <v>42141.762800925921</v>
      </c>
      <c r="T1382" s="7">
        <f>(Table1[[#This Row],[deadline]]/86400)+DATE(1970,1,1)</f>
        <v>42164.083333333328</v>
      </c>
    </row>
    <row r="1383" spans="1:20" ht="58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12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9">
        <f>Table1[[#This Row],[pledged]]/Table1[[#This Row],[goal]]</f>
        <v>1.071</v>
      </c>
      <c r="P1383" s="8">
        <f>IFERROR(Table1[[#This Row],[pledged]]/Table1[[#This Row],[backers_count]],0)</f>
        <v>73.356164383561648</v>
      </c>
      <c r="Q138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83" t="str">
        <f>RIGHT(Table1[[#This Row],[Category and Sub-Category]],(LEN(Table1[[#This Row],[Category and Sub-Category]])-(FIND("/",Table1[[#This Row],[Category and Sub-Category]],1))))</f>
        <v>rock</v>
      </c>
      <c r="S1383" s="7">
        <f>(Table1[[#This Row],[launched_at]]/86400)+DATE(1970,1,1)</f>
        <v>42703.214409722219</v>
      </c>
      <c r="T1383" s="7">
        <f>(Table1[[#This Row],[deadline]]/86400)+DATE(1970,1,1)</f>
        <v>42733.214409722219</v>
      </c>
    </row>
    <row r="1384" spans="1:20" ht="43.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12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9">
        <f>Table1[[#This Row],[pledged]]/Table1[[#This Row],[goal]]</f>
        <v>1.043625</v>
      </c>
      <c r="P1384" s="8">
        <f>IFERROR(Table1[[#This Row],[pledged]]/Table1[[#This Row],[backers_count]],0)</f>
        <v>56.412162162162161</v>
      </c>
      <c r="Q138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84" t="str">
        <f>RIGHT(Table1[[#This Row],[Category and Sub-Category]],(LEN(Table1[[#This Row],[Category and Sub-Category]])-(FIND("/",Table1[[#This Row],[Category and Sub-Category]],1))))</f>
        <v>rock</v>
      </c>
      <c r="S1384" s="7">
        <f>(Table1[[#This Row],[launched_at]]/86400)+DATE(1970,1,1)</f>
        <v>41370.800185185188</v>
      </c>
      <c r="T1384" s="7">
        <f>(Table1[[#This Row],[deadline]]/86400)+DATE(1970,1,1)</f>
        <v>41400.800185185188</v>
      </c>
    </row>
    <row r="1385" spans="1:20" ht="43.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12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9">
        <f>Table1[[#This Row],[pledged]]/Table1[[#This Row],[goal]]</f>
        <v>2.124090909090909</v>
      </c>
      <c r="P1385" s="8">
        <f>IFERROR(Table1[[#This Row],[pledged]]/Table1[[#This Row],[backers_count]],0)</f>
        <v>50.247311827956992</v>
      </c>
      <c r="Q138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85" t="str">
        <f>RIGHT(Table1[[#This Row],[Category and Sub-Category]],(LEN(Table1[[#This Row],[Category and Sub-Category]])-(FIND("/",Table1[[#This Row],[Category and Sub-Category]],1))))</f>
        <v>rock</v>
      </c>
      <c r="S1385" s="7">
        <f>(Table1[[#This Row],[launched_at]]/86400)+DATE(1970,1,1)</f>
        <v>42707.074976851851</v>
      </c>
      <c r="T1385" s="7">
        <f>(Table1[[#This Row],[deadline]]/86400)+DATE(1970,1,1)</f>
        <v>42727.074976851851</v>
      </c>
    </row>
    <row r="1386" spans="1:20" ht="43.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12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9">
        <f>Table1[[#This Row],[pledged]]/Table1[[#This Row],[goal]]</f>
        <v>1.2408571428571429</v>
      </c>
      <c r="P1386" s="8">
        <f>IFERROR(Table1[[#This Row],[pledged]]/Table1[[#This Row],[backers_count]],0)</f>
        <v>68.936507936507937</v>
      </c>
      <c r="Q138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86" t="str">
        <f>RIGHT(Table1[[#This Row],[Category and Sub-Category]],(LEN(Table1[[#This Row],[Category and Sub-Category]])-(FIND("/",Table1[[#This Row],[Category and Sub-Category]],1))))</f>
        <v>rock</v>
      </c>
      <c r="S1386" s="7">
        <f>(Table1[[#This Row],[launched_at]]/86400)+DATE(1970,1,1)</f>
        <v>42160.735208333332</v>
      </c>
      <c r="T1386" s="7">
        <f>(Table1[[#This Row],[deadline]]/86400)+DATE(1970,1,1)</f>
        <v>42190.735208333332</v>
      </c>
    </row>
    <row r="1387" spans="1:20" ht="43.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12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9">
        <f>Table1[[#This Row],[pledged]]/Table1[[#This Row],[goal]]</f>
        <v>1.10406125</v>
      </c>
      <c r="P1387" s="8">
        <f>IFERROR(Table1[[#This Row],[pledged]]/Table1[[#This Row],[backers_count]],0)</f>
        <v>65.914104477611943</v>
      </c>
      <c r="Q138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87" t="str">
        <f>RIGHT(Table1[[#This Row],[Category and Sub-Category]],(LEN(Table1[[#This Row],[Category and Sub-Category]])-(FIND("/",Table1[[#This Row],[Category and Sub-Category]],1))))</f>
        <v>rock</v>
      </c>
      <c r="S1387" s="7">
        <f>(Table1[[#This Row],[launched_at]]/86400)+DATE(1970,1,1)</f>
        <v>42433.688900462963</v>
      </c>
      <c r="T1387" s="7">
        <f>(Table1[[#This Row],[deadline]]/86400)+DATE(1970,1,1)</f>
        <v>42489.507638888885</v>
      </c>
    </row>
    <row r="1388" spans="1:20" ht="29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12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9">
        <f>Table1[[#This Row],[pledged]]/Table1[[#This Row],[goal]]</f>
        <v>2.1875</v>
      </c>
      <c r="P1388" s="8">
        <f>IFERROR(Table1[[#This Row],[pledged]]/Table1[[#This Row],[backers_count]],0)</f>
        <v>62.5</v>
      </c>
      <c r="Q138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88" t="str">
        <f>RIGHT(Table1[[#This Row],[Category and Sub-Category]],(LEN(Table1[[#This Row],[Category and Sub-Category]])-(FIND("/",Table1[[#This Row],[Category and Sub-Category]],1))))</f>
        <v>rock</v>
      </c>
      <c r="S1388" s="7">
        <f>(Table1[[#This Row],[launched_at]]/86400)+DATE(1970,1,1)</f>
        <v>42184.646863425922</v>
      </c>
      <c r="T1388" s="7">
        <f>(Table1[[#This Row],[deadline]]/86400)+DATE(1970,1,1)</f>
        <v>42214.646863425922</v>
      </c>
    </row>
    <row r="1389" spans="1:20" ht="43.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12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9">
        <f>Table1[[#This Row],[pledged]]/Table1[[#This Row],[goal]]</f>
        <v>1.36625</v>
      </c>
      <c r="P1389" s="8">
        <f>IFERROR(Table1[[#This Row],[pledged]]/Table1[[#This Row],[backers_count]],0)</f>
        <v>70.064102564102569</v>
      </c>
      <c r="Q138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89" t="str">
        <f>RIGHT(Table1[[#This Row],[Category and Sub-Category]],(LEN(Table1[[#This Row],[Category and Sub-Category]])-(FIND("/",Table1[[#This Row],[Category and Sub-Category]],1))))</f>
        <v>rock</v>
      </c>
      <c r="S1389" s="7">
        <f>(Table1[[#This Row],[launched_at]]/86400)+DATE(1970,1,1)</f>
        <v>42126.92123842593</v>
      </c>
      <c r="T1389" s="7">
        <f>(Table1[[#This Row],[deadline]]/86400)+DATE(1970,1,1)</f>
        <v>42158.1875</v>
      </c>
    </row>
    <row r="1390" spans="1:20" ht="43.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12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9">
        <f>Table1[[#This Row],[pledged]]/Table1[[#This Row],[goal]]</f>
        <v>1.348074</v>
      </c>
      <c r="P1390" s="8">
        <f>IFERROR(Table1[[#This Row],[pledged]]/Table1[[#This Row],[backers_count]],0)</f>
        <v>60.181874999999998</v>
      </c>
      <c r="Q139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90" t="str">
        <f>RIGHT(Table1[[#This Row],[Category and Sub-Category]],(LEN(Table1[[#This Row],[Category and Sub-Category]])-(FIND("/",Table1[[#This Row],[Category and Sub-Category]],1))))</f>
        <v>rock</v>
      </c>
      <c r="S1390" s="7">
        <f>(Table1[[#This Row],[launched_at]]/86400)+DATE(1970,1,1)</f>
        <v>42634.614780092597</v>
      </c>
      <c r="T1390" s="7">
        <f>(Table1[[#This Row],[deadline]]/86400)+DATE(1970,1,1)</f>
        <v>42660.676388888889</v>
      </c>
    </row>
    <row r="1391" spans="1:20" ht="29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12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9">
        <f>Table1[[#This Row],[pledged]]/Table1[[#This Row],[goal]]</f>
        <v>1.454</v>
      </c>
      <c r="P1391" s="8">
        <f>IFERROR(Table1[[#This Row],[pledged]]/Table1[[#This Row],[backers_count]],0)</f>
        <v>21.382352941176471</v>
      </c>
      <c r="Q139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91" t="str">
        <f>RIGHT(Table1[[#This Row],[Category and Sub-Category]],(LEN(Table1[[#This Row],[Category and Sub-Category]])-(FIND("/",Table1[[#This Row],[Category and Sub-Category]],1))))</f>
        <v>rock</v>
      </c>
      <c r="S1391" s="7">
        <f>(Table1[[#This Row],[launched_at]]/86400)+DATE(1970,1,1)</f>
        <v>42565.480983796297</v>
      </c>
      <c r="T1391" s="7">
        <f>(Table1[[#This Row],[deadline]]/86400)+DATE(1970,1,1)</f>
        <v>42595.480983796297</v>
      </c>
    </row>
    <row r="1392" spans="1:20" ht="43.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1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9">
        <f>Table1[[#This Row],[pledged]]/Table1[[#This Row],[goal]]</f>
        <v>1.0910714285714285</v>
      </c>
      <c r="P1392" s="8">
        <f>IFERROR(Table1[[#This Row],[pledged]]/Table1[[#This Row],[backers_count]],0)</f>
        <v>160.78947368421052</v>
      </c>
      <c r="Q139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92" t="str">
        <f>RIGHT(Table1[[#This Row],[Category and Sub-Category]],(LEN(Table1[[#This Row],[Category and Sub-Category]])-(FIND("/",Table1[[#This Row],[Category and Sub-Category]],1))))</f>
        <v>rock</v>
      </c>
      <c r="S1392" s="7">
        <f>(Table1[[#This Row],[launched_at]]/86400)+DATE(1970,1,1)</f>
        <v>42087.803310185191</v>
      </c>
      <c r="T1392" s="7">
        <f>(Table1[[#This Row],[deadline]]/86400)+DATE(1970,1,1)</f>
        <v>42121.716666666667</v>
      </c>
    </row>
    <row r="1393" spans="1:20" ht="43.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12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9">
        <f>Table1[[#This Row],[pledged]]/Table1[[#This Row],[goal]]</f>
        <v>1.1020000000000001</v>
      </c>
      <c r="P1393" s="8">
        <f>IFERROR(Table1[[#This Row],[pledged]]/Table1[[#This Row],[backers_count]],0)</f>
        <v>42.384615384615387</v>
      </c>
      <c r="Q139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93" t="str">
        <f>RIGHT(Table1[[#This Row],[Category and Sub-Category]],(LEN(Table1[[#This Row],[Category and Sub-Category]])-(FIND("/",Table1[[#This Row],[Category and Sub-Category]],1))))</f>
        <v>rock</v>
      </c>
      <c r="S1393" s="7">
        <f>(Table1[[#This Row],[launched_at]]/86400)+DATE(1970,1,1)</f>
        <v>42193.650671296295</v>
      </c>
      <c r="T1393" s="7">
        <f>(Table1[[#This Row],[deadline]]/86400)+DATE(1970,1,1)</f>
        <v>42238.207638888889</v>
      </c>
    </row>
    <row r="1394" spans="1:20" ht="43.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12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9">
        <f>Table1[[#This Row],[pledged]]/Table1[[#This Row],[goal]]</f>
        <v>1.1364000000000001</v>
      </c>
      <c r="P1394" s="8">
        <f>IFERROR(Table1[[#This Row],[pledged]]/Table1[[#This Row],[backers_count]],0)</f>
        <v>27.317307692307693</v>
      </c>
      <c r="Q139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94" t="str">
        <f>RIGHT(Table1[[#This Row],[Category and Sub-Category]],(LEN(Table1[[#This Row],[Category and Sub-Category]])-(FIND("/",Table1[[#This Row],[Category and Sub-Category]],1))))</f>
        <v>rock</v>
      </c>
      <c r="S1394" s="7">
        <f>(Table1[[#This Row],[launched_at]]/86400)+DATE(1970,1,1)</f>
        <v>42401.154930555553</v>
      </c>
      <c r="T1394" s="7">
        <f>(Table1[[#This Row],[deadline]]/86400)+DATE(1970,1,1)</f>
        <v>42432.154930555553</v>
      </c>
    </row>
    <row r="1395" spans="1:20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12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9">
        <f>Table1[[#This Row],[pledged]]/Table1[[#This Row],[goal]]</f>
        <v>1.0235000000000001</v>
      </c>
      <c r="P1395" s="8">
        <f>IFERROR(Table1[[#This Row],[pledged]]/Table1[[#This Row],[backers_count]],0)</f>
        <v>196.82692307692307</v>
      </c>
      <c r="Q139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95" t="str">
        <f>RIGHT(Table1[[#This Row],[Category and Sub-Category]],(LEN(Table1[[#This Row],[Category and Sub-Category]])-(FIND("/",Table1[[#This Row],[Category and Sub-Category]],1))))</f>
        <v>rock</v>
      </c>
      <c r="S1395" s="7">
        <f>(Table1[[#This Row],[launched_at]]/86400)+DATE(1970,1,1)</f>
        <v>42553.681979166664</v>
      </c>
      <c r="T1395" s="7">
        <f>(Table1[[#This Row],[deadline]]/86400)+DATE(1970,1,1)</f>
        <v>42583.681979166664</v>
      </c>
    </row>
    <row r="1396" spans="1:20" ht="43.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12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9">
        <f>Table1[[#This Row],[pledged]]/Table1[[#This Row],[goal]]</f>
        <v>1.2213333333333334</v>
      </c>
      <c r="P1396" s="8">
        <f>IFERROR(Table1[[#This Row],[pledged]]/Table1[[#This Row],[backers_count]],0)</f>
        <v>53.882352941176471</v>
      </c>
      <c r="Q139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96" t="str">
        <f>RIGHT(Table1[[#This Row],[Category and Sub-Category]],(LEN(Table1[[#This Row],[Category and Sub-Category]])-(FIND("/",Table1[[#This Row],[Category and Sub-Category]],1))))</f>
        <v>rock</v>
      </c>
      <c r="S1396" s="7">
        <f>(Table1[[#This Row],[launched_at]]/86400)+DATE(1970,1,1)</f>
        <v>42752.144976851851</v>
      </c>
      <c r="T1396" s="7">
        <f>(Table1[[#This Row],[deadline]]/86400)+DATE(1970,1,1)</f>
        <v>42795.125</v>
      </c>
    </row>
    <row r="1397" spans="1:20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12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9">
        <f>Table1[[#This Row],[pledged]]/Table1[[#This Row],[goal]]</f>
        <v>1.1188571428571428</v>
      </c>
      <c r="P1397" s="8">
        <f>IFERROR(Table1[[#This Row],[pledged]]/Table1[[#This Row],[backers_count]],0)</f>
        <v>47.756097560975611</v>
      </c>
      <c r="Q139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97" t="str">
        <f>RIGHT(Table1[[#This Row],[Category and Sub-Category]],(LEN(Table1[[#This Row],[Category and Sub-Category]])-(FIND("/",Table1[[#This Row],[Category and Sub-Category]],1))))</f>
        <v>rock</v>
      </c>
      <c r="S1397" s="7">
        <f>(Table1[[#This Row],[launched_at]]/86400)+DATE(1970,1,1)</f>
        <v>42719.90834490741</v>
      </c>
      <c r="T1397" s="7">
        <f>(Table1[[#This Row],[deadline]]/86400)+DATE(1970,1,1)</f>
        <v>42749.90834490741</v>
      </c>
    </row>
    <row r="1398" spans="1:20" ht="58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12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9">
        <f>Table1[[#This Row],[pledged]]/Table1[[#This Row],[goal]]</f>
        <v>1.073</v>
      </c>
      <c r="P1398" s="8">
        <f>IFERROR(Table1[[#This Row],[pledged]]/Table1[[#This Row],[backers_count]],0)</f>
        <v>88.191780821917803</v>
      </c>
      <c r="Q139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98" t="str">
        <f>RIGHT(Table1[[#This Row],[Category and Sub-Category]],(LEN(Table1[[#This Row],[Category and Sub-Category]])-(FIND("/",Table1[[#This Row],[Category and Sub-Category]],1))))</f>
        <v>rock</v>
      </c>
      <c r="S1398" s="7">
        <f>(Table1[[#This Row],[launched_at]]/86400)+DATE(1970,1,1)</f>
        <v>42018.99863425926</v>
      </c>
      <c r="T1398" s="7">
        <f>(Table1[[#This Row],[deadline]]/86400)+DATE(1970,1,1)</f>
        <v>42048.99863425926</v>
      </c>
    </row>
    <row r="1399" spans="1:20" ht="43.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12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9">
        <f>Table1[[#This Row],[pledged]]/Table1[[#This Row],[goal]]</f>
        <v>1.1385000000000001</v>
      </c>
      <c r="P1399" s="8">
        <f>IFERROR(Table1[[#This Row],[pledged]]/Table1[[#This Row],[backers_count]],0)</f>
        <v>72.056962025316452</v>
      </c>
      <c r="Q139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399" t="str">
        <f>RIGHT(Table1[[#This Row],[Category and Sub-Category]],(LEN(Table1[[#This Row],[Category and Sub-Category]])-(FIND("/",Table1[[#This Row],[Category and Sub-Category]],1))))</f>
        <v>rock</v>
      </c>
      <c r="S1399" s="7">
        <f>(Table1[[#This Row],[launched_at]]/86400)+DATE(1970,1,1)</f>
        <v>42640.917939814812</v>
      </c>
      <c r="T1399" s="7">
        <f>(Table1[[#This Row],[deadline]]/86400)+DATE(1970,1,1)</f>
        <v>42670.888194444444</v>
      </c>
    </row>
    <row r="1400" spans="1:20" ht="43.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12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9">
        <f>Table1[[#This Row],[pledged]]/Table1[[#This Row],[goal]]</f>
        <v>1.0968181818181819</v>
      </c>
      <c r="P1400" s="8">
        <f>IFERROR(Table1[[#This Row],[pledged]]/Table1[[#This Row],[backers_count]],0)</f>
        <v>74.246153846153845</v>
      </c>
      <c r="Q140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400" t="str">
        <f>RIGHT(Table1[[#This Row],[Category and Sub-Category]],(LEN(Table1[[#This Row],[Category and Sub-Category]])-(FIND("/",Table1[[#This Row],[Category and Sub-Category]],1))))</f>
        <v>rock</v>
      </c>
      <c r="S1400" s="7">
        <f>(Table1[[#This Row],[launched_at]]/86400)+DATE(1970,1,1)</f>
        <v>42526.874236111107</v>
      </c>
      <c r="T1400" s="7">
        <f>(Table1[[#This Row],[deadline]]/86400)+DATE(1970,1,1)</f>
        <v>42556.874236111107</v>
      </c>
    </row>
    <row r="1401" spans="1:20" ht="43.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12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9">
        <f>Table1[[#This Row],[pledged]]/Table1[[#This Row],[goal]]</f>
        <v>1.2614444444444444</v>
      </c>
      <c r="P1401" s="8">
        <f>IFERROR(Table1[[#This Row],[pledged]]/Table1[[#This Row],[backers_count]],0)</f>
        <v>61.701086956521742</v>
      </c>
      <c r="Q140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401" t="str">
        <f>RIGHT(Table1[[#This Row],[Category and Sub-Category]],(LEN(Table1[[#This Row],[Category and Sub-Category]])-(FIND("/",Table1[[#This Row],[Category and Sub-Category]],1))))</f>
        <v>rock</v>
      </c>
      <c r="S1401" s="7">
        <f>(Table1[[#This Row],[launched_at]]/86400)+DATE(1970,1,1)</f>
        <v>41889.004317129627</v>
      </c>
      <c r="T1401" s="7">
        <f>(Table1[[#This Row],[deadline]]/86400)+DATE(1970,1,1)</f>
        <v>41919.004317129627</v>
      </c>
    </row>
    <row r="1402" spans="1:20" ht="43.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1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9">
        <f>Table1[[#This Row],[pledged]]/Table1[[#This Row],[goal]]</f>
        <v>1.6742857142857144</v>
      </c>
      <c r="P1402" s="8">
        <f>IFERROR(Table1[[#This Row],[pledged]]/Table1[[#This Row],[backers_count]],0)</f>
        <v>17.235294117647058</v>
      </c>
      <c r="Q140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402" t="str">
        <f>RIGHT(Table1[[#This Row],[Category and Sub-Category]],(LEN(Table1[[#This Row],[Category and Sub-Category]])-(FIND("/",Table1[[#This Row],[Category and Sub-Category]],1))))</f>
        <v>rock</v>
      </c>
      <c r="S1402" s="7">
        <f>(Table1[[#This Row],[launched_at]]/86400)+DATE(1970,1,1)</f>
        <v>42498.341122685189</v>
      </c>
      <c r="T1402" s="7">
        <f>(Table1[[#This Row],[deadline]]/86400)+DATE(1970,1,1)</f>
        <v>42533.229166666672</v>
      </c>
    </row>
    <row r="1403" spans="1:20" ht="58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12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9">
        <f>Table1[[#This Row],[pledged]]/Table1[[#This Row],[goal]]</f>
        <v>4.9652000000000003</v>
      </c>
      <c r="P1403" s="8">
        <f>IFERROR(Table1[[#This Row],[pledged]]/Table1[[#This Row],[backers_count]],0)</f>
        <v>51.720833333333331</v>
      </c>
      <c r="Q140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403" t="str">
        <f>RIGHT(Table1[[#This Row],[Category and Sub-Category]],(LEN(Table1[[#This Row],[Category and Sub-Category]])-(FIND("/",Table1[[#This Row],[Category and Sub-Category]],1))))</f>
        <v>rock</v>
      </c>
      <c r="S1403" s="7">
        <f>(Table1[[#This Row],[launched_at]]/86400)+DATE(1970,1,1)</f>
        <v>41399.99622685185</v>
      </c>
      <c r="T1403" s="7">
        <f>(Table1[[#This Row],[deadline]]/86400)+DATE(1970,1,1)</f>
        <v>41420.99622685185</v>
      </c>
    </row>
    <row r="1404" spans="1:20" ht="43.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12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9">
        <f>Table1[[#This Row],[pledged]]/Table1[[#This Row],[goal]]</f>
        <v>1.0915999999999999</v>
      </c>
      <c r="P1404" s="8">
        <f>IFERROR(Table1[[#This Row],[pledged]]/Table1[[#This Row],[backers_count]],0)</f>
        <v>24.150442477876105</v>
      </c>
      <c r="Q140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404" t="str">
        <f>RIGHT(Table1[[#This Row],[Category and Sub-Category]],(LEN(Table1[[#This Row],[Category and Sub-Category]])-(FIND("/",Table1[[#This Row],[Category and Sub-Category]],1))))</f>
        <v>rock</v>
      </c>
      <c r="S1404" s="7">
        <f>(Table1[[#This Row],[launched_at]]/86400)+DATE(1970,1,1)</f>
        <v>42065.053368055553</v>
      </c>
      <c r="T1404" s="7">
        <f>(Table1[[#This Row],[deadline]]/86400)+DATE(1970,1,1)</f>
        <v>42125.011701388888</v>
      </c>
    </row>
    <row r="1405" spans="1:20" ht="43.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12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9">
        <f>Table1[[#This Row],[pledged]]/Table1[[#This Row],[goal]]</f>
        <v>1.0257499999999999</v>
      </c>
      <c r="P1405" s="8">
        <f>IFERROR(Table1[[#This Row],[pledged]]/Table1[[#This Row],[backers_count]],0)</f>
        <v>62.166666666666664</v>
      </c>
      <c r="Q140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405" t="str">
        <f>RIGHT(Table1[[#This Row],[Category and Sub-Category]],(LEN(Table1[[#This Row],[Category and Sub-Category]])-(FIND("/",Table1[[#This Row],[Category and Sub-Category]],1))))</f>
        <v>rock</v>
      </c>
      <c r="S1405" s="7">
        <f>(Table1[[#This Row],[launched_at]]/86400)+DATE(1970,1,1)</f>
        <v>41451.062905092593</v>
      </c>
      <c r="T1405" s="7">
        <f>(Table1[[#This Row],[deadline]]/86400)+DATE(1970,1,1)</f>
        <v>41481.062905092593</v>
      </c>
    </row>
    <row r="1406" spans="1:20" ht="43.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12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9">
        <f>Table1[[#This Row],[pledged]]/Table1[[#This Row],[goal]]</f>
        <v>1.6620689655172414E-2</v>
      </c>
      <c r="P1406" s="8">
        <f>IFERROR(Table1[[#This Row],[pledged]]/Table1[[#This Row],[backers_count]],0)</f>
        <v>48.2</v>
      </c>
      <c r="Q140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06" t="str">
        <f>RIGHT(Table1[[#This Row],[Category and Sub-Category]],(LEN(Table1[[#This Row],[Category and Sub-Category]])-(FIND("/",Table1[[#This Row],[Category and Sub-Category]],1))))</f>
        <v>translations</v>
      </c>
      <c r="S1406" s="7">
        <f>(Table1[[#This Row],[launched_at]]/86400)+DATE(1970,1,1)</f>
        <v>42032.510243055556</v>
      </c>
      <c r="T1406" s="7">
        <f>(Table1[[#This Row],[deadline]]/86400)+DATE(1970,1,1)</f>
        <v>42057.510243055556</v>
      </c>
    </row>
    <row r="1407" spans="1:20" ht="29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12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9">
        <f>Table1[[#This Row],[pledged]]/Table1[[#This Row],[goal]]</f>
        <v>4.1999999999999997E-3</v>
      </c>
      <c r="P1407" s="8">
        <f>IFERROR(Table1[[#This Row],[pledged]]/Table1[[#This Row],[backers_count]],0)</f>
        <v>6.1764705882352944</v>
      </c>
      <c r="Q140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07" t="str">
        <f>RIGHT(Table1[[#This Row],[Category and Sub-Category]],(LEN(Table1[[#This Row],[Category and Sub-Category]])-(FIND("/",Table1[[#This Row],[Category and Sub-Category]],1))))</f>
        <v>translations</v>
      </c>
      <c r="S1407" s="7">
        <f>(Table1[[#This Row],[launched_at]]/86400)+DATE(1970,1,1)</f>
        <v>41941.680567129632</v>
      </c>
      <c r="T1407" s="7">
        <f>(Table1[[#This Row],[deadline]]/86400)+DATE(1970,1,1)</f>
        <v>41971.722233796296</v>
      </c>
    </row>
    <row r="1408" spans="1:20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12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9">
        <f>Table1[[#This Row],[pledged]]/Table1[[#This Row],[goal]]</f>
        <v>1.25E-3</v>
      </c>
      <c r="P1408" s="8">
        <f>IFERROR(Table1[[#This Row],[pledged]]/Table1[[#This Row],[backers_count]],0)</f>
        <v>5</v>
      </c>
      <c r="Q140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08" t="str">
        <f>RIGHT(Table1[[#This Row],[Category and Sub-Category]],(LEN(Table1[[#This Row],[Category and Sub-Category]])-(FIND("/",Table1[[#This Row],[Category and Sub-Category]],1))))</f>
        <v>translations</v>
      </c>
      <c r="S1408" s="7">
        <f>(Table1[[#This Row],[launched_at]]/86400)+DATE(1970,1,1)</f>
        <v>42297.432951388888</v>
      </c>
      <c r="T1408" s="7">
        <f>(Table1[[#This Row],[deadline]]/86400)+DATE(1970,1,1)</f>
        <v>42350.416666666672</v>
      </c>
    </row>
    <row r="1409" spans="1:20" ht="43.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12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9">
        <f>Table1[[#This Row],[pledged]]/Table1[[#This Row],[goal]]</f>
        <v>5.0000000000000001E-3</v>
      </c>
      <c r="P1409" s="8">
        <f>IFERROR(Table1[[#This Row],[pledged]]/Table1[[#This Row],[backers_count]],0)</f>
        <v>7.5</v>
      </c>
      <c r="Q140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09" t="str">
        <f>RIGHT(Table1[[#This Row],[Category and Sub-Category]],(LEN(Table1[[#This Row],[Category and Sub-Category]])-(FIND("/",Table1[[#This Row],[Category and Sub-Category]],1))))</f>
        <v>translations</v>
      </c>
      <c r="S1409" s="7">
        <f>(Table1[[#This Row],[launched_at]]/86400)+DATE(1970,1,1)</f>
        <v>41838.536782407406</v>
      </c>
      <c r="T1409" s="7">
        <f>(Table1[[#This Row],[deadline]]/86400)+DATE(1970,1,1)</f>
        <v>41863.536782407406</v>
      </c>
    </row>
    <row r="1410" spans="1:20" ht="43.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12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9">
        <f>Table1[[#This Row],[pledged]]/Table1[[#This Row],[goal]]</f>
        <v>7.1999999999999995E-2</v>
      </c>
      <c r="P1410" s="8">
        <f>IFERROR(Table1[[#This Row],[pledged]]/Table1[[#This Row],[backers_count]],0)</f>
        <v>12</v>
      </c>
      <c r="Q141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10" t="str">
        <f>RIGHT(Table1[[#This Row],[Category and Sub-Category]],(LEN(Table1[[#This Row],[Category and Sub-Category]])-(FIND("/",Table1[[#This Row],[Category and Sub-Category]],1))))</f>
        <v>translations</v>
      </c>
      <c r="S1410" s="7">
        <f>(Table1[[#This Row],[launched_at]]/86400)+DATE(1970,1,1)</f>
        <v>42291.872175925921</v>
      </c>
      <c r="T1410" s="7">
        <f>(Table1[[#This Row],[deadline]]/86400)+DATE(1970,1,1)</f>
        <v>42321.913842592592</v>
      </c>
    </row>
    <row r="1411" spans="1:20" ht="43.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12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9">
        <f>Table1[[#This Row],[pledged]]/Table1[[#This Row],[goal]]</f>
        <v>0</v>
      </c>
      <c r="P1411" s="8">
        <f>IFERROR(Table1[[#This Row],[pledged]]/Table1[[#This Row],[backers_count]],0)</f>
        <v>0</v>
      </c>
      <c r="Q141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11" t="str">
        <f>RIGHT(Table1[[#This Row],[Category and Sub-Category]],(LEN(Table1[[#This Row],[Category and Sub-Category]])-(FIND("/",Table1[[#This Row],[Category and Sub-Category]],1))))</f>
        <v>translations</v>
      </c>
      <c r="S1411" s="7">
        <f>(Table1[[#This Row],[launched_at]]/86400)+DATE(1970,1,1)</f>
        <v>41945.133506944447</v>
      </c>
      <c r="T1411" s="7">
        <f>(Table1[[#This Row],[deadline]]/86400)+DATE(1970,1,1)</f>
        <v>42005.175173611111</v>
      </c>
    </row>
    <row r="1412" spans="1:20" ht="43.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9">
        <f>Table1[[#This Row],[pledged]]/Table1[[#This Row],[goal]]</f>
        <v>1.6666666666666666E-4</v>
      </c>
      <c r="P1412" s="8">
        <f>IFERROR(Table1[[#This Row],[pledged]]/Table1[[#This Row],[backers_count]],0)</f>
        <v>1</v>
      </c>
      <c r="Q141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12" t="str">
        <f>RIGHT(Table1[[#This Row],[Category and Sub-Category]],(LEN(Table1[[#This Row],[Category and Sub-Category]])-(FIND("/",Table1[[#This Row],[Category and Sub-Category]],1))))</f>
        <v>translations</v>
      </c>
      <c r="S1412" s="7">
        <f>(Table1[[#This Row],[launched_at]]/86400)+DATE(1970,1,1)</f>
        <v>42479.318518518514</v>
      </c>
      <c r="T1412" s="7">
        <f>(Table1[[#This Row],[deadline]]/86400)+DATE(1970,1,1)</f>
        <v>42524.318518518514</v>
      </c>
    </row>
    <row r="1413" spans="1:20" ht="58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12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9">
        <f>Table1[[#This Row],[pledged]]/Table1[[#This Row],[goal]]</f>
        <v>2.3333333333333335E-3</v>
      </c>
      <c r="P1413" s="8">
        <f>IFERROR(Table1[[#This Row],[pledged]]/Table1[[#This Row],[backers_count]],0)</f>
        <v>2.3333333333333335</v>
      </c>
      <c r="Q141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13" t="str">
        <f>RIGHT(Table1[[#This Row],[Category and Sub-Category]],(LEN(Table1[[#This Row],[Category and Sub-Category]])-(FIND("/",Table1[[#This Row],[Category and Sub-Category]],1))))</f>
        <v>translations</v>
      </c>
      <c r="S1413" s="7">
        <f>(Table1[[#This Row],[launched_at]]/86400)+DATE(1970,1,1)</f>
        <v>42013.059027777781</v>
      </c>
      <c r="T1413" s="7">
        <f>(Table1[[#This Row],[deadline]]/86400)+DATE(1970,1,1)</f>
        <v>42041.059027777781</v>
      </c>
    </row>
    <row r="1414" spans="1:20" ht="29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12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9">
        <f>Table1[[#This Row],[pledged]]/Table1[[#This Row],[goal]]</f>
        <v>4.5714285714285714E-2</v>
      </c>
      <c r="P1414" s="8">
        <f>IFERROR(Table1[[#This Row],[pledged]]/Table1[[#This Row],[backers_count]],0)</f>
        <v>24.615384615384617</v>
      </c>
      <c r="Q141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14" t="str">
        <f>RIGHT(Table1[[#This Row],[Category and Sub-Category]],(LEN(Table1[[#This Row],[Category and Sub-Category]])-(FIND("/",Table1[[#This Row],[Category and Sub-Category]],1))))</f>
        <v>translations</v>
      </c>
      <c r="S1414" s="7">
        <f>(Table1[[#This Row],[launched_at]]/86400)+DATE(1970,1,1)</f>
        <v>41947.063645833332</v>
      </c>
      <c r="T1414" s="7">
        <f>(Table1[[#This Row],[deadline]]/86400)+DATE(1970,1,1)</f>
        <v>41977.063645833332</v>
      </c>
    </row>
    <row r="1415" spans="1:20" ht="58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12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9">
        <f>Table1[[#This Row],[pledged]]/Table1[[#This Row],[goal]]</f>
        <v>0.05</v>
      </c>
      <c r="P1415" s="8">
        <f>IFERROR(Table1[[#This Row],[pledged]]/Table1[[#This Row],[backers_count]],0)</f>
        <v>100</v>
      </c>
      <c r="Q141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15" t="str">
        <f>RIGHT(Table1[[#This Row],[Category and Sub-Category]],(LEN(Table1[[#This Row],[Category and Sub-Category]])-(FIND("/",Table1[[#This Row],[Category and Sub-Category]],1))))</f>
        <v>translations</v>
      </c>
      <c r="S1415" s="7">
        <f>(Table1[[#This Row],[launched_at]]/86400)+DATE(1970,1,1)</f>
        <v>42360.437152777777</v>
      </c>
      <c r="T1415" s="7">
        <f>(Table1[[#This Row],[deadline]]/86400)+DATE(1970,1,1)</f>
        <v>42420.437152777777</v>
      </c>
    </row>
    <row r="1416" spans="1:20" ht="43.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12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9">
        <f>Table1[[#This Row],[pledged]]/Table1[[#This Row],[goal]]</f>
        <v>2E-3</v>
      </c>
      <c r="P1416" s="8">
        <f>IFERROR(Table1[[#This Row],[pledged]]/Table1[[#This Row],[backers_count]],0)</f>
        <v>1</v>
      </c>
      <c r="Q141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16" t="str">
        <f>RIGHT(Table1[[#This Row],[Category and Sub-Category]],(LEN(Table1[[#This Row],[Category and Sub-Category]])-(FIND("/",Table1[[#This Row],[Category and Sub-Category]],1))))</f>
        <v>translations</v>
      </c>
      <c r="S1416" s="7">
        <f>(Table1[[#This Row],[launched_at]]/86400)+DATE(1970,1,1)</f>
        <v>42708.25309027778</v>
      </c>
      <c r="T1416" s="7">
        <f>(Table1[[#This Row],[deadline]]/86400)+DATE(1970,1,1)</f>
        <v>42738.25309027778</v>
      </c>
    </row>
    <row r="1417" spans="1:20" ht="43.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12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9">
        <f>Table1[[#This Row],[pledged]]/Table1[[#This Row],[goal]]</f>
        <v>0.18181818181818182</v>
      </c>
      <c r="P1417" s="8">
        <f>IFERROR(Table1[[#This Row],[pledged]]/Table1[[#This Row],[backers_count]],0)</f>
        <v>88.888888888888886</v>
      </c>
      <c r="Q141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17" t="str">
        <f>RIGHT(Table1[[#This Row],[Category and Sub-Category]],(LEN(Table1[[#This Row],[Category and Sub-Category]])-(FIND("/",Table1[[#This Row],[Category and Sub-Category]],1))))</f>
        <v>translations</v>
      </c>
      <c r="S1417" s="7">
        <f>(Table1[[#This Row],[launched_at]]/86400)+DATE(1970,1,1)</f>
        <v>42192.675821759258</v>
      </c>
      <c r="T1417" s="7">
        <f>(Table1[[#This Row],[deadline]]/86400)+DATE(1970,1,1)</f>
        <v>42232.675821759258</v>
      </c>
    </row>
    <row r="1418" spans="1:20" ht="43.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12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9">
        <f>Table1[[#This Row],[pledged]]/Table1[[#This Row],[goal]]</f>
        <v>0</v>
      </c>
      <c r="P1418" s="8">
        <f>IFERROR(Table1[[#This Row],[pledged]]/Table1[[#This Row],[backers_count]],0)</f>
        <v>0</v>
      </c>
      <c r="Q141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18" t="str">
        <f>RIGHT(Table1[[#This Row],[Category and Sub-Category]],(LEN(Table1[[#This Row],[Category and Sub-Category]])-(FIND("/",Table1[[#This Row],[Category and Sub-Category]],1))))</f>
        <v>translations</v>
      </c>
      <c r="S1418" s="7">
        <f>(Table1[[#This Row],[launched_at]]/86400)+DATE(1970,1,1)</f>
        <v>42299.926145833335</v>
      </c>
      <c r="T1418" s="7">
        <f>(Table1[[#This Row],[deadline]]/86400)+DATE(1970,1,1)</f>
        <v>42329.967812499999</v>
      </c>
    </row>
    <row r="1419" spans="1:20" ht="43.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12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9">
        <f>Table1[[#This Row],[pledged]]/Table1[[#This Row],[goal]]</f>
        <v>1.2222222222222223E-2</v>
      </c>
      <c r="P1419" s="8">
        <f>IFERROR(Table1[[#This Row],[pledged]]/Table1[[#This Row],[backers_count]],0)</f>
        <v>27.5</v>
      </c>
      <c r="Q141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19" t="str">
        <f>RIGHT(Table1[[#This Row],[Category and Sub-Category]],(LEN(Table1[[#This Row],[Category and Sub-Category]])-(FIND("/",Table1[[#This Row],[Category and Sub-Category]],1))))</f>
        <v>translations</v>
      </c>
      <c r="S1419" s="7">
        <f>(Table1[[#This Row],[launched_at]]/86400)+DATE(1970,1,1)</f>
        <v>42232.15016203704</v>
      </c>
      <c r="T1419" s="7">
        <f>(Table1[[#This Row],[deadline]]/86400)+DATE(1970,1,1)</f>
        <v>42262.46597222222</v>
      </c>
    </row>
    <row r="1420" spans="1:20" ht="58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12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9">
        <f>Table1[[#This Row],[pledged]]/Table1[[#This Row],[goal]]</f>
        <v>2E-3</v>
      </c>
      <c r="P1420" s="8">
        <f>IFERROR(Table1[[#This Row],[pledged]]/Table1[[#This Row],[backers_count]],0)</f>
        <v>6</v>
      </c>
      <c r="Q142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20" t="str">
        <f>RIGHT(Table1[[#This Row],[Category and Sub-Category]],(LEN(Table1[[#This Row],[Category and Sub-Category]])-(FIND("/",Table1[[#This Row],[Category and Sub-Category]],1))))</f>
        <v>translations</v>
      </c>
      <c r="S1420" s="7">
        <f>(Table1[[#This Row],[launched_at]]/86400)+DATE(1970,1,1)</f>
        <v>42395.456412037034</v>
      </c>
      <c r="T1420" s="7">
        <f>(Table1[[#This Row],[deadline]]/86400)+DATE(1970,1,1)</f>
        <v>42425.456412037034</v>
      </c>
    </row>
    <row r="1421" spans="1:20" ht="58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12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9">
        <f>Table1[[#This Row],[pledged]]/Table1[[#This Row],[goal]]</f>
        <v>7.0634920634920634E-2</v>
      </c>
      <c r="P1421" s="8">
        <f>IFERROR(Table1[[#This Row],[pledged]]/Table1[[#This Row],[backers_count]],0)</f>
        <v>44.5</v>
      </c>
      <c r="Q142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21" t="str">
        <f>RIGHT(Table1[[#This Row],[Category and Sub-Category]],(LEN(Table1[[#This Row],[Category and Sub-Category]])-(FIND("/",Table1[[#This Row],[Category and Sub-Category]],1))))</f>
        <v>translations</v>
      </c>
      <c r="S1421" s="7">
        <f>(Table1[[#This Row],[launched_at]]/86400)+DATE(1970,1,1)</f>
        <v>42622.456238425926</v>
      </c>
      <c r="T1421" s="7">
        <f>(Table1[[#This Row],[deadline]]/86400)+DATE(1970,1,1)</f>
        <v>42652.456238425926</v>
      </c>
    </row>
    <row r="1422" spans="1:20" ht="29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1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9">
        <f>Table1[[#This Row],[pledged]]/Table1[[#This Row],[goal]]</f>
        <v>2.7272727272727271E-2</v>
      </c>
      <c r="P1422" s="8">
        <f>IFERROR(Table1[[#This Row],[pledged]]/Table1[[#This Row],[backers_count]],0)</f>
        <v>1</v>
      </c>
      <c r="Q142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22" t="str">
        <f>RIGHT(Table1[[#This Row],[Category and Sub-Category]],(LEN(Table1[[#This Row],[Category and Sub-Category]])-(FIND("/",Table1[[#This Row],[Category and Sub-Category]],1))))</f>
        <v>translations</v>
      </c>
      <c r="S1422" s="7">
        <f>(Table1[[#This Row],[launched_at]]/86400)+DATE(1970,1,1)</f>
        <v>42524.667662037042</v>
      </c>
      <c r="T1422" s="7">
        <f>(Table1[[#This Row],[deadline]]/86400)+DATE(1970,1,1)</f>
        <v>42549.667662037042</v>
      </c>
    </row>
    <row r="1423" spans="1:20" ht="58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12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9">
        <f>Table1[[#This Row],[pledged]]/Table1[[#This Row],[goal]]</f>
        <v>1E-3</v>
      </c>
      <c r="P1423" s="8">
        <f>IFERROR(Table1[[#This Row],[pledged]]/Table1[[#This Row],[backers_count]],0)</f>
        <v>100</v>
      </c>
      <c r="Q142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23" t="str">
        <f>RIGHT(Table1[[#This Row],[Category and Sub-Category]],(LEN(Table1[[#This Row],[Category and Sub-Category]])-(FIND("/",Table1[[#This Row],[Category and Sub-Category]],1))))</f>
        <v>translations</v>
      </c>
      <c r="S1423" s="7">
        <f>(Table1[[#This Row],[launched_at]]/86400)+DATE(1970,1,1)</f>
        <v>42013.915613425925</v>
      </c>
      <c r="T1423" s="7">
        <f>(Table1[[#This Row],[deadline]]/86400)+DATE(1970,1,1)</f>
        <v>42043.915613425925</v>
      </c>
    </row>
    <row r="1424" spans="1:20" ht="43.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12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9">
        <f>Table1[[#This Row],[pledged]]/Table1[[#This Row],[goal]]</f>
        <v>1.0399999999999999E-3</v>
      </c>
      <c r="P1424" s="8">
        <f>IFERROR(Table1[[#This Row],[pledged]]/Table1[[#This Row],[backers_count]],0)</f>
        <v>13</v>
      </c>
      <c r="Q142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24" t="str">
        <f>RIGHT(Table1[[#This Row],[Category and Sub-Category]],(LEN(Table1[[#This Row],[Category and Sub-Category]])-(FIND("/",Table1[[#This Row],[Category and Sub-Category]],1))))</f>
        <v>translations</v>
      </c>
      <c r="S1424" s="7">
        <f>(Table1[[#This Row],[launched_at]]/86400)+DATE(1970,1,1)</f>
        <v>42604.239629629628</v>
      </c>
      <c r="T1424" s="7">
        <f>(Table1[[#This Row],[deadline]]/86400)+DATE(1970,1,1)</f>
        <v>42634.239629629628</v>
      </c>
    </row>
    <row r="1425" spans="1:20" ht="43.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12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9">
        <f>Table1[[#This Row],[pledged]]/Table1[[#This Row],[goal]]</f>
        <v>3.3333333333333335E-3</v>
      </c>
      <c r="P1425" s="8">
        <f>IFERROR(Table1[[#This Row],[pledged]]/Table1[[#This Row],[backers_count]],0)</f>
        <v>100</v>
      </c>
      <c r="Q142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25" t="str">
        <f>RIGHT(Table1[[#This Row],[Category and Sub-Category]],(LEN(Table1[[#This Row],[Category and Sub-Category]])-(FIND("/",Table1[[#This Row],[Category and Sub-Category]],1))))</f>
        <v>translations</v>
      </c>
      <c r="S1425" s="7">
        <f>(Table1[[#This Row],[launched_at]]/86400)+DATE(1970,1,1)</f>
        <v>42340.360312500001</v>
      </c>
      <c r="T1425" s="7">
        <f>(Table1[[#This Row],[deadline]]/86400)+DATE(1970,1,1)</f>
        <v>42370.360312500001</v>
      </c>
    </row>
    <row r="1426" spans="1:20" ht="43.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12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9">
        <f>Table1[[#This Row],[pledged]]/Table1[[#This Row],[goal]]</f>
        <v>0.2036</v>
      </c>
      <c r="P1426" s="8">
        <f>IFERROR(Table1[[#This Row],[pledged]]/Table1[[#This Row],[backers_count]],0)</f>
        <v>109.07142857142857</v>
      </c>
      <c r="Q142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26" t="str">
        <f>RIGHT(Table1[[#This Row],[Category and Sub-Category]],(LEN(Table1[[#This Row],[Category and Sub-Category]])-(FIND("/",Table1[[#This Row],[Category and Sub-Category]],1))))</f>
        <v>translations</v>
      </c>
      <c r="S1426" s="7">
        <f>(Table1[[#This Row],[launched_at]]/86400)+DATE(1970,1,1)</f>
        <v>42676.717615740738</v>
      </c>
      <c r="T1426" s="7">
        <f>(Table1[[#This Row],[deadline]]/86400)+DATE(1970,1,1)</f>
        <v>42689.759282407409</v>
      </c>
    </row>
    <row r="1427" spans="1:20" ht="43.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12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9">
        <f>Table1[[#This Row],[pledged]]/Table1[[#This Row],[goal]]</f>
        <v>0</v>
      </c>
      <c r="P1427" s="8">
        <f>IFERROR(Table1[[#This Row],[pledged]]/Table1[[#This Row],[backers_count]],0)</f>
        <v>0</v>
      </c>
      <c r="Q142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27" t="str">
        <f>RIGHT(Table1[[#This Row],[Category and Sub-Category]],(LEN(Table1[[#This Row],[Category and Sub-Category]])-(FIND("/",Table1[[#This Row],[Category and Sub-Category]],1))))</f>
        <v>translations</v>
      </c>
      <c r="S1427" s="7">
        <f>(Table1[[#This Row],[launched_at]]/86400)+DATE(1970,1,1)</f>
        <v>42093.131469907406</v>
      </c>
      <c r="T1427" s="7">
        <f>(Table1[[#This Row],[deadline]]/86400)+DATE(1970,1,1)</f>
        <v>42123.131469907406</v>
      </c>
    </row>
    <row r="1428" spans="1:20" ht="43.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12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9">
        <f>Table1[[#This Row],[pledged]]/Table1[[#This Row],[goal]]</f>
        <v>0</v>
      </c>
      <c r="P1428" s="8">
        <f>IFERROR(Table1[[#This Row],[pledged]]/Table1[[#This Row],[backers_count]],0)</f>
        <v>0</v>
      </c>
      <c r="Q142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28" t="str">
        <f>RIGHT(Table1[[#This Row],[Category and Sub-Category]],(LEN(Table1[[#This Row],[Category and Sub-Category]])-(FIND("/",Table1[[#This Row],[Category and Sub-Category]],1))))</f>
        <v>translations</v>
      </c>
      <c r="S1428" s="7">
        <f>(Table1[[#This Row],[launched_at]]/86400)+DATE(1970,1,1)</f>
        <v>42180.390277777777</v>
      </c>
      <c r="T1428" s="7">
        <f>(Table1[[#This Row],[deadline]]/86400)+DATE(1970,1,1)</f>
        <v>42240.390277777777</v>
      </c>
    </row>
    <row r="1429" spans="1:20" ht="58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12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9">
        <f>Table1[[#This Row],[pledged]]/Table1[[#This Row],[goal]]</f>
        <v>8.3799999999999999E-2</v>
      </c>
      <c r="P1429" s="8">
        <f>IFERROR(Table1[[#This Row],[pledged]]/Table1[[#This Row],[backers_count]],0)</f>
        <v>104.75</v>
      </c>
      <c r="Q142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29" t="str">
        <f>RIGHT(Table1[[#This Row],[Category and Sub-Category]],(LEN(Table1[[#This Row],[Category and Sub-Category]])-(FIND("/",Table1[[#This Row],[Category and Sub-Category]],1))))</f>
        <v>translations</v>
      </c>
      <c r="S1429" s="7">
        <f>(Table1[[#This Row],[launched_at]]/86400)+DATE(1970,1,1)</f>
        <v>42601.851678240739</v>
      </c>
      <c r="T1429" s="7">
        <f>(Table1[[#This Row],[deadline]]/86400)+DATE(1970,1,1)</f>
        <v>42631.851678240739</v>
      </c>
    </row>
    <row r="1430" spans="1:20" ht="43.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12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9">
        <f>Table1[[#This Row],[pledged]]/Table1[[#This Row],[goal]]</f>
        <v>4.4999999999999998E-2</v>
      </c>
      <c r="P1430" s="8">
        <f>IFERROR(Table1[[#This Row],[pledged]]/Table1[[#This Row],[backers_count]],0)</f>
        <v>15</v>
      </c>
      <c r="Q143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30" t="str">
        <f>RIGHT(Table1[[#This Row],[Category and Sub-Category]],(LEN(Table1[[#This Row],[Category and Sub-Category]])-(FIND("/",Table1[[#This Row],[Category and Sub-Category]],1))))</f>
        <v>translations</v>
      </c>
      <c r="S1430" s="7">
        <f>(Table1[[#This Row],[launched_at]]/86400)+DATE(1970,1,1)</f>
        <v>42432.379826388889</v>
      </c>
      <c r="T1430" s="7">
        <f>(Table1[[#This Row],[deadline]]/86400)+DATE(1970,1,1)</f>
        <v>42462.338159722218</v>
      </c>
    </row>
    <row r="1431" spans="1:20" ht="43.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12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9">
        <f>Table1[[#This Row],[pledged]]/Table1[[#This Row],[goal]]</f>
        <v>0</v>
      </c>
      <c r="P1431" s="8">
        <f>IFERROR(Table1[[#This Row],[pledged]]/Table1[[#This Row],[backers_count]],0)</f>
        <v>0</v>
      </c>
      <c r="Q143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31" t="str">
        <f>RIGHT(Table1[[#This Row],[Category and Sub-Category]],(LEN(Table1[[#This Row],[Category and Sub-Category]])-(FIND("/",Table1[[#This Row],[Category and Sub-Category]],1))))</f>
        <v>translations</v>
      </c>
      <c r="S1431" s="7">
        <f>(Table1[[#This Row],[launched_at]]/86400)+DATE(1970,1,1)</f>
        <v>42074.060671296298</v>
      </c>
      <c r="T1431" s="7">
        <f>(Table1[[#This Row],[deadline]]/86400)+DATE(1970,1,1)</f>
        <v>42104.060671296298</v>
      </c>
    </row>
    <row r="1432" spans="1:20" ht="43.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1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9">
        <f>Table1[[#This Row],[pledged]]/Table1[[#This Row],[goal]]</f>
        <v>8.0600000000000005E-2</v>
      </c>
      <c r="P1432" s="8">
        <f>IFERROR(Table1[[#This Row],[pledged]]/Table1[[#This Row],[backers_count]],0)</f>
        <v>80.599999999999994</v>
      </c>
      <c r="Q143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32" t="str">
        <f>RIGHT(Table1[[#This Row],[Category and Sub-Category]],(LEN(Table1[[#This Row],[Category and Sub-Category]])-(FIND("/",Table1[[#This Row],[Category and Sub-Category]],1))))</f>
        <v>translations</v>
      </c>
      <c r="S1432" s="7">
        <f>(Table1[[#This Row],[launched_at]]/86400)+DATE(1970,1,1)</f>
        <v>41961.813518518524</v>
      </c>
      <c r="T1432" s="7">
        <f>(Table1[[#This Row],[deadline]]/86400)+DATE(1970,1,1)</f>
        <v>41992.813518518524</v>
      </c>
    </row>
    <row r="1433" spans="1:20" ht="58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12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9">
        <f>Table1[[#This Row],[pledged]]/Table1[[#This Row],[goal]]</f>
        <v>0.31947058823529412</v>
      </c>
      <c r="P1433" s="8">
        <f>IFERROR(Table1[[#This Row],[pledged]]/Table1[[#This Row],[backers_count]],0)</f>
        <v>115.55319148936171</v>
      </c>
      <c r="Q143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33" t="str">
        <f>RIGHT(Table1[[#This Row],[Category and Sub-Category]],(LEN(Table1[[#This Row],[Category and Sub-Category]])-(FIND("/",Table1[[#This Row],[Category and Sub-Category]],1))))</f>
        <v>translations</v>
      </c>
      <c r="S1433" s="7">
        <f>(Table1[[#This Row],[launched_at]]/86400)+DATE(1970,1,1)</f>
        <v>42304.210833333331</v>
      </c>
      <c r="T1433" s="7">
        <f>(Table1[[#This Row],[deadline]]/86400)+DATE(1970,1,1)</f>
        <v>42334.252500000002</v>
      </c>
    </row>
    <row r="1434" spans="1:20" ht="58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12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9">
        <f>Table1[[#This Row],[pledged]]/Table1[[#This Row],[goal]]</f>
        <v>0</v>
      </c>
      <c r="P1434" s="8">
        <f>IFERROR(Table1[[#This Row],[pledged]]/Table1[[#This Row],[backers_count]],0)</f>
        <v>0</v>
      </c>
      <c r="Q143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34" t="str">
        <f>RIGHT(Table1[[#This Row],[Category and Sub-Category]],(LEN(Table1[[#This Row],[Category and Sub-Category]])-(FIND("/",Table1[[#This Row],[Category and Sub-Category]],1))))</f>
        <v>translations</v>
      </c>
      <c r="S1434" s="7">
        <f>(Table1[[#This Row],[launched_at]]/86400)+DATE(1970,1,1)</f>
        <v>42175.780416666668</v>
      </c>
      <c r="T1434" s="7">
        <f>(Table1[[#This Row],[deadline]]/86400)+DATE(1970,1,1)</f>
        <v>42205.780416666668</v>
      </c>
    </row>
    <row r="1435" spans="1:20" ht="43.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12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9">
        <f>Table1[[#This Row],[pledged]]/Table1[[#This Row],[goal]]</f>
        <v>6.7083333333333328E-2</v>
      </c>
      <c r="P1435" s="8">
        <f>IFERROR(Table1[[#This Row],[pledged]]/Table1[[#This Row],[backers_count]],0)</f>
        <v>80.5</v>
      </c>
      <c r="Q143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35" t="str">
        <f>RIGHT(Table1[[#This Row],[Category and Sub-Category]],(LEN(Table1[[#This Row],[Category and Sub-Category]])-(FIND("/",Table1[[#This Row],[Category and Sub-Category]],1))))</f>
        <v>translations</v>
      </c>
      <c r="S1435" s="7">
        <f>(Table1[[#This Row],[launched_at]]/86400)+DATE(1970,1,1)</f>
        <v>42673.625868055555</v>
      </c>
      <c r="T1435" s="7">
        <f>(Table1[[#This Row],[deadline]]/86400)+DATE(1970,1,1)</f>
        <v>42714.458333333328</v>
      </c>
    </row>
    <row r="1436" spans="1:20" ht="43.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12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9">
        <f>Table1[[#This Row],[pledged]]/Table1[[#This Row],[goal]]</f>
        <v>9.987804878048781E-2</v>
      </c>
      <c r="P1436" s="8">
        <f>IFERROR(Table1[[#This Row],[pledged]]/Table1[[#This Row],[backers_count]],0)</f>
        <v>744.5454545454545</v>
      </c>
      <c r="Q143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36" t="str">
        <f>RIGHT(Table1[[#This Row],[Category and Sub-Category]],(LEN(Table1[[#This Row],[Category and Sub-Category]])-(FIND("/",Table1[[#This Row],[Category and Sub-Category]],1))))</f>
        <v>translations</v>
      </c>
      <c r="S1436" s="7">
        <f>(Table1[[#This Row],[launched_at]]/86400)+DATE(1970,1,1)</f>
        <v>42142.767106481479</v>
      </c>
      <c r="T1436" s="7">
        <f>(Table1[[#This Row],[deadline]]/86400)+DATE(1970,1,1)</f>
        <v>42163.625</v>
      </c>
    </row>
    <row r="1437" spans="1:20" ht="43.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12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9">
        <f>Table1[[#This Row],[pledged]]/Table1[[#This Row],[goal]]</f>
        <v>1E-3</v>
      </c>
      <c r="P1437" s="8">
        <f>IFERROR(Table1[[#This Row],[pledged]]/Table1[[#This Row],[backers_count]],0)</f>
        <v>7.5</v>
      </c>
      <c r="Q143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37" t="str">
        <f>RIGHT(Table1[[#This Row],[Category and Sub-Category]],(LEN(Table1[[#This Row],[Category and Sub-Category]])-(FIND("/",Table1[[#This Row],[Category and Sub-Category]],1))))</f>
        <v>translations</v>
      </c>
      <c r="S1437" s="7">
        <f>(Table1[[#This Row],[launched_at]]/86400)+DATE(1970,1,1)</f>
        <v>42258.780324074076</v>
      </c>
      <c r="T1437" s="7">
        <f>(Table1[[#This Row],[deadline]]/86400)+DATE(1970,1,1)</f>
        <v>42288.780324074076</v>
      </c>
    </row>
    <row r="1438" spans="1:20" ht="58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12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9">
        <f>Table1[[#This Row],[pledged]]/Table1[[#This Row],[goal]]</f>
        <v>7.7000000000000002E-3</v>
      </c>
      <c r="P1438" s="8">
        <f>IFERROR(Table1[[#This Row],[pledged]]/Table1[[#This Row],[backers_count]],0)</f>
        <v>38.5</v>
      </c>
      <c r="Q143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38" t="str">
        <f>RIGHT(Table1[[#This Row],[Category and Sub-Category]],(LEN(Table1[[#This Row],[Category and Sub-Category]])-(FIND("/",Table1[[#This Row],[Category and Sub-Category]],1))))</f>
        <v>translations</v>
      </c>
      <c r="S1438" s="7">
        <f>(Table1[[#This Row],[launched_at]]/86400)+DATE(1970,1,1)</f>
        <v>42391.35019675926</v>
      </c>
      <c r="T1438" s="7">
        <f>(Table1[[#This Row],[deadline]]/86400)+DATE(1970,1,1)</f>
        <v>42421.35019675926</v>
      </c>
    </row>
    <row r="1439" spans="1:20" ht="58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12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9">
        <f>Table1[[#This Row],[pledged]]/Table1[[#This Row],[goal]]</f>
        <v>0.26900000000000002</v>
      </c>
      <c r="P1439" s="8">
        <f>IFERROR(Table1[[#This Row],[pledged]]/Table1[[#This Row],[backers_count]],0)</f>
        <v>36.68181818181818</v>
      </c>
      <c r="Q143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39" t="str">
        <f>RIGHT(Table1[[#This Row],[Category and Sub-Category]],(LEN(Table1[[#This Row],[Category and Sub-Category]])-(FIND("/",Table1[[#This Row],[Category and Sub-Category]],1))))</f>
        <v>translations</v>
      </c>
      <c r="S1439" s="7">
        <f>(Table1[[#This Row],[launched_at]]/86400)+DATE(1970,1,1)</f>
        <v>41796.531701388885</v>
      </c>
      <c r="T1439" s="7">
        <f>(Table1[[#This Row],[deadline]]/86400)+DATE(1970,1,1)</f>
        <v>41833.207638888889</v>
      </c>
    </row>
    <row r="1440" spans="1:20" ht="43.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12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9">
        <f>Table1[[#This Row],[pledged]]/Table1[[#This Row],[goal]]</f>
        <v>0.03</v>
      </c>
      <c r="P1440" s="8">
        <f>IFERROR(Table1[[#This Row],[pledged]]/Table1[[#This Row],[backers_count]],0)</f>
        <v>75</v>
      </c>
      <c r="Q144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40" t="str">
        <f>RIGHT(Table1[[#This Row],[Category and Sub-Category]],(LEN(Table1[[#This Row],[Category and Sub-Category]])-(FIND("/",Table1[[#This Row],[Category and Sub-Category]],1))))</f>
        <v>translations</v>
      </c>
      <c r="S1440" s="7">
        <f>(Table1[[#This Row],[launched_at]]/86400)+DATE(1970,1,1)</f>
        <v>42457.871516203704</v>
      </c>
      <c r="T1440" s="7">
        <f>(Table1[[#This Row],[deadline]]/86400)+DATE(1970,1,1)</f>
        <v>42487.579861111109</v>
      </c>
    </row>
    <row r="1441" spans="1:20" ht="43.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12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9">
        <f>Table1[[#This Row],[pledged]]/Table1[[#This Row],[goal]]</f>
        <v>6.6055045871559637E-2</v>
      </c>
      <c r="P1441" s="8">
        <f>IFERROR(Table1[[#This Row],[pledged]]/Table1[[#This Row],[backers_count]],0)</f>
        <v>30</v>
      </c>
      <c r="Q144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41" t="str">
        <f>RIGHT(Table1[[#This Row],[Category and Sub-Category]],(LEN(Table1[[#This Row],[Category and Sub-Category]])-(FIND("/",Table1[[#This Row],[Category and Sub-Category]],1))))</f>
        <v>translations</v>
      </c>
      <c r="S1441" s="7">
        <f>(Table1[[#This Row],[launched_at]]/86400)+DATE(1970,1,1)</f>
        <v>42040.829872685186</v>
      </c>
      <c r="T1441" s="7">
        <f>(Table1[[#This Row],[deadline]]/86400)+DATE(1970,1,1)</f>
        <v>42070.829872685186</v>
      </c>
    </row>
    <row r="1442" spans="1:20" ht="43.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1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9">
        <f>Table1[[#This Row],[pledged]]/Table1[[#This Row],[goal]]</f>
        <v>7.6923076923076926E-5</v>
      </c>
      <c r="P1442" s="8">
        <f>IFERROR(Table1[[#This Row],[pledged]]/Table1[[#This Row],[backers_count]],0)</f>
        <v>1</v>
      </c>
      <c r="Q144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42" t="str">
        <f>RIGHT(Table1[[#This Row],[Category and Sub-Category]],(LEN(Table1[[#This Row],[Category and Sub-Category]])-(FIND("/",Table1[[#This Row],[Category and Sub-Category]],1))))</f>
        <v>translations</v>
      </c>
      <c r="S1442" s="7">
        <f>(Table1[[#This Row],[launched_at]]/86400)+DATE(1970,1,1)</f>
        <v>42486.748414351852</v>
      </c>
      <c r="T1442" s="7">
        <f>(Table1[[#This Row],[deadline]]/86400)+DATE(1970,1,1)</f>
        <v>42516.748414351852</v>
      </c>
    </row>
    <row r="1443" spans="1:20" ht="58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12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9">
        <f>Table1[[#This Row],[pledged]]/Table1[[#This Row],[goal]]</f>
        <v>1.1222222222222222E-2</v>
      </c>
      <c r="P1443" s="8">
        <f>IFERROR(Table1[[#This Row],[pledged]]/Table1[[#This Row],[backers_count]],0)</f>
        <v>673.33333333333337</v>
      </c>
      <c r="Q144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43" t="str">
        <f>RIGHT(Table1[[#This Row],[Category and Sub-Category]],(LEN(Table1[[#This Row],[Category and Sub-Category]])-(FIND("/",Table1[[#This Row],[Category and Sub-Category]],1))))</f>
        <v>translations</v>
      </c>
      <c r="S1443" s="7">
        <f>(Table1[[#This Row],[launched_at]]/86400)+DATE(1970,1,1)</f>
        <v>42198.765844907408</v>
      </c>
      <c r="T1443" s="7">
        <f>(Table1[[#This Row],[deadline]]/86400)+DATE(1970,1,1)</f>
        <v>42258.765844907408</v>
      </c>
    </row>
    <row r="1444" spans="1:20" ht="43.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12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9">
        <f>Table1[[#This Row],[pledged]]/Table1[[#This Row],[goal]]</f>
        <v>0</v>
      </c>
      <c r="P1444" s="8">
        <f>IFERROR(Table1[[#This Row],[pledged]]/Table1[[#This Row],[backers_count]],0)</f>
        <v>0</v>
      </c>
      <c r="Q144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44" t="str">
        <f>RIGHT(Table1[[#This Row],[Category and Sub-Category]],(LEN(Table1[[#This Row],[Category and Sub-Category]])-(FIND("/",Table1[[#This Row],[Category and Sub-Category]],1))))</f>
        <v>translations</v>
      </c>
      <c r="S1444" s="7">
        <f>(Table1[[#This Row],[launched_at]]/86400)+DATE(1970,1,1)</f>
        <v>42485.64534722222</v>
      </c>
      <c r="T1444" s="7">
        <f>(Table1[[#This Row],[deadline]]/86400)+DATE(1970,1,1)</f>
        <v>42515.64534722222</v>
      </c>
    </row>
    <row r="1445" spans="1:20" ht="43.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12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9">
        <f>Table1[[#This Row],[pledged]]/Table1[[#This Row],[goal]]</f>
        <v>0</v>
      </c>
      <c r="P1445" s="8">
        <f>IFERROR(Table1[[#This Row],[pledged]]/Table1[[#This Row],[backers_count]],0)</f>
        <v>0</v>
      </c>
      <c r="Q144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45" t="str">
        <f>RIGHT(Table1[[#This Row],[Category and Sub-Category]],(LEN(Table1[[#This Row],[Category and Sub-Category]])-(FIND("/",Table1[[#This Row],[Category and Sub-Category]],1))))</f>
        <v>translations</v>
      </c>
      <c r="S1445" s="7">
        <f>(Table1[[#This Row],[launched_at]]/86400)+DATE(1970,1,1)</f>
        <v>42707.926030092596</v>
      </c>
      <c r="T1445" s="7">
        <f>(Table1[[#This Row],[deadline]]/86400)+DATE(1970,1,1)</f>
        <v>42737.926030092596</v>
      </c>
    </row>
    <row r="1446" spans="1:20" ht="43.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12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9">
        <f>Table1[[#This Row],[pledged]]/Table1[[#This Row],[goal]]</f>
        <v>0</v>
      </c>
      <c r="P1446" s="8">
        <f>IFERROR(Table1[[#This Row],[pledged]]/Table1[[#This Row],[backers_count]],0)</f>
        <v>0</v>
      </c>
      <c r="Q144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46" t="str">
        <f>RIGHT(Table1[[#This Row],[Category and Sub-Category]],(LEN(Table1[[#This Row],[Category and Sub-Category]])-(FIND("/",Table1[[#This Row],[Category and Sub-Category]],1))))</f>
        <v>translations</v>
      </c>
      <c r="S1446" s="7">
        <f>(Table1[[#This Row],[launched_at]]/86400)+DATE(1970,1,1)</f>
        <v>42199.873402777783</v>
      </c>
      <c r="T1446" s="7">
        <f>(Table1[[#This Row],[deadline]]/86400)+DATE(1970,1,1)</f>
        <v>42259.873402777783</v>
      </c>
    </row>
    <row r="1447" spans="1:20" ht="43.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12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9">
        <f>Table1[[#This Row],[pledged]]/Table1[[#This Row],[goal]]</f>
        <v>0</v>
      </c>
      <c r="P1447" s="8">
        <f>IFERROR(Table1[[#This Row],[pledged]]/Table1[[#This Row],[backers_count]],0)</f>
        <v>0</v>
      </c>
      <c r="Q144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47" t="str">
        <f>RIGHT(Table1[[#This Row],[Category and Sub-Category]],(LEN(Table1[[#This Row],[Category and Sub-Category]])-(FIND("/",Table1[[#This Row],[Category and Sub-Category]],1))))</f>
        <v>translations</v>
      </c>
      <c r="S1447" s="7">
        <f>(Table1[[#This Row],[launched_at]]/86400)+DATE(1970,1,1)</f>
        <v>42139.542303240742</v>
      </c>
      <c r="T1447" s="7">
        <f>(Table1[[#This Row],[deadline]]/86400)+DATE(1970,1,1)</f>
        <v>42169.542303240742</v>
      </c>
    </row>
    <row r="1448" spans="1:20" ht="43.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12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9">
        <f>Table1[[#This Row],[pledged]]/Table1[[#This Row],[goal]]</f>
        <v>0</v>
      </c>
      <c r="P1448" s="8">
        <f>IFERROR(Table1[[#This Row],[pledged]]/Table1[[#This Row],[backers_count]],0)</f>
        <v>0</v>
      </c>
      <c r="Q144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48" t="str">
        <f>RIGHT(Table1[[#This Row],[Category and Sub-Category]],(LEN(Table1[[#This Row],[Category and Sub-Category]])-(FIND("/",Table1[[#This Row],[Category and Sub-Category]],1))))</f>
        <v>translations</v>
      </c>
      <c r="S1448" s="7">
        <f>(Table1[[#This Row],[launched_at]]/86400)+DATE(1970,1,1)</f>
        <v>42461.447662037041</v>
      </c>
      <c r="T1448" s="7">
        <f>(Table1[[#This Row],[deadline]]/86400)+DATE(1970,1,1)</f>
        <v>42481.447662037041</v>
      </c>
    </row>
    <row r="1449" spans="1:20" ht="29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12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9">
        <f>Table1[[#This Row],[pledged]]/Table1[[#This Row],[goal]]</f>
        <v>1.4999999999999999E-4</v>
      </c>
      <c r="P1449" s="8">
        <f>IFERROR(Table1[[#This Row],[pledged]]/Table1[[#This Row],[backers_count]],0)</f>
        <v>25</v>
      </c>
      <c r="Q144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49" t="str">
        <f>RIGHT(Table1[[#This Row],[Category and Sub-Category]],(LEN(Table1[[#This Row],[Category and Sub-Category]])-(FIND("/",Table1[[#This Row],[Category and Sub-Category]],1))))</f>
        <v>translations</v>
      </c>
      <c r="S1449" s="7">
        <f>(Table1[[#This Row],[launched_at]]/86400)+DATE(1970,1,1)</f>
        <v>42529.730717592596</v>
      </c>
      <c r="T1449" s="7">
        <f>(Table1[[#This Row],[deadline]]/86400)+DATE(1970,1,1)</f>
        <v>42559.730717592596</v>
      </c>
    </row>
    <row r="1450" spans="1:20" ht="58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12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9">
        <f>Table1[[#This Row],[pledged]]/Table1[[#This Row],[goal]]</f>
        <v>0</v>
      </c>
      <c r="P1450" s="8">
        <f>IFERROR(Table1[[#This Row],[pledged]]/Table1[[#This Row],[backers_count]],0)</f>
        <v>0</v>
      </c>
      <c r="Q145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50" t="str">
        <f>RIGHT(Table1[[#This Row],[Category and Sub-Category]],(LEN(Table1[[#This Row],[Category and Sub-Category]])-(FIND("/",Table1[[#This Row],[Category and Sub-Category]],1))))</f>
        <v>translations</v>
      </c>
      <c r="S1450" s="7">
        <f>(Table1[[#This Row],[launched_at]]/86400)+DATE(1970,1,1)</f>
        <v>42115.936550925922</v>
      </c>
      <c r="T1450" s="7">
        <f>(Table1[[#This Row],[deadline]]/86400)+DATE(1970,1,1)</f>
        <v>42146.225694444445</v>
      </c>
    </row>
    <row r="1451" spans="1:20" ht="58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12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9">
        <f>Table1[[#This Row],[pledged]]/Table1[[#This Row],[goal]]</f>
        <v>0</v>
      </c>
      <c r="P1451" s="8">
        <f>IFERROR(Table1[[#This Row],[pledged]]/Table1[[#This Row],[backers_count]],0)</f>
        <v>0</v>
      </c>
      <c r="Q145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51" t="str">
        <f>RIGHT(Table1[[#This Row],[Category and Sub-Category]],(LEN(Table1[[#This Row],[Category and Sub-Category]])-(FIND("/",Table1[[#This Row],[Category and Sub-Category]],1))))</f>
        <v>translations</v>
      </c>
      <c r="S1451" s="7">
        <f>(Table1[[#This Row],[launched_at]]/86400)+DATE(1970,1,1)</f>
        <v>42086.811400462961</v>
      </c>
      <c r="T1451" s="7">
        <f>(Table1[[#This Row],[deadline]]/86400)+DATE(1970,1,1)</f>
        <v>42134.811400462961</v>
      </c>
    </row>
    <row r="1452" spans="1:20" ht="58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1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9">
        <f>Table1[[#This Row],[pledged]]/Table1[[#This Row],[goal]]</f>
        <v>1.0000000000000001E-5</v>
      </c>
      <c r="P1452" s="8">
        <f>IFERROR(Table1[[#This Row],[pledged]]/Table1[[#This Row],[backers_count]],0)</f>
        <v>1</v>
      </c>
      <c r="Q145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52" t="str">
        <f>RIGHT(Table1[[#This Row],[Category and Sub-Category]],(LEN(Table1[[#This Row],[Category and Sub-Category]])-(FIND("/",Table1[[#This Row],[Category and Sub-Category]],1))))</f>
        <v>translations</v>
      </c>
      <c r="S1452" s="7">
        <f>(Table1[[#This Row],[launched_at]]/86400)+DATE(1970,1,1)</f>
        <v>42390.171261574069</v>
      </c>
      <c r="T1452" s="7">
        <f>(Table1[[#This Row],[deadline]]/86400)+DATE(1970,1,1)</f>
        <v>42420.171261574069</v>
      </c>
    </row>
    <row r="1453" spans="1:20" ht="43.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12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9">
        <f>Table1[[#This Row],[pledged]]/Table1[[#This Row],[goal]]</f>
        <v>1.0554089709762533E-4</v>
      </c>
      <c r="P1453" s="8">
        <f>IFERROR(Table1[[#This Row],[pledged]]/Table1[[#This Row],[backers_count]],0)</f>
        <v>1</v>
      </c>
      <c r="Q145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53" t="str">
        <f>RIGHT(Table1[[#This Row],[Category and Sub-Category]],(LEN(Table1[[#This Row],[Category and Sub-Category]])-(FIND("/",Table1[[#This Row],[Category and Sub-Category]],1))))</f>
        <v>translations</v>
      </c>
      <c r="S1453" s="7">
        <f>(Table1[[#This Row],[launched_at]]/86400)+DATE(1970,1,1)</f>
        <v>41931.959016203706</v>
      </c>
      <c r="T1453" s="7">
        <f>(Table1[[#This Row],[deadline]]/86400)+DATE(1970,1,1)</f>
        <v>41962.00068287037</v>
      </c>
    </row>
    <row r="1454" spans="1:20" ht="29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12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9">
        <f>Table1[[#This Row],[pledged]]/Table1[[#This Row],[goal]]</f>
        <v>0</v>
      </c>
      <c r="P1454" s="8">
        <f>IFERROR(Table1[[#This Row],[pledged]]/Table1[[#This Row],[backers_count]],0)</f>
        <v>0</v>
      </c>
      <c r="Q145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54" t="str">
        <f>RIGHT(Table1[[#This Row],[Category and Sub-Category]],(LEN(Table1[[#This Row],[Category and Sub-Category]])-(FIND("/",Table1[[#This Row],[Category and Sub-Category]],1))))</f>
        <v>translations</v>
      </c>
      <c r="S1454" s="7">
        <f>(Table1[[#This Row],[launched_at]]/86400)+DATE(1970,1,1)</f>
        <v>41818.703275462962</v>
      </c>
      <c r="T1454" s="7">
        <f>(Table1[[#This Row],[deadline]]/86400)+DATE(1970,1,1)</f>
        <v>41848.703275462962</v>
      </c>
    </row>
    <row r="1455" spans="1:20" ht="43.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12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9">
        <f>Table1[[#This Row],[pledged]]/Table1[[#This Row],[goal]]</f>
        <v>0</v>
      </c>
      <c r="P1455" s="8">
        <f>IFERROR(Table1[[#This Row],[pledged]]/Table1[[#This Row],[backers_count]],0)</f>
        <v>0</v>
      </c>
      <c r="Q145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55" t="str">
        <f>RIGHT(Table1[[#This Row],[Category and Sub-Category]],(LEN(Table1[[#This Row],[Category and Sub-Category]])-(FIND("/",Table1[[#This Row],[Category and Sub-Category]],1))))</f>
        <v>translations</v>
      </c>
      <c r="S1455" s="7">
        <f>(Table1[[#This Row],[launched_at]]/86400)+DATE(1970,1,1)</f>
        <v>42795.696145833332</v>
      </c>
      <c r="T1455" s="7">
        <f>(Table1[[#This Row],[deadline]]/86400)+DATE(1970,1,1)</f>
        <v>42840.654479166667</v>
      </c>
    </row>
    <row r="1456" spans="1:20" ht="43.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12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9">
        <f>Table1[[#This Row],[pledged]]/Table1[[#This Row],[goal]]</f>
        <v>8.5714285714285719E-3</v>
      </c>
      <c r="P1456" s="8">
        <f>IFERROR(Table1[[#This Row],[pledged]]/Table1[[#This Row],[backers_count]],0)</f>
        <v>15</v>
      </c>
      <c r="Q145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56" t="str">
        <f>RIGHT(Table1[[#This Row],[Category and Sub-Category]],(LEN(Table1[[#This Row],[Category and Sub-Category]])-(FIND("/",Table1[[#This Row],[Category and Sub-Category]],1))))</f>
        <v>translations</v>
      </c>
      <c r="S1456" s="7">
        <f>(Table1[[#This Row],[launched_at]]/86400)+DATE(1970,1,1)</f>
        <v>42463.866666666669</v>
      </c>
      <c r="T1456" s="7">
        <f>(Table1[[#This Row],[deadline]]/86400)+DATE(1970,1,1)</f>
        <v>42484.915972222225</v>
      </c>
    </row>
    <row r="1457" spans="1:20" ht="58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12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9">
        <f>Table1[[#This Row],[pledged]]/Table1[[#This Row],[goal]]</f>
        <v>0.105</v>
      </c>
      <c r="P1457" s="8">
        <f>IFERROR(Table1[[#This Row],[pledged]]/Table1[[#This Row],[backers_count]],0)</f>
        <v>225</v>
      </c>
      <c r="Q145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57" t="str">
        <f>RIGHT(Table1[[#This Row],[Category and Sub-Category]],(LEN(Table1[[#This Row],[Category and Sub-Category]])-(FIND("/",Table1[[#This Row],[Category and Sub-Category]],1))))</f>
        <v>translations</v>
      </c>
      <c r="S1457" s="7">
        <f>(Table1[[#This Row],[launched_at]]/86400)+DATE(1970,1,1)</f>
        <v>41832.672685185185</v>
      </c>
      <c r="T1457" s="7">
        <f>(Table1[[#This Row],[deadline]]/86400)+DATE(1970,1,1)</f>
        <v>41887.568749999999</v>
      </c>
    </row>
    <row r="1458" spans="1:20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12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9">
        <f>Table1[[#This Row],[pledged]]/Table1[[#This Row],[goal]]</f>
        <v>2.9000000000000001E-2</v>
      </c>
      <c r="P1458" s="8">
        <f>IFERROR(Table1[[#This Row],[pledged]]/Table1[[#This Row],[backers_count]],0)</f>
        <v>48.333333333333336</v>
      </c>
      <c r="Q145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58" t="str">
        <f>RIGHT(Table1[[#This Row],[Category and Sub-Category]],(LEN(Table1[[#This Row],[Category and Sub-Category]])-(FIND("/",Table1[[#This Row],[Category and Sub-Category]],1))))</f>
        <v>translations</v>
      </c>
      <c r="S1458" s="7">
        <f>(Table1[[#This Row],[launched_at]]/86400)+DATE(1970,1,1)</f>
        <v>42708.668576388889</v>
      </c>
      <c r="T1458" s="7">
        <f>(Table1[[#This Row],[deadline]]/86400)+DATE(1970,1,1)</f>
        <v>42738.668576388889</v>
      </c>
    </row>
    <row r="1459" spans="1:20" ht="29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12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9">
        <f>Table1[[#This Row],[pledged]]/Table1[[#This Row],[goal]]</f>
        <v>0</v>
      </c>
      <c r="P1459" s="8">
        <f>IFERROR(Table1[[#This Row],[pledged]]/Table1[[#This Row],[backers_count]],0)</f>
        <v>0</v>
      </c>
      <c r="Q145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59" t="str">
        <f>RIGHT(Table1[[#This Row],[Category and Sub-Category]],(LEN(Table1[[#This Row],[Category and Sub-Category]])-(FIND("/",Table1[[#This Row],[Category and Sub-Category]],1))))</f>
        <v>translations</v>
      </c>
      <c r="S1459" s="7">
        <f>(Table1[[#This Row],[launched_at]]/86400)+DATE(1970,1,1)</f>
        <v>42289.89634259259</v>
      </c>
      <c r="T1459" s="7">
        <f>(Table1[[#This Row],[deadline]]/86400)+DATE(1970,1,1)</f>
        <v>42319.938009259262</v>
      </c>
    </row>
    <row r="1460" spans="1:20" ht="58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12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9">
        <f>Table1[[#This Row],[pledged]]/Table1[[#This Row],[goal]]</f>
        <v>0</v>
      </c>
      <c r="P1460" s="8">
        <f>IFERROR(Table1[[#This Row],[pledged]]/Table1[[#This Row],[backers_count]],0)</f>
        <v>0</v>
      </c>
      <c r="Q146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60" t="str">
        <f>RIGHT(Table1[[#This Row],[Category and Sub-Category]],(LEN(Table1[[#This Row],[Category and Sub-Category]])-(FIND("/",Table1[[#This Row],[Category and Sub-Category]],1))))</f>
        <v>translations</v>
      </c>
      <c r="S1460" s="7">
        <f>(Table1[[#This Row],[launched_at]]/86400)+DATE(1970,1,1)</f>
        <v>41831.705555555556</v>
      </c>
      <c r="T1460" s="7">
        <f>(Table1[[#This Row],[deadline]]/86400)+DATE(1970,1,1)</f>
        <v>41862.166666666664</v>
      </c>
    </row>
    <row r="1461" spans="1:20" ht="43.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12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9">
        <f>Table1[[#This Row],[pledged]]/Table1[[#This Row],[goal]]</f>
        <v>0</v>
      </c>
      <c r="P1461" s="8">
        <f>IFERROR(Table1[[#This Row],[pledged]]/Table1[[#This Row],[backers_count]],0)</f>
        <v>0</v>
      </c>
      <c r="Q146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61" t="str">
        <f>RIGHT(Table1[[#This Row],[Category and Sub-Category]],(LEN(Table1[[#This Row],[Category and Sub-Category]])-(FIND("/",Table1[[#This Row],[Category and Sub-Category]],1))))</f>
        <v>translations</v>
      </c>
      <c r="S1461" s="7">
        <f>(Table1[[#This Row],[launched_at]]/86400)+DATE(1970,1,1)</f>
        <v>42312.204814814817</v>
      </c>
      <c r="T1461" s="7">
        <f>(Table1[[#This Row],[deadline]]/86400)+DATE(1970,1,1)</f>
        <v>42340.725694444445</v>
      </c>
    </row>
    <row r="1462" spans="1:20" ht="43.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1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9">
        <f>Table1[[#This Row],[pledged]]/Table1[[#This Row],[goal]]</f>
        <v>0</v>
      </c>
      <c r="P1462" s="8">
        <f>IFERROR(Table1[[#This Row],[pledged]]/Table1[[#This Row],[backers_count]],0)</f>
        <v>0</v>
      </c>
      <c r="Q146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62" t="str">
        <f>RIGHT(Table1[[#This Row],[Category and Sub-Category]],(LEN(Table1[[#This Row],[Category and Sub-Category]])-(FIND("/",Table1[[#This Row],[Category and Sub-Category]],1))))</f>
        <v>translations</v>
      </c>
      <c r="S1462" s="7">
        <f>(Table1[[#This Row],[launched_at]]/86400)+DATE(1970,1,1)</f>
        <v>41915.896967592591</v>
      </c>
      <c r="T1462" s="7">
        <f>(Table1[[#This Row],[deadline]]/86400)+DATE(1970,1,1)</f>
        <v>41973.989583333328</v>
      </c>
    </row>
    <row r="1463" spans="1:20" ht="29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12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9">
        <f>Table1[[#This Row],[pledged]]/Table1[[#This Row],[goal]]</f>
        <v>1.012446</v>
      </c>
      <c r="P1463" s="8">
        <f>IFERROR(Table1[[#This Row],[pledged]]/Table1[[#This Row],[backers_count]],0)</f>
        <v>44.66673529411765</v>
      </c>
      <c r="Q146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63" t="str">
        <f>RIGHT(Table1[[#This Row],[Category and Sub-Category]],(LEN(Table1[[#This Row],[Category and Sub-Category]])-(FIND("/",Table1[[#This Row],[Category and Sub-Category]],1))))</f>
        <v>radio &amp; podcasts</v>
      </c>
      <c r="S1463" s="7">
        <f>(Table1[[#This Row],[launched_at]]/86400)+DATE(1970,1,1)</f>
        <v>41899.645300925928</v>
      </c>
      <c r="T1463" s="7">
        <f>(Table1[[#This Row],[deadline]]/86400)+DATE(1970,1,1)</f>
        <v>41933</v>
      </c>
    </row>
    <row r="1464" spans="1:20" ht="29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12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9">
        <f>Table1[[#This Row],[pledged]]/Table1[[#This Row],[goal]]</f>
        <v>1.085175</v>
      </c>
      <c r="P1464" s="8">
        <f>IFERROR(Table1[[#This Row],[pledged]]/Table1[[#This Row],[backers_count]],0)</f>
        <v>28.937999999999999</v>
      </c>
      <c r="Q146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64" t="str">
        <f>RIGHT(Table1[[#This Row],[Category and Sub-Category]],(LEN(Table1[[#This Row],[Category and Sub-Category]])-(FIND("/",Table1[[#This Row],[Category and Sub-Category]],1))))</f>
        <v>radio &amp; podcasts</v>
      </c>
      <c r="S1464" s="7">
        <f>(Table1[[#This Row],[launched_at]]/86400)+DATE(1970,1,1)</f>
        <v>41344.662858796299</v>
      </c>
      <c r="T1464" s="7">
        <f>(Table1[[#This Row],[deadline]]/86400)+DATE(1970,1,1)</f>
        <v>41374.662858796299</v>
      </c>
    </row>
    <row r="1465" spans="1:20" ht="43.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12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9">
        <f>Table1[[#This Row],[pledged]]/Table1[[#This Row],[goal]]</f>
        <v>1.4766666666666666</v>
      </c>
      <c r="P1465" s="8">
        <f>IFERROR(Table1[[#This Row],[pledged]]/Table1[[#This Row],[backers_count]],0)</f>
        <v>35.44</v>
      </c>
      <c r="Q146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65" t="str">
        <f>RIGHT(Table1[[#This Row],[Category and Sub-Category]],(LEN(Table1[[#This Row],[Category and Sub-Category]])-(FIND("/",Table1[[#This Row],[Category and Sub-Category]],1))))</f>
        <v>radio &amp; podcasts</v>
      </c>
      <c r="S1465" s="7">
        <f>(Table1[[#This Row],[launched_at]]/86400)+DATE(1970,1,1)</f>
        <v>41326.911319444444</v>
      </c>
      <c r="T1465" s="7">
        <f>(Table1[[#This Row],[deadline]]/86400)+DATE(1970,1,1)</f>
        <v>41371.869652777779</v>
      </c>
    </row>
    <row r="1466" spans="1:20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12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9">
        <f>Table1[[#This Row],[pledged]]/Table1[[#This Row],[goal]]</f>
        <v>1.6319999999999999</v>
      </c>
      <c r="P1466" s="8">
        <f>IFERROR(Table1[[#This Row],[pledged]]/Table1[[#This Row],[backers_count]],0)</f>
        <v>34.871794871794869</v>
      </c>
      <c r="Q146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66" t="str">
        <f>RIGHT(Table1[[#This Row],[Category and Sub-Category]],(LEN(Table1[[#This Row],[Category and Sub-Category]])-(FIND("/",Table1[[#This Row],[Category and Sub-Category]],1))))</f>
        <v>radio &amp; podcasts</v>
      </c>
      <c r="S1466" s="7">
        <f>(Table1[[#This Row],[launched_at]]/86400)+DATE(1970,1,1)</f>
        <v>41291.661550925928</v>
      </c>
      <c r="T1466" s="7">
        <f>(Table1[[#This Row],[deadline]]/86400)+DATE(1970,1,1)</f>
        <v>41321.661550925928</v>
      </c>
    </row>
    <row r="1467" spans="1:20" ht="43.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12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9">
        <f>Table1[[#This Row],[pledged]]/Table1[[#This Row],[goal]]</f>
        <v>4.5641449999999999</v>
      </c>
      <c r="P1467" s="8">
        <f>IFERROR(Table1[[#This Row],[pledged]]/Table1[[#This Row],[backers_count]],0)</f>
        <v>52.622732513451197</v>
      </c>
      <c r="Q146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67" t="str">
        <f>RIGHT(Table1[[#This Row],[Category and Sub-Category]],(LEN(Table1[[#This Row],[Category and Sub-Category]])-(FIND("/",Table1[[#This Row],[Category and Sub-Category]],1))))</f>
        <v>radio &amp; podcasts</v>
      </c>
      <c r="S1467" s="7">
        <f>(Table1[[#This Row],[launched_at]]/86400)+DATE(1970,1,1)</f>
        <v>40959.734398148146</v>
      </c>
      <c r="T1467" s="7">
        <f>(Table1[[#This Row],[deadline]]/86400)+DATE(1970,1,1)</f>
        <v>40990.125</v>
      </c>
    </row>
    <row r="1468" spans="1:20" ht="43.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12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9">
        <f>Table1[[#This Row],[pledged]]/Table1[[#This Row],[goal]]</f>
        <v>1.0787731249999999</v>
      </c>
      <c r="P1468" s="8">
        <f>IFERROR(Table1[[#This Row],[pledged]]/Table1[[#This Row],[backers_count]],0)</f>
        <v>69.598266129032254</v>
      </c>
      <c r="Q146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68" t="str">
        <f>RIGHT(Table1[[#This Row],[Category and Sub-Category]],(LEN(Table1[[#This Row],[Category and Sub-Category]])-(FIND("/",Table1[[#This Row],[Category and Sub-Category]],1))))</f>
        <v>radio &amp; podcasts</v>
      </c>
      <c r="S1468" s="7">
        <f>(Table1[[#This Row],[launched_at]]/86400)+DATE(1970,1,1)</f>
        <v>42340.172060185185</v>
      </c>
      <c r="T1468" s="7">
        <f>(Table1[[#This Row],[deadline]]/86400)+DATE(1970,1,1)</f>
        <v>42381.208333333328</v>
      </c>
    </row>
    <row r="1469" spans="1:20" ht="29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12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9">
        <f>Table1[[#This Row],[pledged]]/Table1[[#This Row],[goal]]</f>
        <v>1.1508</v>
      </c>
      <c r="P1469" s="8">
        <f>IFERROR(Table1[[#This Row],[pledged]]/Table1[[#This Row],[backers_count]],0)</f>
        <v>76.72</v>
      </c>
      <c r="Q146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69" t="str">
        <f>RIGHT(Table1[[#This Row],[Category and Sub-Category]],(LEN(Table1[[#This Row],[Category and Sub-Category]])-(FIND("/",Table1[[#This Row],[Category and Sub-Category]],1))))</f>
        <v>radio &amp; podcasts</v>
      </c>
      <c r="S1469" s="7">
        <f>(Table1[[#This Row],[launched_at]]/86400)+DATE(1970,1,1)</f>
        <v>40933.80190972222</v>
      </c>
      <c r="T1469" s="7">
        <f>(Table1[[#This Row],[deadline]]/86400)+DATE(1970,1,1)</f>
        <v>40993.760243055556</v>
      </c>
    </row>
    <row r="1470" spans="1:20" ht="43.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12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9">
        <f>Table1[[#This Row],[pledged]]/Table1[[#This Row],[goal]]</f>
        <v>1.0236842105263158</v>
      </c>
      <c r="P1470" s="8">
        <f>IFERROR(Table1[[#This Row],[pledged]]/Table1[[#This Row],[backers_count]],0)</f>
        <v>33.191126279863482</v>
      </c>
      <c r="Q147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70" t="str">
        <f>RIGHT(Table1[[#This Row],[Category and Sub-Category]],(LEN(Table1[[#This Row],[Category and Sub-Category]])-(FIND("/",Table1[[#This Row],[Category and Sub-Category]],1))))</f>
        <v>radio &amp; podcasts</v>
      </c>
      <c r="S1470" s="7">
        <f>(Table1[[#This Row],[launched_at]]/86400)+DATE(1970,1,1)</f>
        <v>40646.014456018514</v>
      </c>
      <c r="T1470" s="7">
        <f>(Table1[[#This Row],[deadline]]/86400)+DATE(1970,1,1)</f>
        <v>40706.014456018514</v>
      </c>
    </row>
    <row r="1471" spans="1:20" ht="43.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12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9">
        <f>Table1[[#This Row],[pledged]]/Table1[[#This Row],[goal]]</f>
        <v>1.0842485875706214</v>
      </c>
      <c r="P1471" s="8">
        <f>IFERROR(Table1[[#This Row],[pledged]]/Table1[[#This Row],[backers_count]],0)</f>
        <v>149.46417445482865</v>
      </c>
      <c r="Q147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71" t="str">
        <f>RIGHT(Table1[[#This Row],[Category and Sub-Category]],(LEN(Table1[[#This Row],[Category and Sub-Category]])-(FIND("/",Table1[[#This Row],[Category and Sub-Category]],1))))</f>
        <v>radio &amp; podcasts</v>
      </c>
      <c r="S1471" s="7">
        <f>(Table1[[#This Row],[launched_at]]/86400)+DATE(1970,1,1)</f>
        <v>41290.598483796297</v>
      </c>
      <c r="T1471" s="7">
        <f>(Table1[[#This Row],[deadline]]/86400)+DATE(1970,1,1)</f>
        <v>41320.598483796297</v>
      </c>
    </row>
    <row r="1472" spans="1:20" ht="58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1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9">
        <f>Table1[[#This Row],[pledged]]/Table1[[#This Row],[goal]]</f>
        <v>1.2513333333333334</v>
      </c>
      <c r="P1472" s="8">
        <f>IFERROR(Table1[[#This Row],[pledged]]/Table1[[#This Row],[backers_count]],0)</f>
        <v>23.172839506172838</v>
      </c>
      <c r="Q147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72" t="str">
        <f>RIGHT(Table1[[#This Row],[Category and Sub-Category]],(LEN(Table1[[#This Row],[Category and Sub-Category]])-(FIND("/",Table1[[#This Row],[Category and Sub-Category]],1))))</f>
        <v>radio &amp; podcasts</v>
      </c>
      <c r="S1472" s="7">
        <f>(Table1[[#This Row],[launched_at]]/86400)+DATE(1970,1,1)</f>
        <v>41250.827118055553</v>
      </c>
      <c r="T1472" s="7">
        <f>(Table1[[#This Row],[deadline]]/86400)+DATE(1970,1,1)</f>
        <v>41271.827118055553</v>
      </c>
    </row>
    <row r="1473" spans="1:20" ht="43.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12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9">
        <f>Table1[[#This Row],[pledged]]/Table1[[#This Row],[goal]]</f>
        <v>1.03840625</v>
      </c>
      <c r="P1473" s="8">
        <f>IFERROR(Table1[[#This Row],[pledged]]/Table1[[#This Row],[backers_count]],0)</f>
        <v>96.877551020408163</v>
      </c>
      <c r="Q147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73" t="str">
        <f>RIGHT(Table1[[#This Row],[Category and Sub-Category]],(LEN(Table1[[#This Row],[Category and Sub-Category]])-(FIND("/",Table1[[#This Row],[Category and Sub-Category]],1))))</f>
        <v>radio &amp; podcasts</v>
      </c>
      <c r="S1473" s="7">
        <f>(Table1[[#This Row],[launched_at]]/86400)+DATE(1970,1,1)</f>
        <v>42073.957569444443</v>
      </c>
      <c r="T1473" s="7">
        <f>(Table1[[#This Row],[deadline]]/86400)+DATE(1970,1,1)</f>
        <v>42103.957569444443</v>
      </c>
    </row>
    <row r="1474" spans="1:20" ht="58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12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9">
        <f>Table1[[#This Row],[pledged]]/Table1[[#This Row],[goal]]</f>
        <v>1.3870400000000001</v>
      </c>
      <c r="P1474" s="8">
        <f>IFERROR(Table1[[#This Row],[pledged]]/Table1[[#This Row],[backers_count]],0)</f>
        <v>103.20238095238095</v>
      </c>
      <c r="Q147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74" t="str">
        <f>RIGHT(Table1[[#This Row],[Category and Sub-Category]],(LEN(Table1[[#This Row],[Category and Sub-Category]])-(FIND("/",Table1[[#This Row],[Category and Sub-Category]],1))))</f>
        <v>radio &amp; podcasts</v>
      </c>
      <c r="S1474" s="7">
        <f>(Table1[[#This Row],[launched_at]]/86400)+DATE(1970,1,1)</f>
        <v>41533.542858796296</v>
      </c>
      <c r="T1474" s="7">
        <f>(Table1[[#This Row],[deadline]]/86400)+DATE(1970,1,1)</f>
        <v>41563.542858796296</v>
      </c>
    </row>
    <row r="1475" spans="1:20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12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9">
        <f>Table1[[#This Row],[pledged]]/Table1[[#This Row],[goal]]</f>
        <v>1.20516</v>
      </c>
      <c r="P1475" s="8">
        <f>IFERROR(Table1[[#This Row],[pledged]]/Table1[[#This Row],[backers_count]],0)</f>
        <v>38.462553191489363</v>
      </c>
      <c r="Q147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75" t="str">
        <f>RIGHT(Table1[[#This Row],[Category and Sub-Category]],(LEN(Table1[[#This Row],[Category and Sub-Category]])-(FIND("/",Table1[[#This Row],[Category and Sub-Category]],1))))</f>
        <v>radio &amp; podcasts</v>
      </c>
      <c r="S1475" s="7">
        <f>(Table1[[#This Row],[launched_at]]/86400)+DATE(1970,1,1)</f>
        <v>40939.979618055557</v>
      </c>
      <c r="T1475" s="7">
        <f>(Table1[[#This Row],[deadline]]/86400)+DATE(1970,1,1)</f>
        <v>40969.979618055557</v>
      </c>
    </row>
    <row r="1476" spans="1:20" ht="43.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12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9">
        <f>Table1[[#This Row],[pledged]]/Table1[[#This Row],[goal]]</f>
        <v>1.1226666666666667</v>
      </c>
      <c r="P1476" s="8">
        <f>IFERROR(Table1[[#This Row],[pledged]]/Table1[[#This Row],[backers_count]],0)</f>
        <v>44.315789473684212</v>
      </c>
      <c r="Q147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76" t="str">
        <f>RIGHT(Table1[[#This Row],[Category and Sub-Category]],(LEN(Table1[[#This Row],[Category and Sub-Category]])-(FIND("/",Table1[[#This Row],[Category and Sub-Category]],1))))</f>
        <v>radio &amp; podcasts</v>
      </c>
      <c r="S1476" s="7">
        <f>(Table1[[#This Row],[launched_at]]/86400)+DATE(1970,1,1)</f>
        <v>41500.72791666667</v>
      </c>
      <c r="T1476" s="7">
        <f>(Table1[[#This Row],[deadline]]/86400)+DATE(1970,1,1)</f>
        <v>41530.72791666667</v>
      </c>
    </row>
    <row r="1477" spans="1:20" ht="43.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12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9">
        <f>Table1[[#This Row],[pledged]]/Table1[[#This Row],[goal]]</f>
        <v>1.8866966666666667</v>
      </c>
      <c r="P1477" s="8">
        <f>IFERROR(Table1[[#This Row],[pledged]]/Table1[[#This Row],[backers_count]],0)</f>
        <v>64.173356009070289</v>
      </c>
      <c r="Q147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77" t="str">
        <f>RIGHT(Table1[[#This Row],[Category and Sub-Category]],(LEN(Table1[[#This Row],[Category and Sub-Category]])-(FIND("/",Table1[[#This Row],[Category and Sub-Category]],1))))</f>
        <v>radio &amp; podcasts</v>
      </c>
      <c r="S1477" s="7">
        <f>(Table1[[#This Row],[launched_at]]/86400)+DATE(1970,1,1)</f>
        <v>41960.722951388889</v>
      </c>
      <c r="T1477" s="7">
        <f>(Table1[[#This Row],[deadline]]/86400)+DATE(1970,1,1)</f>
        <v>41993.207638888889</v>
      </c>
    </row>
    <row r="1478" spans="1:20" ht="29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12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9">
        <f>Table1[[#This Row],[pledged]]/Table1[[#This Row],[goal]]</f>
        <v>6.6155466666666669</v>
      </c>
      <c r="P1478" s="8">
        <f>IFERROR(Table1[[#This Row],[pledged]]/Table1[[#This Row],[backers_count]],0)</f>
        <v>43.333275109170302</v>
      </c>
      <c r="Q147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78" t="str">
        <f>RIGHT(Table1[[#This Row],[Category and Sub-Category]],(LEN(Table1[[#This Row],[Category and Sub-Category]])-(FIND("/",Table1[[#This Row],[Category and Sub-Category]],1))))</f>
        <v>radio &amp; podcasts</v>
      </c>
      <c r="S1478" s="7">
        <f>(Table1[[#This Row],[launched_at]]/86400)+DATE(1970,1,1)</f>
        <v>40766.041921296295</v>
      </c>
      <c r="T1478" s="7">
        <f>(Table1[[#This Row],[deadline]]/86400)+DATE(1970,1,1)</f>
        <v>40796.041921296295</v>
      </c>
    </row>
    <row r="1479" spans="1:20" ht="43.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12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9">
        <f>Table1[[#This Row],[pledged]]/Table1[[#This Row],[goal]]</f>
        <v>1.1131</v>
      </c>
      <c r="P1479" s="8">
        <f>IFERROR(Table1[[#This Row],[pledged]]/Table1[[#This Row],[backers_count]],0)</f>
        <v>90.495934959349597</v>
      </c>
      <c r="Q147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79" t="str">
        <f>RIGHT(Table1[[#This Row],[Category and Sub-Category]],(LEN(Table1[[#This Row],[Category and Sub-Category]])-(FIND("/",Table1[[#This Row],[Category and Sub-Category]],1))))</f>
        <v>radio &amp; podcasts</v>
      </c>
      <c r="S1479" s="7">
        <f>(Table1[[#This Row],[launched_at]]/86400)+DATE(1970,1,1)</f>
        <v>40840.615787037037</v>
      </c>
      <c r="T1479" s="7">
        <f>(Table1[[#This Row],[deadline]]/86400)+DATE(1970,1,1)</f>
        <v>40900.125</v>
      </c>
    </row>
    <row r="1480" spans="1:20" ht="43.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12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9">
        <f>Table1[[#This Row],[pledged]]/Table1[[#This Row],[goal]]</f>
        <v>11.8161422</v>
      </c>
      <c r="P1480" s="8">
        <f>IFERROR(Table1[[#This Row],[pledged]]/Table1[[#This Row],[backers_count]],0)</f>
        <v>29.187190495010373</v>
      </c>
      <c r="Q148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80" t="str">
        <f>RIGHT(Table1[[#This Row],[Category and Sub-Category]],(LEN(Table1[[#This Row],[Category and Sub-Category]])-(FIND("/",Table1[[#This Row],[Category and Sub-Category]],1))))</f>
        <v>radio &amp; podcasts</v>
      </c>
      <c r="S1480" s="7">
        <f>(Table1[[#This Row],[launched_at]]/86400)+DATE(1970,1,1)</f>
        <v>41394.871678240743</v>
      </c>
      <c r="T1480" s="7">
        <f>(Table1[[#This Row],[deadline]]/86400)+DATE(1970,1,1)</f>
        <v>41408.871678240743</v>
      </c>
    </row>
    <row r="1481" spans="1:20" ht="43.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12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9">
        <f>Table1[[#This Row],[pledged]]/Table1[[#This Row],[goal]]</f>
        <v>1.37375</v>
      </c>
      <c r="P1481" s="8">
        <f>IFERROR(Table1[[#This Row],[pledged]]/Table1[[#This Row],[backers_count]],0)</f>
        <v>30.95774647887324</v>
      </c>
      <c r="Q148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81" t="str">
        <f>RIGHT(Table1[[#This Row],[Category and Sub-Category]],(LEN(Table1[[#This Row],[Category and Sub-Category]])-(FIND("/",Table1[[#This Row],[Category and Sub-Category]],1))))</f>
        <v>radio &amp; podcasts</v>
      </c>
      <c r="S1481" s="7">
        <f>(Table1[[#This Row],[launched_at]]/86400)+DATE(1970,1,1)</f>
        <v>41754.745243055557</v>
      </c>
      <c r="T1481" s="7">
        <f>(Table1[[#This Row],[deadline]]/86400)+DATE(1970,1,1)</f>
        <v>41769.165972222225</v>
      </c>
    </row>
    <row r="1482" spans="1:20" ht="43.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1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9">
        <f>Table1[[#This Row],[pledged]]/Table1[[#This Row],[goal]]</f>
        <v>1.170404</v>
      </c>
      <c r="P1482" s="8">
        <f>IFERROR(Table1[[#This Row],[pledged]]/Table1[[#This Row],[backers_count]],0)</f>
        <v>92.157795275590544</v>
      </c>
      <c r="Q148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82" t="str">
        <f>RIGHT(Table1[[#This Row],[Category and Sub-Category]],(LEN(Table1[[#This Row],[Category and Sub-Category]])-(FIND("/",Table1[[#This Row],[Category and Sub-Category]],1))))</f>
        <v>radio &amp; podcasts</v>
      </c>
      <c r="S1482" s="7">
        <f>(Table1[[#This Row],[launched_at]]/86400)+DATE(1970,1,1)</f>
        <v>41464.934016203704</v>
      </c>
      <c r="T1482" s="7">
        <f>(Table1[[#This Row],[deadline]]/86400)+DATE(1970,1,1)</f>
        <v>41481.708333333336</v>
      </c>
    </row>
    <row r="1483" spans="1:20" ht="43.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12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9">
        <f>Table1[[#This Row],[pledged]]/Table1[[#This Row],[goal]]</f>
        <v>2.1000000000000001E-2</v>
      </c>
      <c r="P1483" s="8">
        <f>IFERROR(Table1[[#This Row],[pledged]]/Table1[[#This Row],[backers_count]],0)</f>
        <v>17.5</v>
      </c>
      <c r="Q148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83" t="str">
        <f>RIGHT(Table1[[#This Row],[Category and Sub-Category]],(LEN(Table1[[#This Row],[Category and Sub-Category]])-(FIND("/",Table1[[#This Row],[Category and Sub-Category]],1))))</f>
        <v>fiction</v>
      </c>
      <c r="S1483" s="7">
        <f>(Table1[[#This Row],[launched_at]]/86400)+DATE(1970,1,1)</f>
        <v>41550.922974537039</v>
      </c>
      <c r="T1483" s="7">
        <f>(Table1[[#This Row],[deadline]]/86400)+DATE(1970,1,1)</f>
        <v>41580.922974537039</v>
      </c>
    </row>
    <row r="1484" spans="1:20" ht="43.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12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9">
        <f>Table1[[#This Row],[pledged]]/Table1[[#This Row],[goal]]</f>
        <v>1E-3</v>
      </c>
      <c r="P1484" s="8">
        <f>IFERROR(Table1[[#This Row],[pledged]]/Table1[[#This Row],[backers_count]],0)</f>
        <v>5</v>
      </c>
      <c r="Q148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84" t="str">
        <f>RIGHT(Table1[[#This Row],[Category and Sub-Category]],(LEN(Table1[[#This Row],[Category and Sub-Category]])-(FIND("/",Table1[[#This Row],[Category and Sub-Category]],1))))</f>
        <v>fiction</v>
      </c>
      <c r="S1484" s="7">
        <f>(Table1[[#This Row],[launched_at]]/86400)+DATE(1970,1,1)</f>
        <v>41136.858055555553</v>
      </c>
      <c r="T1484" s="7">
        <f>(Table1[[#This Row],[deadline]]/86400)+DATE(1970,1,1)</f>
        <v>41159.327083333337</v>
      </c>
    </row>
    <row r="1485" spans="1:20" ht="43.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12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9">
        <f>Table1[[#This Row],[pledged]]/Table1[[#This Row],[goal]]</f>
        <v>7.1428571428571426E-3</v>
      </c>
      <c r="P1485" s="8">
        <f>IFERROR(Table1[[#This Row],[pledged]]/Table1[[#This Row],[backers_count]],0)</f>
        <v>25</v>
      </c>
      <c r="Q148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85" t="str">
        <f>RIGHT(Table1[[#This Row],[Category and Sub-Category]],(LEN(Table1[[#This Row],[Category and Sub-Category]])-(FIND("/",Table1[[#This Row],[Category and Sub-Category]],1))))</f>
        <v>fiction</v>
      </c>
      <c r="S1485" s="7">
        <f>(Table1[[#This Row],[launched_at]]/86400)+DATE(1970,1,1)</f>
        <v>42548.192997685182</v>
      </c>
      <c r="T1485" s="7">
        <f>(Table1[[#This Row],[deadline]]/86400)+DATE(1970,1,1)</f>
        <v>42573.192997685182</v>
      </c>
    </row>
    <row r="1486" spans="1:20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12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9">
        <f>Table1[[#This Row],[pledged]]/Table1[[#This Row],[goal]]</f>
        <v>0</v>
      </c>
      <c r="P1486" s="8">
        <f>IFERROR(Table1[[#This Row],[pledged]]/Table1[[#This Row],[backers_count]],0)</f>
        <v>0</v>
      </c>
      <c r="Q148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86" t="str">
        <f>RIGHT(Table1[[#This Row],[Category and Sub-Category]],(LEN(Table1[[#This Row],[Category and Sub-Category]])-(FIND("/",Table1[[#This Row],[Category and Sub-Category]],1))))</f>
        <v>fiction</v>
      </c>
      <c r="S1486" s="7">
        <f>(Table1[[#This Row],[launched_at]]/86400)+DATE(1970,1,1)</f>
        <v>41053.200960648144</v>
      </c>
      <c r="T1486" s="7">
        <f>(Table1[[#This Row],[deadline]]/86400)+DATE(1970,1,1)</f>
        <v>41111.618750000001</v>
      </c>
    </row>
    <row r="1487" spans="1:20" ht="43.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12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9">
        <f>Table1[[#This Row],[pledged]]/Table1[[#This Row],[goal]]</f>
        <v>2.2388059701492536E-2</v>
      </c>
      <c r="P1487" s="8">
        <f>IFERROR(Table1[[#This Row],[pledged]]/Table1[[#This Row],[backers_count]],0)</f>
        <v>50</v>
      </c>
      <c r="Q148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87" t="str">
        <f>RIGHT(Table1[[#This Row],[Category and Sub-Category]],(LEN(Table1[[#This Row],[Category and Sub-Category]])-(FIND("/",Table1[[#This Row],[Category and Sub-Category]],1))))</f>
        <v>fiction</v>
      </c>
      <c r="S1487" s="7">
        <f>(Table1[[#This Row],[launched_at]]/86400)+DATE(1970,1,1)</f>
        <v>42130.795983796299</v>
      </c>
      <c r="T1487" s="7">
        <f>(Table1[[#This Row],[deadline]]/86400)+DATE(1970,1,1)</f>
        <v>42175.795983796299</v>
      </c>
    </row>
    <row r="1488" spans="1:20" ht="58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12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9">
        <f>Table1[[#This Row],[pledged]]/Table1[[#This Row],[goal]]</f>
        <v>2.3999999999999998E-3</v>
      </c>
      <c r="P1488" s="8">
        <f>IFERROR(Table1[[#This Row],[pledged]]/Table1[[#This Row],[backers_count]],0)</f>
        <v>16</v>
      </c>
      <c r="Q148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88" t="str">
        <f>RIGHT(Table1[[#This Row],[Category and Sub-Category]],(LEN(Table1[[#This Row],[Category and Sub-Category]])-(FIND("/",Table1[[#This Row],[Category and Sub-Category]],1))))</f>
        <v>fiction</v>
      </c>
      <c r="S1488" s="7">
        <f>(Table1[[#This Row],[launched_at]]/86400)+DATE(1970,1,1)</f>
        <v>42032.168530092589</v>
      </c>
      <c r="T1488" s="7">
        <f>(Table1[[#This Row],[deadline]]/86400)+DATE(1970,1,1)</f>
        <v>42062.168530092589</v>
      </c>
    </row>
    <row r="1489" spans="1:20" ht="43.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12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9">
        <f>Table1[[#This Row],[pledged]]/Table1[[#This Row],[goal]]</f>
        <v>0</v>
      </c>
      <c r="P1489" s="8">
        <f>IFERROR(Table1[[#This Row],[pledged]]/Table1[[#This Row],[backers_count]],0)</f>
        <v>0</v>
      </c>
      <c r="Q148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89" t="str">
        <f>RIGHT(Table1[[#This Row],[Category and Sub-Category]],(LEN(Table1[[#This Row],[Category and Sub-Category]])-(FIND("/",Table1[[#This Row],[Category and Sub-Category]],1))))</f>
        <v>fiction</v>
      </c>
      <c r="S1489" s="7">
        <f>(Table1[[#This Row],[launched_at]]/86400)+DATE(1970,1,1)</f>
        <v>42554.917488425926</v>
      </c>
      <c r="T1489" s="7">
        <f>(Table1[[#This Row],[deadline]]/86400)+DATE(1970,1,1)</f>
        <v>42584.917488425926</v>
      </c>
    </row>
    <row r="1490" spans="1:20" ht="43.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12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9">
        <f>Table1[[#This Row],[pledged]]/Table1[[#This Row],[goal]]</f>
        <v>2.4E-2</v>
      </c>
      <c r="P1490" s="8">
        <f>IFERROR(Table1[[#This Row],[pledged]]/Table1[[#This Row],[backers_count]],0)</f>
        <v>60</v>
      </c>
      <c r="Q149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90" t="str">
        <f>RIGHT(Table1[[#This Row],[Category and Sub-Category]],(LEN(Table1[[#This Row],[Category and Sub-Category]])-(FIND("/",Table1[[#This Row],[Category and Sub-Category]],1))))</f>
        <v>fiction</v>
      </c>
      <c r="S1490" s="7">
        <f>(Table1[[#This Row],[launched_at]]/86400)+DATE(1970,1,1)</f>
        <v>41614.563194444447</v>
      </c>
      <c r="T1490" s="7">
        <f>(Table1[[#This Row],[deadline]]/86400)+DATE(1970,1,1)</f>
        <v>41644.563194444447</v>
      </c>
    </row>
    <row r="1491" spans="1:20" ht="43.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12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9">
        <f>Table1[[#This Row],[pledged]]/Table1[[#This Row],[goal]]</f>
        <v>0</v>
      </c>
      <c r="P1491" s="8">
        <f>IFERROR(Table1[[#This Row],[pledged]]/Table1[[#This Row],[backers_count]],0)</f>
        <v>0</v>
      </c>
      <c r="Q149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91" t="str">
        <f>RIGHT(Table1[[#This Row],[Category and Sub-Category]],(LEN(Table1[[#This Row],[Category and Sub-Category]])-(FIND("/",Table1[[#This Row],[Category and Sub-Category]],1))))</f>
        <v>fiction</v>
      </c>
      <c r="S1491" s="7">
        <f>(Table1[[#This Row],[launched_at]]/86400)+DATE(1970,1,1)</f>
        <v>41198.611712962964</v>
      </c>
      <c r="T1491" s="7">
        <f>(Table1[[#This Row],[deadline]]/86400)+DATE(1970,1,1)</f>
        <v>41228.653379629628</v>
      </c>
    </row>
    <row r="1492" spans="1:20" ht="43.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1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9">
        <f>Table1[[#This Row],[pledged]]/Table1[[#This Row],[goal]]</f>
        <v>0.30862068965517242</v>
      </c>
      <c r="P1492" s="8">
        <f>IFERROR(Table1[[#This Row],[pledged]]/Table1[[#This Row],[backers_count]],0)</f>
        <v>47.10526315789474</v>
      </c>
      <c r="Q149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92" t="str">
        <f>RIGHT(Table1[[#This Row],[Category and Sub-Category]],(LEN(Table1[[#This Row],[Category and Sub-Category]])-(FIND("/",Table1[[#This Row],[Category and Sub-Category]],1))))</f>
        <v>fiction</v>
      </c>
      <c r="S1492" s="7">
        <f>(Table1[[#This Row],[launched_at]]/86400)+DATE(1970,1,1)</f>
        <v>41520.561041666668</v>
      </c>
      <c r="T1492" s="7">
        <f>(Table1[[#This Row],[deadline]]/86400)+DATE(1970,1,1)</f>
        <v>41549.561041666668</v>
      </c>
    </row>
    <row r="1493" spans="1:20" ht="43.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12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9">
        <f>Table1[[#This Row],[pledged]]/Table1[[#This Row],[goal]]</f>
        <v>8.3333333333333329E-2</v>
      </c>
      <c r="P1493" s="8">
        <f>IFERROR(Table1[[#This Row],[pledged]]/Table1[[#This Row],[backers_count]],0)</f>
        <v>100</v>
      </c>
      <c r="Q149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93" t="str">
        <f>RIGHT(Table1[[#This Row],[Category and Sub-Category]],(LEN(Table1[[#This Row],[Category and Sub-Category]])-(FIND("/",Table1[[#This Row],[Category and Sub-Category]],1))))</f>
        <v>fiction</v>
      </c>
      <c r="S1493" s="7">
        <f>(Table1[[#This Row],[launched_at]]/86400)+DATE(1970,1,1)</f>
        <v>41991.713460648149</v>
      </c>
      <c r="T1493" s="7">
        <f>(Table1[[#This Row],[deadline]]/86400)+DATE(1970,1,1)</f>
        <v>42050.651388888888</v>
      </c>
    </row>
    <row r="1494" spans="1:20" ht="58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12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9">
        <f>Table1[[#This Row],[pledged]]/Table1[[#This Row],[goal]]</f>
        <v>7.4999999999999997E-3</v>
      </c>
      <c r="P1494" s="8">
        <f>IFERROR(Table1[[#This Row],[pledged]]/Table1[[#This Row],[backers_count]],0)</f>
        <v>15</v>
      </c>
      <c r="Q149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94" t="str">
        <f>RIGHT(Table1[[#This Row],[Category and Sub-Category]],(LEN(Table1[[#This Row],[Category and Sub-Category]])-(FIND("/",Table1[[#This Row],[Category and Sub-Category]],1))))</f>
        <v>fiction</v>
      </c>
      <c r="S1494" s="7">
        <f>(Table1[[#This Row],[launched_at]]/86400)+DATE(1970,1,1)</f>
        <v>40682.884791666671</v>
      </c>
      <c r="T1494" s="7">
        <f>(Table1[[#This Row],[deadline]]/86400)+DATE(1970,1,1)</f>
        <v>40712.884791666671</v>
      </c>
    </row>
    <row r="1495" spans="1:20" ht="29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12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9">
        <f>Table1[[#This Row],[pledged]]/Table1[[#This Row],[goal]]</f>
        <v>0</v>
      </c>
      <c r="P1495" s="8">
        <f>IFERROR(Table1[[#This Row],[pledged]]/Table1[[#This Row],[backers_count]],0)</f>
        <v>0</v>
      </c>
      <c r="Q149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95" t="str">
        <f>RIGHT(Table1[[#This Row],[Category and Sub-Category]],(LEN(Table1[[#This Row],[Category and Sub-Category]])-(FIND("/",Table1[[#This Row],[Category and Sub-Category]],1))))</f>
        <v>fiction</v>
      </c>
      <c r="S1495" s="7">
        <f>(Table1[[#This Row],[launched_at]]/86400)+DATE(1970,1,1)</f>
        <v>41411.866608796292</v>
      </c>
      <c r="T1495" s="7">
        <f>(Table1[[#This Row],[deadline]]/86400)+DATE(1970,1,1)</f>
        <v>41441.866608796292</v>
      </c>
    </row>
    <row r="1496" spans="1:20" ht="58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12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9">
        <f>Table1[[#This Row],[pledged]]/Table1[[#This Row],[goal]]</f>
        <v>8.8999999999999996E-2</v>
      </c>
      <c r="P1496" s="8">
        <f>IFERROR(Table1[[#This Row],[pledged]]/Table1[[#This Row],[backers_count]],0)</f>
        <v>40.454545454545453</v>
      </c>
      <c r="Q149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96" t="str">
        <f>RIGHT(Table1[[#This Row],[Category and Sub-Category]],(LEN(Table1[[#This Row],[Category and Sub-Category]])-(FIND("/",Table1[[#This Row],[Category and Sub-Category]],1))))</f>
        <v>fiction</v>
      </c>
      <c r="S1496" s="7">
        <f>(Table1[[#This Row],[launched_at]]/86400)+DATE(1970,1,1)</f>
        <v>42067.722372685181</v>
      </c>
      <c r="T1496" s="7">
        <f>(Table1[[#This Row],[deadline]]/86400)+DATE(1970,1,1)</f>
        <v>42097.651388888888</v>
      </c>
    </row>
    <row r="1497" spans="1:20" ht="29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12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9">
        <f>Table1[[#This Row],[pledged]]/Table1[[#This Row],[goal]]</f>
        <v>0</v>
      </c>
      <c r="P1497" s="8">
        <f>IFERROR(Table1[[#This Row],[pledged]]/Table1[[#This Row],[backers_count]],0)</f>
        <v>0</v>
      </c>
      <c r="Q149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97" t="str">
        <f>RIGHT(Table1[[#This Row],[Category and Sub-Category]],(LEN(Table1[[#This Row],[Category and Sub-Category]])-(FIND("/",Table1[[#This Row],[Category and Sub-Category]],1))))</f>
        <v>fiction</v>
      </c>
      <c r="S1497" s="7">
        <f>(Table1[[#This Row],[launched_at]]/86400)+DATE(1970,1,1)</f>
        <v>40752.789710648147</v>
      </c>
      <c r="T1497" s="7">
        <f>(Table1[[#This Row],[deadline]]/86400)+DATE(1970,1,1)</f>
        <v>40782.789710648147</v>
      </c>
    </row>
    <row r="1498" spans="1:20" ht="43.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12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9">
        <f>Table1[[#This Row],[pledged]]/Table1[[#This Row],[goal]]</f>
        <v>0</v>
      </c>
      <c r="P1498" s="8">
        <f>IFERROR(Table1[[#This Row],[pledged]]/Table1[[#This Row],[backers_count]],0)</f>
        <v>0</v>
      </c>
      <c r="Q149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98" t="str">
        <f>RIGHT(Table1[[#This Row],[Category and Sub-Category]],(LEN(Table1[[#This Row],[Category and Sub-Category]])-(FIND("/",Table1[[#This Row],[Category and Sub-Category]],1))))</f>
        <v>fiction</v>
      </c>
      <c r="S1498" s="7">
        <f>(Table1[[#This Row],[launched_at]]/86400)+DATE(1970,1,1)</f>
        <v>41838.475219907406</v>
      </c>
      <c r="T1498" s="7">
        <f>(Table1[[#This Row],[deadline]]/86400)+DATE(1970,1,1)</f>
        <v>41898.475219907406</v>
      </c>
    </row>
    <row r="1499" spans="1:20" ht="58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12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9">
        <f>Table1[[#This Row],[pledged]]/Table1[[#This Row],[goal]]</f>
        <v>6.666666666666667E-5</v>
      </c>
      <c r="P1499" s="8">
        <f>IFERROR(Table1[[#This Row],[pledged]]/Table1[[#This Row],[backers_count]],0)</f>
        <v>1</v>
      </c>
      <c r="Q149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499" t="str">
        <f>RIGHT(Table1[[#This Row],[Category and Sub-Category]],(LEN(Table1[[#This Row],[Category and Sub-Category]])-(FIND("/",Table1[[#This Row],[Category and Sub-Category]],1))))</f>
        <v>fiction</v>
      </c>
      <c r="S1499" s="7">
        <f>(Table1[[#This Row],[launched_at]]/86400)+DATE(1970,1,1)</f>
        <v>41444.64261574074</v>
      </c>
      <c r="T1499" s="7">
        <f>(Table1[[#This Row],[deadline]]/86400)+DATE(1970,1,1)</f>
        <v>41486.821527777778</v>
      </c>
    </row>
    <row r="1500" spans="1:20" ht="43.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12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9">
        <f>Table1[[#This Row],[pledged]]/Table1[[#This Row],[goal]]</f>
        <v>1.9E-2</v>
      </c>
      <c r="P1500" s="8">
        <f>IFERROR(Table1[[#This Row],[pledged]]/Table1[[#This Row],[backers_count]],0)</f>
        <v>19</v>
      </c>
      <c r="Q150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00" t="str">
        <f>RIGHT(Table1[[#This Row],[Category and Sub-Category]],(LEN(Table1[[#This Row],[Category and Sub-Category]])-(FIND("/",Table1[[#This Row],[Category and Sub-Category]],1))))</f>
        <v>fiction</v>
      </c>
      <c r="S1500" s="7">
        <f>(Table1[[#This Row],[launched_at]]/86400)+DATE(1970,1,1)</f>
        <v>41840.983541666668</v>
      </c>
      <c r="T1500" s="7">
        <f>(Table1[[#This Row],[deadline]]/86400)+DATE(1970,1,1)</f>
        <v>41885.983541666668</v>
      </c>
    </row>
    <row r="1501" spans="1:20" ht="58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12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9">
        <f>Table1[[#This Row],[pledged]]/Table1[[#This Row],[goal]]</f>
        <v>2.5000000000000001E-3</v>
      </c>
      <c r="P1501" s="8">
        <f>IFERROR(Table1[[#This Row],[pledged]]/Table1[[#This Row],[backers_count]],0)</f>
        <v>5</v>
      </c>
      <c r="Q150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01" t="str">
        <f>RIGHT(Table1[[#This Row],[Category and Sub-Category]],(LEN(Table1[[#This Row],[Category and Sub-Category]])-(FIND("/",Table1[[#This Row],[Category and Sub-Category]],1))))</f>
        <v>fiction</v>
      </c>
      <c r="S1501" s="7">
        <f>(Table1[[#This Row],[launched_at]]/86400)+DATE(1970,1,1)</f>
        <v>42527.007326388892</v>
      </c>
      <c r="T1501" s="7">
        <f>(Table1[[#This Row],[deadline]]/86400)+DATE(1970,1,1)</f>
        <v>42587.007326388892</v>
      </c>
    </row>
    <row r="1502" spans="1:20" ht="43.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1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9">
        <f>Table1[[#This Row],[pledged]]/Table1[[#This Row],[goal]]</f>
        <v>0.25035714285714283</v>
      </c>
      <c r="P1502" s="8">
        <f>IFERROR(Table1[[#This Row],[pledged]]/Table1[[#This Row],[backers_count]],0)</f>
        <v>46.733333333333334</v>
      </c>
      <c r="Q150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02" t="str">
        <f>RIGHT(Table1[[#This Row],[Category and Sub-Category]],(LEN(Table1[[#This Row],[Category and Sub-Category]])-(FIND("/",Table1[[#This Row],[Category and Sub-Category]],1))))</f>
        <v>fiction</v>
      </c>
      <c r="S1502" s="7">
        <f>(Table1[[#This Row],[launched_at]]/86400)+DATE(1970,1,1)</f>
        <v>41365.904594907406</v>
      </c>
      <c r="T1502" s="7">
        <f>(Table1[[#This Row],[deadline]]/86400)+DATE(1970,1,1)</f>
        <v>41395.904594907406</v>
      </c>
    </row>
    <row r="1503" spans="1:20" ht="29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12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9">
        <f>Table1[[#This Row],[pledged]]/Table1[[#This Row],[goal]]</f>
        <v>1.6633076923076924</v>
      </c>
      <c r="P1503" s="8">
        <f>IFERROR(Table1[[#This Row],[pledged]]/Table1[[#This Row],[backers_count]],0)</f>
        <v>97.731073446327684</v>
      </c>
      <c r="Q150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03" t="str">
        <f>RIGHT(Table1[[#This Row],[Category and Sub-Category]],(LEN(Table1[[#This Row],[Category and Sub-Category]])-(FIND("/",Table1[[#This Row],[Category and Sub-Category]],1))))</f>
        <v>photobooks</v>
      </c>
      <c r="S1503" s="7">
        <f>(Table1[[#This Row],[launched_at]]/86400)+DATE(1970,1,1)</f>
        <v>42163.583599537036</v>
      </c>
      <c r="T1503" s="7">
        <f>(Table1[[#This Row],[deadline]]/86400)+DATE(1970,1,1)</f>
        <v>42193.583599537036</v>
      </c>
    </row>
    <row r="1504" spans="1:20" ht="43.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12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9">
        <f>Table1[[#This Row],[pledged]]/Table1[[#This Row],[goal]]</f>
        <v>1.0144545454545455</v>
      </c>
      <c r="P1504" s="8">
        <f>IFERROR(Table1[[#This Row],[pledged]]/Table1[[#This Row],[backers_count]],0)</f>
        <v>67.835866261398181</v>
      </c>
      <c r="Q150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04" t="str">
        <f>RIGHT(Table1[[#This Row],[Category and Sub-Category]],(LEN(Table1[[#This Row],[Category and Sub-Category]])-(FIND("/",Table1[[#This Row],[Category and Sub-Category]],1))))</f>
        <v>photobooks</v>
      </c>
      <c r="S1504" s="7">
        <f>(Table1[[#This Row],[launched_at]]/86400)+DATE(1970,1,1)</f>
        <v>42426.542592592596</v>
      </c>
      <c r="T1504" s="7">
        <f>(Table1[[#This Row],[deadline]]/86400)+DATE(1970,1,1)</f>
        <v>42454.916666666672</v>
      </c>
    </row>
    <row r="1505" spans="1:20" ht="43.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12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9">
        <f>Table1[[#This Row],[pledged]]/Table1[[#This Row],[goal]]</f>
        <v>1.0789146666666667</v>
      </c>
      <c r="P1505" s="8">
        <f>IFERROR(Table1[[#This Row],[pledged]]/Table1[[#This Row],[backers_count]],0)</f>
        <v>56.98492957746479</v>
      </c>
      <c r="Q150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05" t="str">
        <f>RIGHT(Table1[[#This Row],[Category and Sub-Category]],(LEN(Table1[[#This Row],[Category and Sub-Category]])-(FIND("/",Table1[[#This Row],[Category and Sub-Category]],1))))</f>
        <v>photobooks</v>
      </c>
      <c r="S1505" s="7">
        <f>(Table1[[#This Row],[launched_at]]/86400)+DATE(1970,1,1)</f>
        <v>42606.347233796296</v>
      </c>
      <c r="T1505" s="7">
        <f>(Table1[[#This Row],[deadline]]/86400)+DATE(1970,1,1)</f>
        <v>42666.347233796296</v>
      </c>
    </row>
    <row r="1506" spans="1:20" ht="43.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12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9">
        <f>Table1[[#This Row],[pledged]]/Table1[[#This Row],[goal]]</f>
        <v>2.7793846153846156</v>
      </c>
      <c r="P1506" s="8">
        <f>IFERROR(Table1[[#This Row],[pledged]]/Table1[[#This Row],[backers_count]],0)</f>
        <v>67.159851301115239</v>
      </c>
      <c r="Q150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06" t="str">
        <f>RIGHT(Table1[[#This Row],[Category and Sub-Category]],(LEN(Table1[[#This Row],[Category and Sub-Category]])-(FIND("/",Table1[[#This Row],[Category and Sub-Category]],1))))</f>
        <v>photobooks</v>
      </c>
      <c r="S1506" s="7">
        <f>(Table1[[#This Row],[launched_at]]/86400)+DATE(1970,1,1)</f>
        <v>41772.657685185186</v>
      </c>
      <c r="T1506" s="7">
        <f>(Table1[[#This Row],[deadline]]/86400)+DATE(1970,1,1)</f>
        <v>41800.356249999997</v>
      </c>
    </row>
    <row r="1507" spans="1:20" ht="58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12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9">
        <f>Table1[[#This Row],[pledged]]/Table1[[#This Row],[goal]]</f>
        <v>1.0358125</v>
      </c>
      <c r="P1507" s="8">
        <f>IFERROR(Table1[[#This Row],[pledged]]/Table1[[#This Row],[backers_count]],0)</f>
        <v>48.037681159420288</v>
      </c>
      <c r="Q150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07" t="str">
        <f>RIGHT(Table1[[#This Row],[Category and Sub-Category]],(LEN(Table1[[#This Row],[Category and Sub-Category]])-(FIND("/",Table1[[#This Row],[Category and Sub-Category]],1))))</f>
        <v>photobooks</v>
      </c>
      <c r="S1507" s="7">
        <f>(Table1[[#This Row],[launched_at]]/86400)+DATE(1970,1,1)</f>
        <v>42414.44332175926</v>
      </c>
      <c r="T1507" s="7">
        <f>(Table1[[#This Row],[deadline]]/86400)+DATE(1970,1,1)</f>
        <v>42451.834027777775</v>
      </c>
    </row>
    <row r="1508" spans="1:20" ht="43.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12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9">
        <f>Table1[[#This Row],[pledged]]/Table1[[#This Row],[goal]]</f>
        <v>1.1140000000000001</v>
      </c>
      <c r="P1508" s="8">
        <f>IFERROR(Table1[[#This Row],[pledged]]/Table1[[#This Row],[backers_count]],0)</f>
        <v>38.860465116279073</v>
      </c>
      <c r="Q150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08" t="str">
        <f>RIGHT(Table1[[#This Row],[Category and Sub-Category]],(LEN(Table1[[#This Row],[Category and Sub-Category]])-(FIND("/",Table1[[#This Row],[Category and Sub-Category]],1))))</f>
        <v>photobooks</v>
      </c>
      <c r="S1508" s="7">
        <f>(Table1[[#This Row],[launched_at]]/86400)+DATE(1970,1,1)</f>
        <v>41814.785925925928</v>
      </c>
      <c r="T1508" s="7">
        <f>(Table1[[#This Row],[deadline]]/86400)+DATE(1970,1,1)</f>
        <v>41844.785925925928</v>
      </c>
    </row>
    <row r="1509" spans="1:20" ht="58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12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9">
        <f>Table1[[#This Row],[pledged]]/Table1[[#This Row],[goal]]</f>
        <v>2.15</v>
      </c>
      <c r="P1509" s="8">
        <f>IFERROR(Table1[[#This Row],[pledged]]/Table1[[#This Row],[backers_count]],0)</f>
        <v>78.181818181818187</v>
      </c>
      <c r="Q150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09" t="str">
        <f>RIGHT(Table1[[#This Row],[Category and Sub-Category]],(LEN(Table1[[#This Row],[Category and Sub-Category]])-(FIND("/",Table1[[#This Row],[Category and Sub-Category]],1))))</f>
        <v>photobooks</v>
      </c>
      <c r="S1509" s="7">
        <f>(Table1[[#This Row],[launched_at]]/86400)+DATE(1970,1,1)</f>
        <v>40254.450335648144</v>
      </c>
      <c r="T1509" s="7">
        <f>(Table1[[#This Row],[deadline]]/86400)+DATE(1970,1,1)</f>
        <v>40313.340277777781</v>
      </c>
    </row>
    <row r="1510" spans="1:20" ht="43.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12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9">
        <f>Table1[[#This Row],[pledged]]/Table1[[#This Row],[goal]]</f>
        <v>1.1076216216216217</v>
      </c>
      <c r="P1510" s="8">
        <f>IFERROR(Table1[[#This Row],[pledged]]/Table1[[#This Row],[backers_count]],0)</f>
        <v>97.113744075829388</v>
      </c>
      <c r="Q151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10" t="str">
        <f>RIGHT(Table1[[#This Row],[Category and Sub-Category]],(LEN(Table1[[#This Row],[Category and Sub-Category]])-(FIND("/",Table1[[#This Row],[Category and Sub-Category]],1))))</f>
        <v>photobooks</v>
      </c>
      <c r="S1510" s="7">
        <f>(Table1[[#This Row],[launched_at]]/86400)+DATE(1970,1,1)</f>
        <v>41786.614363425928</v>
      </c>
      <c r="T1510" s="7">
        <f>(Table1[[#This Row],[deadline]]/86400)+DATE(1970,1,1)</f>
        <v>41817.614363425928</v>
      </c>
    </row>
    <row r="1511" spans="1:20" ht="43.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12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9">
        <f>Table1[[#This Row],[pledged]]/Table1[[#This Row],[goal]]</f>
        <v>1.2364125714285714</v>
      </c>
      <c r="P1511" s="8">
        <f>IFERROR(Table1[[#This Row],[pledged]]/Table1[[#This Row],[backers_count]],0)</f>
        <v>110.39397959183674</v>
      </c>
      <c r="Q151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11" t="str">
        <f>RIGHT(Table1[[#This Row],[Category and Sub-Category]],(LEN(Table1[[#This Row],[Category and Sub-Category]])-(FIND("/",Table1[[#This Row],[Category and Sub-Category]],1))))</f>
        <v>photobooks</v>
      </c>
      <c r="S1511" s="7">
        <f>(Table1[[#This Row],[launched_at]]/86400)+DATE(1970,1,1)</f>
        <v>42751.533391203702</v>
      </c>
      <c r="T1511" s="7">
        <f>(Table1[[#This Row],[deadline]]/86400)+DATE(1970,1,1)</f>
        <v>42780.957638888889</v>
      </c>
    </row>
    <row r="1512" spans="1:20" ht="43.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9">
        <f>Table1[[#This Row],[pledged]]/Table1[[#This Row],[goal]]</f>
        <v>1.0103500000000001</v>
      </c>
      <c r="P1512" s="8">
        <f>IFERROR(Table1[[#This Row],[pledged]]/Table1[[#This Row],[backers_count]],0)</f>
        <v>39.91506172839506</v>
      </c>
      <c r="Q151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12" t="str">
        <f>RIGHT(Table1[[#This Row],[Category and Sub-Category]],(LEN(Table1[[#This Row],[Category and Sub-Category]])-(FIND("/",Table1[[#This Row],[Category and Sub-Category]],1))))</f>
        <v>photobooks</v>
      </c>
      <c r="S1512" s="7">
        <f>(Table1[[#This Row],[launched_at]]/86400)+DATE(1970,1,1)</f>
        <v>41809.385162037041</v>
      </c>
      <c r="T1512" s="7">
        <f>(Table1[[#This Row],[deadline]]/86400)+DATE(1970,1,1)</f>
        <v>41839.385162037041</v>
      </c>
    </row>
    <row r="1513" spans="1:20" ht="58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12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9">
        <f>Table1[[#This Row],[pledged]]/Table1[[#This Row],[goal]]</f>
        <v>1.1179285714285714</v>
      </c>
      <c r="P1513" s="8">
        <f>IFERROR(Table1[[#This Row],[pledged]]/Table1[[#This Row],[backers_count]],0)</f>
        <v>75.975728155339809</v>
      </c>
      <c r="Q151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13" t="str">
        <f>RIGHT(Table1[[#This Row],[Category and Sub-Category]],(LEN(Table1[[#This Row],[Category and Sub-Category]])-(FIND("/",Table1[[#This Row],[Category and Sub-Category]],1))))</f>
        <v>photobooks</v>
      </c>
      <c r="S1513" s="7">
        <f>(Table1[[#This Row],[launched_at]]/86400)+DATE(1970,1,1)</f>
        <v>42296.583379629628</v>
      </c>
      <c r="T1513" s="7">
        <f>(Table1[[#This Row],[deadline]]/86400)+DATE(1970,1,1)</f>
        <v>42326.625046296293</v>
      </c>
    </row>
    <row r="1514" spans="1:20" ht="43.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12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9">
        <f>Table1[[#This Row],[pledged]]/Table1[[#This Row],[goal]]</f>
        <v>5.5877142857142861</v>
      </c>
      <c r="P1514" s="8">
        <f>IFERROR(Table1[[#This Row],[pledged]]/Table1[[#This Row],[backers_count]],0)</f>
        <v>58.379104477611939</v>
      </c>
      <c r="Q151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14" t="str">
        <f>RIGHT(Table1[[#This Row],[Category and Sub-Category]],(LEN(Table1[[#This Row],[Category and Sub-Category]])-(FIND("/",Table1[[#This Row],[Category and Sub-Category]],1))))</f>
        <v>photobooks</v>
      </c>
      <c r="S1514" s="7">
        <f>(Table1[[#This Row],[launched_at]]/86400)+DATE(1970,1,1)</f>
        <v>42741.684479166666</v>
      </c>
      <c r="T1514" s="7">
        <f>(Table1[[#This Row],[deadline]]/86400)+DATE(1970,1,1)</f>
        <v>42771.684479166666</v>
      </c>
    </row>
    <row r="1515" spans="1:20" ht="43.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12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9">
        <f>Table1[[#This Row],[pledged]]/Table1[[#This Row],[goal]]</f>
        <v>1.5001875</v>
      </c>
      <c r="P1515" s="8">
        <f>IFERROR(Table1[[#This Row],[pledged]]/Table1[[#This Row],[backers_count]],0)</f>
        <v>55.82093023255814</v>
      </c>
      <c r="Q151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15" t="str">
        <f>RIGHT(Table1[[#This Row],[Category and Sub-Category]],(LEN(Table1[[#This Row],[Category and Sub-Category]])-(FIND("/",Table1[[#This Row],[Category and Sub-Category]],1))))</f>
        <v>photobooks</v>
      </c>
      <c r="S1515" s="7">
        <f>(Table1[[#This Row],[launched_at]]/86400)+DATE(1970,1,1)</f>
        <v>41806.637337962966</v>
      </c>
      <c r="T1515" s="7">
        <f>(Table1[[#This Row],[deadline]]/86400)+DATE(1970,1,1)</f>
        <v>41836.637337962966</v>
      </c>
    </row>
    <row r="1516" spans="1:20" ht="43.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12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9">
        <f>Table1[[#This Row],[pledged]]/Table1[[#This Row],[goal]]</f>
        <v>1.0647599999999999</v>
      </c>
      <c r="P1516" s="8">
        <f>IFERROR(Table1[[#This Row],[pledged]]/Table1[[#This Row],[backers_count]],0)</f>
        <v>151.24431818181819</v>
      </c>
      <c r="Q151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16" t="str">
        <f>RIGHT(Table1[[#This Row],[Category and Sub-Category]],(LEN(Table1[[#This Row],[Category and Sub-Category]])-(FIND("/",Table1[[#This Row],[Category and Sub-Category]],1))))</f>
        <v>photobooks</v>
      </c>
      <c r="S1516" s="7">
        <f>(Table1[[#This Row],[launched_at]]/86400)+DATE(1970,1,1)</f>
        <v>42234.597685185188</v>
      </c>
      <c r="T1516" s="7">
        <f>(Table1[[#This Row],[deadline]]/86400)+DATE(1970,1,1)</f>
        <v>42274.597685185188</v>
      </c>
    </row>
    <row r="1517" spans="1:20" ht="43.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12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9">
        <f>Table1[[#This Row],[pledged]]/Table1[[#This Row],[goal]]</f>
        <v>1.57189</v>
      </c>
      <c r="P1517" s="8">
        <f>IFERROR(Table1[[#This Row],[pledged]]/Table1[[#This Row],[backers_count]],0)</f>
        <v>849.67027027027029</v>
      </c>
      <c r="Q151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17" t="str">
        <f>RIGHT(Table1[[#This Row],[Category and Sub-Category]],(LEN(Table1[[#This Row],[Category and Sub-Category]])-(FIND("/",Table1[[#This Row],[Category and Sub-Category]],1))))</f>
        <v>photobooks</v>
      </c>
      <c r="S1517" s="7">
        <f>(Table1[[#This Row],[launched_at]]/86400)+DATE(1970,1,1)</f>
        <v>42415.253437499996</v>
      </c>
      <c r="T1517" s="7">
        <f>(Table1[[#This Row],[deadline]]/86400)+DATE(1970,1,1)</f>
        <v>42445.211770833332</v>
      </c>
    </row>
    <row r="1518" spans="1:20" ht="43.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12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9">
        <f>Table1[[#This Row],[pledged]]/Table1[[#This Row],[goal]]</f>
        <v>1.0865882352941176</v>
      </c>
      <c r="P1518" s="8">
        <f>IFERROR(Table1[[#This Row],[pledged]]/Table1[[#This Row],[backers_count]],0)</f>
        <v>159.24137931034483</v>
      </c>
      <c r="Q151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18" t="str">
        <f>RIGHT(Table1[[#This Row],[Category and Sub-Category]],(LEN(Table1[[#This Row],[Category and Sub-Category]])-(FIND("/",Table1[[#This Row],[Category and Sub-Category]],1))))</f>
        <v>photobooks</v>
      </c>
      <c r="S1518" s="7">
        <f>(Table1[[#This Row],[launched_at]]/86400)+DATE(1970,1,1)</f>
        <v>42619.466342592597</v>
      </c>
      <c r="T1518" s="7">
        <f>(Table1[[#This Row],[deadline]]/86400)+DATE(1970,1,1)</f>
        <v>42649.583333333328</v>
      </c>
    </row>
    <row r="1519" spans="1:20" ht="43.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12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9">
        <f>Table1[[#This Row],[pledged]]/Table1[[#This Row],[goal]]</f>
        <v>1.6197999999999999</v>
      </c>
      <c r="P1519" s="8">
        <f>IFERROR(Table1[[#This Row],[pledged]]/Table1[[#This Row],[backers_count]],0)</f>
        <v>39.507317073170732</v>
      </c>
      <c r="Q151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19" t="str">
        <f>RIGHT(Table1[[#This Row],[Category and Sub-Category]],(LEN(Table1[[#This Row],[Category and Sub-Category]])-(FIND("/",Table1[[#This Row],[Category and Sub-Category]],1))))</f>
        <v>photobooks</v>
      </c>
      <c r="S1519" s="7">
        <f>(Table1[[#This Row],[launched_at]]/86400)+DATE(1970,1,1)</f>
        <v>41948.56658564815</v>
      </c>
      <c r="T1519" s="7">
        <f>(Table1[[#This Row],[deadline]]/86400)+DATE(1970,1,1)</f>
        <v>41979.25</v>
      </c>
    </row>
    <row r="1520" spans="1:20" ht="29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12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9">
        <f>Table1[[#This Row],[pledged]]/Table1[[#This Row],[goal]]</f>
        <v>2.0536666666666665</v>
      </c>
      <c r="P1520" s="8">
        <f>IFERROR(Table1[[#This Row],[pledged]]/Table1[[#This Row],[backers_count]],0)</f>
        <v>130.52966101694915</v>
      </c>
      <c r="Q152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20" t="str">
        <f>RIGHT(Table1[[#This Row],[Category and Sub-Category]],(LEN(Table1[[#This Row],[Category and Sub-Category]])-(FIND("/",Table1[[#This Row],[Category and Sub-Category]],1))))</f>
        <v>photobooks</v>
      </c>
      <c r="S1520" s="7">
        <f>(Table1[[#This Row],[launched_at]]/86400)+DATE(1970,1,1)</f>
        <v>41760.8200462963</v>
      </c>
      <c r="T1520" s="7">
        <f>(Table1[[#This Row],[deadline]]/86400)+DATE(1970,1,1)</f>
        <v>41790.8200462963</v>
      </c>
    </row>
    <row r="1521" spans="1:20" ht="43.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12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9">
        <f>Table1[[#This Row],[pledged]]/Table1[[#This Row],[goal]]</f>
        <v>1.033638888888889</v>
      </c>
      <c r="P1521" s="8">
        <f>IFERROR(Table1[[#This Row],[pledged]]/Table1[[#This Row],[backers_count]],0)</f>
        <v>64.156896551724131</v>
      </c>
      <c r="Q152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21" t="str">
        <f>RIGHT(Table1[[#This Row],[Category and Sub-Category]],(LEN(Table1[[#This Row],[Category and Sub-Category]])-(FIND("/",Table1[[#This Row],[Category and Sub-Category]],1))))</f>
        <v>photobooks</v>
      </c>
      <c r="S1521" s="7">
        <f>(Table1[[#This Row],[launched_at]]/86400)+DATE(1970,1,1)</f>
        <v>41782.741701388892</v>
      </c>
      <c r="T1521" s="7">
        <f>(Table1[[#This Row],[deadline]]/86400)+DATE(1970,1,1)</f>
        <v>41810.915972222225</v>
      </c>
    </row>
    <row r="1522" spans="1:20" ht="29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1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9">
        <f>Table1[[#This Row],[pledged]]/Table1[[#This Row],[goal]]</f>
        <v>1.0347222222222223</v>
      </c>
      <c r="P1522" s="8">
        <f>IFERROR(Table1[[#This Row],[pledged]]/Table1[[#This Row],[backers_count]],0)</f>
        <v>111.52694610778443</v>
      </c>
      <c r="Q152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22" t="str">
        <f>RIGHT(Table1[[#This Row],[Category and Sub-Category]],(LEN(Table1[[#This Row],[Category and Sub-Category]])-(FIND("/",Table1[[#This Row],[Category and Sub-Category]],1))))</f>
        <v>photobooks</v>
      </c>
      <c r="S1522" s="7">
        <f>(Table1[[#This Row],[launched_at]]/86400)+DATE(1970,1,1)</f>
        <v>41955.857789351852</v>
      </c>
      <c r="T1522" s="7">
        <f>(Table1[[#This Row],[deadline]]/86400)+DATE(1970,1,1)</f>
        <v>41992.166666666672</v>
      </c>
    </row>
    <row r="1523" spans="1:20" ht="43.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12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9">
        <f>Table1[[#This Row],[pledged]]/Table1[[#This Row],[goal]]</f>
        <v>1.0681333333333334</v>
      </c>
      <c r="P1523" s="8">
        <f>IFERROR(Table1[[#This Row],[pledged]]/Table1[[#This Row],[backers_count]],0)</f>
        <v>170.44680851063831</v>
      </c>
      <c r="Q152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23" t="str">
        <f>RIGHT(Table1[[#This Row],[Category and Sub-Category]],(LEN(Table1[[#This Row],[Category and Sub-Category]])-(FIND("/",Table1[[#This Row],[Category and Sub-Category]],1))))</f>
        <v>photobooks</v>
      </c>
      <c r="S1523" s="7">
        <f>(Table1[[#This Row],[launched_at]]/86400)+DATE(1970,1,1)</f>
        <v>42493.167719907404</v>
      </c>
      <c r="T1523" s="7">
        <f>(Table1[[#This Row],[deadline]]/86400)+DATE(1970,1,1)</f>
        <v>42528.167719907404</v>
      </c>
    </row>
    <row r="1524" spans="1:20" ht="58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12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9">
        <f>Table1[[#This Row],[pledged]]/Table1[[#This Row],[goal]]</f>
        <v>1.3896574712643677</v>
      </c>
      <c r="P1524" s="8">
        <f>IFERROR(Table1[[#This Row],[pledged]]/Table1[[#This Row],[backers_count]],0)</f>
        <v>133.7391592920354</v>
      </c>
      <c r="Q152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24" t="str">
        <f>RIGHT(Table1[[#This Row],[Category and Sub-Category]],(LEN(Table1[[#This Row],[Category and Sub-Category]])-(FIND("/",Table1[[#This Row],[Category and Sub-Category]],1))))</f>
        <v>photobooks</v>
      </c>
      <c r="S1524" s="7">
        <f>(Table1[[#This Row],[launched_at]]/86400)+DATE(1970,1,1)</f>
        <v>41899.830312500002</v>
      </c>
      <c r="T1524" s="7">
        <f>(Table1[[#This Row],[deadline]]/86400)+DATE(1970,1,1)</f>
        <v>41929.830312500002</v>
      </c>
    </row>
    <row r="1525" spans="1:20" ht="43.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12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9">
        <f>Table1[[#This Row],[pledged]]/Table1[[#This Row],[goal]]</f>
        <v>1.2484324324324325</v>
      </c>
      <c r="P1525" s="8">
        <f>IFERROR(Table1[[#This Row],[pledged]]/Table1[[#This Row],[backers_count]],0)</f>
        <v>95.834024896265561</v>
      </c>
      <c r="Q152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25" t="str">
        <f>RIGHT(Table1[[#This Row],[Category and Sub-Category]],(LEN(Table1[[#This Row],[Category and Sub-Category]])-(FIND("/",Table1[[#This Row],[Category and Sub-Category]],1))))</f>
        <v>photobooks</v>
      </c>
      <c r="S1525" s="7">
        <f>(Table1[[#This Row],[launched_at]]/86400)+DATE(1970,1,1)</f>
        <v>41964.751342592594</v>
      </c>
      <c r="T1525" s="7">
        <f>(Table1[[#This Row],[deadline]]/86400)+DATE(1970,1,1)</f>
        <v>41996</v>
      </c>
    </row>
    <row r="1526" spans="1:20" ht="43.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12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9">
        <f>Table1[[#This Row],[pledged]]/Table1[[#This Row],[goal]]</f>
        <v>2.0699999999999998</v>
      </c>
      <c r="P1526" s="8">
        <f>IFERROR(Table1[[#This Row],[pledged]]/Table1[[#This Row],[backers_count]],0)</f>
        <v>221.78571428571428</v>
      </c>
      <c r="Q152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26" t="str">
        <f>RIGHT(Table1[[#This Row],[Category and Sub-Category]],(LEN(Table1[[#This Row],[Category and Sub-Category]])-(FIND("/",Table1[[#This Row],[Category and Sub-Category]],1))))</f>
        <v>photobooks</v>
      </c>
      <c r="S1526" s="7">
        <f>(Table1[[#This Row],[launched_at]]/86400)+DATE(1970,1,1)</f>
        <v>42756.501041666663</v>
      </c>
      <c r="T1526" s="7">
        <f>(Table1[[#This Row],[deadline]]/86400)+DATE(1970,1,1)</f>
        <v>42786.501041666663</v>
      </c>
    </row>
    <row r="1527" spans="1:20" ht="43.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12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9">
        <f>Table1[[#This Row],[pledged]]/Table1[[#This Row],[goal]]</f>
        <v>1.7400576923076922</v>
      </c>
      <c r="P1527" s="8">
        <f>IFERROR(Table1[[#This Row],[pledged]]/Table1[[#This Row],[backers_count]],0)</f>
        <v>32.315357142857138</v>
      </c>
      <c r="Q152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27" t="str">
        <f>RIGHT(Table1[[#This Row],[Category and Sub-Category]],(LEN(Table1[[#This Row],[Category and Sub-Category]])-(FIND("/",Table1[[#This Row],[Category and Sub-Category]],1))))</f>
        <v>photobooks</v>
      </c>
      <c r="S1527" s="7">
        <f>(Table1[[#This Row],[launched_at]]/86400)+DATE(1970,1,1)</f>
        <v>42570.702986111108</v>
      </c>
      <c r="T1527" s="7">
        <f>(Table1[[#This Row],[deadline]]/86400)+DATE(1970,1,1)</f>
        <v>42600.702986111108</v>
      </c>
    </row>
    <row r="1528" spans="1:20" ht="43.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12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9">
        <f>Table1[[#This Row],[pledged]]/Table1[[#This Row],[goal]]</f>
        <v>1.2032608695652174</v>
      </c>
      <c r="P1528" s="8">
        <f>IFERROR(Table1[[#This Row],[pledged]]/Table1[[#This Row],[backers_count]],0)</f>
        <v>98.839285714285708</v>
      </c>
      <c r="Q152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28" t="str">
        <f>RIGHT(Table1[[#This Row],[Category and Sub-Category]],(LEN(Table1[[#This Row],[Category and Sub-Category]])-(FIND("/",Table1[[#This Row],[Category and Sub-Category]],1))))</f>
        <v>photobooks</v>
      </c>
      <c r="S1528" s="7">
        <f>(Table1[[#This Row],[launched_at]]/86400)+DATE(1970,1,1)</f>
        <v>42339.276006944448</v>
      </c>
      <c r="T1528" s="7">
        <f>(Table1[[#This Row],[deadline]]/86400)+DATE(1970,1,1)</f>
        <v>42388.276006944448</v>
      </c>
    </row>
    <row r="1529" spans="1:20" ht="43.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12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9">
        <f>Table1[[#This Row],[pledged]]/Table1[[#This Row],[goal]]</f>
        <v>1.1044428571428573</v>
      </c>
      <c r="P1529" s="8">
        <f>IFERROR(Table1[[#This Row],[pledged]]/Table1[[#This Row],[backers_count]],0)</f>
        <v>55.222142857142863</v>
      </c>
      <c r="Q152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29" t="str">
        <f>RIGHT(Table1[[#This Row],[Category and Sub-Category]],(LEN(Table1[[#This Row],[Category and Sub-Category]])-(FIND("/",Table1[[#This Row],[Category and Sub-Category]],1))))</f>
        <v>photobooks</v>
      </c>
      <c r="S1529" s="7">
        <f>(Table1[[#This Row],[launched_at]]/86400)+DATE(1970,1,1)</f>
        <v>42780.600532407407</v>
      </c>
      <c r="T1529" s="7">
        <f>(Table1[[#This Row],[deadline]]/86400)+DATE(1970,1,1)</f>
        <v>42808.558865740742</v>
      </c>
    </row>
    <row r="1530" spans="1:20" ht="29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12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9">
        <f>Table1[[#This Row],[pledged]]/Table1[[#This Row],[goal]]</f>
        <v>2.8156666666666665</v>
      </c>
      <c r="P1530" s="8">
        <f>IFERROR(Table1[[#This Row],[pledged]]/Table1[[#This Row],[backers_count]],0)</f>
        <v>52.793750000000003</v>
      </c>
      <c r="Q153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30" t="str">
        <f>RIGHT(Table1[[#This Row],[Category and Sub-Category]],(LEN(Table1[[#This Row],[Category and Sub-Category]])-(FIND("/",Table1[[#This Row],[Category and Sub-Category]],1))))</f>
        <v>photobooks</v>
      </c>
      <c r="S1530" s="7">
        <f>(Table1[[#This Row],[launched_at]]/86400)+DATE(1970,1,1)</f>
        <v>42736.732893518521</v>
      </c>
      <c r="T1530" s="7">
        <f>(Table1[[#This Row],[deadline]]/86400)+DATE(1970,1,1)</f>
        <v>42767</v>
      </c>
    </row>
    <row r="1531" spans="1:20" ht="43.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12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9">
        <f>Table1[[#This Row],[pledged]]/Table1[[#This Row],[goal]]</f>
        <v>1.0067894736842105</v>
      </c>
      <c r="P1531" s="8">
        <f>IFERROR(Table1[[#This Row],[pledged]]/Table1[[#This Row],[backers_count]],0)</f>
        <v>135.66666666666666</v>
      </c>
      <c r="Q153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31" t="str">
        <f>RIGHT(Table1[[#This Row],[Category and Sub-Category]],(LEN(Table1[[#This Row],[Category and Sub-Category]])-(FIND("/",Table1[[#This Row],[Category and Sub-Category]],1))))</f>
        <v>photobooks</v>
      </c>
      <c r="S1531" s="7">
        <f>(Table1[[#This Row],[launched_at]]/86400)+DATE(1970,1,1)</f>
        <v>42052.628703703704</v>
      </c>
      <c r="T1531" s="7">
        <f>(Table1[[#This Row],[deadline]]/86400)+DATE(1970,1,1)</f>
        <v>42082.587037037039</v>
      </c>
    </row>
    <row r="1532" spans="1:20" ht="58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1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9">
        <f>Table1[[#This Row],[pledged]]/Table1[[#This Row],[goal]]</f>
        <v>1.3482571428571428</v>
      </c>
      <c r="P1532" s="8">
        <f>IFERROR(Table1[[#This Row],[pledged]]/Table1[[#This Row],[backers_count]],0)</f>
        <v>53.991990846681922</v>
      </c>
      <c r="Q153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32" t="str">
        <f>RIGHT(Table1[[#This Row],[Category and Sub-Category]],(LEN(Table1[[#This Row],[Category and Sub-Category]])-(FIND("/",Table1[[#This Row],[Category and Sub-Category]],1))))</f>
        <v>photobooks</v>
      </c>
      <c r="S1532" s="7">
        <f>(Table1[[#This Row],[launched_at]]/86400)+DATE(1970,1,1)</f>
        <v>42275.76730324074</v>
      </c>
      <c r="T1532" s="7">
        <f>(Table1[[#This Row],[deadline]]/86400)+DATE(1970,1,1)</f>
        <v>42300.76730324074</v>
      </c>
    </row>
    <row r="1533" spans="1:20" ht="58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12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9">
        <f>Table1[[#This Row],[pledged]]/Table1[[#This Row],[goal]]</f>
        <v>1.7595744680851064</v>
      </c>
      <c r="P1533" s="8">
        <f>IFERROR(Table1[[#This Row],[pledged]]/Table1[[#This Row],[backers_count]],0)</f>
        <v>56.643835616438359</v>
      </c>
      <c r="Q153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33" t="str">
        <f>RIGHT(Table1[[#This Row],[Category and Sub-Category]],(LEN(Table1[[#This Row],[Category and Sub-Category]])-(FIND("/",Table1[[#This Row],[Category and Sub-Category]],1))))</f>
        <v>photobooks</v>
      </c>
      <c r="S1533" s="7">
        <f>(Table1[[#This Row],[launched_at]]/86400)+DATE(1970,1,1)</f>
        <v>41941.802384259259</v>
      </c>
      <c r="T1533" s="7">
        <f>(Table1[[#This Row],[deadline]]/86400)+DATE(1970,1,1)</f>
        <v>41974.125</v>
      </c>
    </row>
    <row r="1534" spans="1:20" ht="43.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12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9">
        <f>Table1[[#This Row],[pledged]]/Table1[[#This Row],[goal]]</f>
        <v>4.8402000000000003</v>
      </c>
      <c r="P1534" s="8">
        <f>IFERROR(Table1[[#This Row],[pledged]]/Table1[[#This Row],[backers_count]],0)</f>
        <v>82.316326530612244</v>
      </c>
      <c r="Q153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34" t="str">
        <f>RIGHT(Table1[[#This Row],[Category and Sub-Category]],(LEN(Table1[[#This Row],[Category and Sub-Category]])-(FIND("/",Table1[[#This Row],[Category and Sub-Category]],1))))</f>
        <v>photobooks</v>
      </c>
      <c r="S1534" s="7">
        <f>(Table1[[#This Row],[launched_at]]/86400)+DATE(1970,1,1)</f>
        <v>42391.475289351853</v>
      </c>
      <c r="T1534" s="7">
        <f>(Table1[[#This Row],[deadline]]/86400)+DATE(1970,1,1)</f>
        <v>42415.625</v>
      </c>
    </row>
    <row r="1535" spans="1:20" ht="43.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12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9">
        <f>Table1[[#This Row],[pledged]]/Table1[[#This Row],[goal]]</f>
        <v>1.4514</v>
      </c>
      <c r="P1535" s="8">
        <f>IFERROR(Table1[[#This Row],[pledged]]/Table1[[#This Row],[backers_count]],0)</f>
        <v>88.26081081081081</v>
      </c>
      <c r="Q153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35" t="str">
        <f>RIGHT(Table1[[#This Row],[Category and Sub-Category]],(LEN(Table1[[#This Row],[Category and Sub-Category]])-(FIND("/",Table1[[#This Row],[Category and Sub-Category]],1))))</f>
        <v>photobooks</v>
      </c>
      <c r="S1535" s="7">
        <f>(Table1[[#This Row],[launched_at]]/86400)+DATE(1970,1,1)</f>
        <v>42443.00204861111</v>
      </c>
      <c r="T1535" s="7">
        <f>(Table1[[#This Row],[deadline]]/86400)+DATE(1970,1,1)</f>
        <v>42492.165972222225</v>
      </c>
    </row>
    <row r="1536" spans="1:20" ht="43.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12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9">
        <f>Table1[[#This Row],[pledged]]/Table1[[#This Row],[goal]]</f>
        <v>4.1773333333333333</v>
      </c>
      <c r="P1536" s="8">
        <f>IFERROR(Table1[[#This Row],[pledged]]/Table1[[#This Row],[backers_count]],0)</f>
        <v>84.905149051490511</v>
      </c>
      <c r="Q153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36" t="str">
        <f>RIGHT(Table1[[#This Row],[Category and Sub-Category]],(LEN(Table1[[#This Row],[Category and Sub-Category]])-(FIND("/",Table1[[#This Row],[Category and Sub-Category]],1))))</f>
        <v>photobooks</v>
      </c>
      <c r="S1536" s="7">
        <f>(Table1[[#This Row],[launched_at]]/86400)+DATE(1970,1,1)</f>
        <v>42221.674328703702</v>
      </c>
      <c r="T1536" s="7">
        <f>(Table1[[#This Row],[deadline]]/86400)+DATE(1970,1,1)</f>
        <v>42251.674328703702</v>
      </c>
    </row>
    <row r="1537" spans="1:20" ht="58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12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9">
        <f>Table1[[#This Row],[pledged]]/Table1[[#This Row],[goal]]</f>
        <v>1.3242499999999999</v>
      </c>
      <c r="P1537" s="8">
        <f>IFERROR(Table1[[#This Row],[pledged]]/Table1[[#This Row],[backers_count]],0)</f>
        <v>48.154545454545456</v>
      </c>
      <c r="Q153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37" t="str">
        <f>RIGHT(Table1[[#This Row],[Category and Sub-Category]],(LEN(Table1[[#This Row],[Category and Sub-Category]])-(FIND("/",Table1[[#This Row],[Category and Sub-Category]],1))))</f>
        <v>photobooks</v>
      </c>
      <c r="S1537" s="7">
        <f>(Table1[[#This Row],[launched_at]]/86400)+DATE(1970,1,1)</f>
        <v>42484.829062500001</v>
      </c>
      <c r="T1537" s="7">
        <f>(Table1[[#This Row],[deadline]]/86400)+DATE(1970,1,1)</f>
        <v>42513.916666666672</v>
      </c>
    </row>
    <row r="1538" spans="1:20" ht="58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12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9">
        <f>Table1[[#This Row],[pledged]]/Table1[[#This Row],[goal]]</f>
        <v>2.5030841666666666</v>
      </c>
      <c r="P1538" s="8">
        <f>IFERROR(Table1[[#This Row],[pledged]]/Table1[[#This Row],[backers_count]],0)</f>
        <v>66.015406593406595</v>
      </c>
      <c r="Q153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38" t="str">
        <f>RIGHT(Table1[[#This Row],[Category and Sub-Category]],(LEN(Table1[[#This Row],[Category and Sub-Category]])-(FIND("/",Table1[[#This Row],[Category and Sub-Category]],1))))</f>
        <v>photobooks</v>
      </c>
      <c r="S1538" s="7">
        <f>(Table1[[#This Row],[launched_at]]/86400)+DATE(1970,1,1)</f>
        <v>42213.802199074074</v>
      </c>
      <c r="T1538" s="7">
        <f>(Table1[[#This Row],[deadline]]/86400)+DATE(1970,1,1)</f>
        <v>42243.802199074074</v>
      </c>
    </row>
    <row r="1539" spans="1:20" ht="43.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12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9">
        <f>Table1[[#This Row],[pledged]]/Table1[[#This Row],[goal]]</f>
        <v>1.7989999999999999</v>
      </c>
      <c r="P1539" s="8">
        <f>IFERROR(Table1[[#This Row],[pledged]]/Table1[[#This Row],[backers_count]],0)</f>
        <v>96.375</v>
      </c>
      <c r="Q153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39" t="str">
        <f>RIGHT(Table1[[#This Row],[Category and Sub-Category]],(LEN(Table1[[#This Row],[Category and Sub-Category]])-(FIND("/",Table1[[#This Row],[Category and Sub-Category]],1))))</f>
        <v>photobooks</v>
      </c>
      <c r="S1539" s="7">
        <f>(Table1[[#This Row],[launched_at]]/86400)+DATE(1970,1,1)</f>
        <v>42552.315127314811</v>
      </c>
      <c r="T1539" s="7">
        <f>(Table1[[#This Row],[deadline]]/86400)+DATE(1970,1,1)</f>
        <v>42588.75</v>
      </c>
    </row>
    <row r="1540" spans="1:20" ht="43.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12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9">
        <f>Table1[[#This Row],[pledged]]/Table1[[#This Row],[goal]]</f>
        <v>1.0262857142857142</v>
      </c>
      <c r="P1540" s="8">
        <f>IFERROR(Table1[[#This Row],[pledged]]/Table1[[#This Row],[backers_count]],0)</f>
        <v>156.17391304347825</v>
      </c>
      <c r="Q154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40" t="str">
        <f>RIGHT(Table1[[#This Row],[Category and Sub-Category]],(LEN(Table1[[#This Row],[Category and Sub-Category]])-(FIND("/",Table1[[#This Row],[Category and Sub-Category]],1))))</f>
        <v>photobooks</v>
      </c>
      <c r="S1540" s="7">
        <f>(Table1[[#This Row],[launched_at]]/86400)+DATE(1970,1,1)</f>
        <v>41981.782060185185</v>
      </c>
      <c r="T1540" s="7">
        <f>(Table1[[#This Row],[deadline]]/86400)+DATE(1970,1,1)</f>
        <v>42026.782060185185</v>
      </c>
    </row>
    <row r="1541" spans="1:20" ht="43.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12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9">
        <f>Table1[[#This Row],[pledged]]/Table1[[#This Row],[goal]]</f>
        <v>1.359861</v>
      </c>
      <c r="P1541" s="8">
        <f>IFERROR(Table1[[#This Row],[pledged]]/Table1[[#This Row],[backers_count]],0)</f>
        <v>95.764859154929582</v>
      </c>
      <c r="Q154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41" t="str">
        <f>RIGHT(Table1[[#This Row],[Category and Sub-Category]],(LEN(Table1[[#This Row],[Category and Sub-Category]])-(FIND("/",Table1[[#This Row],[Category and Sub-Category]],1))))</f>
        <v>photobooks</v>
      </c>
      <c r="S1541" s="7">
        <f>(Table1[[#This Row],[launched_at]]/86400)+DATE(1970,1,1)</f>
        <v>42705.91920138889</v>
      </c>
      <c r="T1541" s="7">
        <f>(Table1[[#This Row],[deadline]]/86400)+DATE(1970,1,1)</f>
        <v>42738.91920138889</v>
      </c>
    </row>
    <row r="1542" spans="1:20" ht="43.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1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9">
        <f>Table1[[#This Row],[pledged]]/Table1[[#This Row],[goal]]</f>
        <v>1.1786666666666668</v>
      </c>
      <c r="P1542" s="8">
        <f>IFERROR(Table1[[#This Row],[pledged]]/Table1[[#This Row],[backers_count]],0)</f>
        <v>180.40816326530611</v>
      </c>
      <c r="Q154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42" t="str">
        <f>RIGHT(Table1[[#This Row],[Category and Sub-Category]],(LEN(Table1[[#This Row],[Category and Sub-Category]])-(FIND("/",Table1[[#This Row],[Category and Sub-Category]],1))))</f>
        <v>photobooks</v>
      </c>
      <c r="S1542" s="7">
        <f>(Table1[[#This Row],[launched_at]]/86400)+DATE(1970,1,1)</f>
        <v>41939.00712962963</v>
      </c>
      <c r="T1542" s="7">
        <f>(Table1[[#This Row],[deadline]]/86400)+DATE(1970,1,1)</f>
        <v>41969.052083333328</v>
      </c>
    </row>
    <row r="1543" spans="1:20" ht="43.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12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9">
        <f>Table1[[#This Row],[pledged]]/Table1[[#This Row],[goal]]</f>
        <v>3.3333333333333332E-4</v>
      </c>
      <c r="P1543" s="8">
        <f>IFERROR(Table1[[#This Row],[pledged]]/Table1[[#This Row],[backers_count]],0)</f>
        <v>3</v>
      </c>
      <c r="Q154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43" t="str">
        <f>RIGHT(Table1[[#This Row],[Category and Sub-Category]],(LEN(Table1[[#This Row],[Category and Sub-Category]])-(FIND("/",Table1[[#This Row],[Category and Sub-Category]],1))))</f>
        <v>nature</v>
      </c>
      <c r="S1543" s="7">
        <f>(Table1[[#This Row],[launched_at]]/86400)+DATE(1970,1,1)</f>
        <v>41974.712245370371</v>
      </c>
      <c r="T1543" s="7">
        <f>(Table1[[#This Row],[deadline]]/86400)+DATE(1970,1,1)</f>
        <v>42004.712245370371</v>
      </c>
    </row>
    <row r="1544" spans="1:20" ht="58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12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9">
        <f>Table1[[#This Row],[pledged]]/Table1[[#This Row],[goal]]</f>
        <v>0.04</v>
      </c>
      <c r="P1544" s="8">
        <f>IFERROR(Table1[[#This Row],[pledged]]/Table1[[#This Row],[backers_count]],0)</f>
        <v>20</v>
      </c>
      <c r="Q154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44" t="str">
        <f>RIGHT(Table1[[#This Row],[Category and Sub-Category]],(LEN(Table1[[#This Row],[Category and Sub-Category]])-(FIND("/",Table1[[#This Row],[Category and Sub-Category]],1))))</f>
        <v>nature</v>
      </c>
      <c r="S1544" s="7">
        <f>(Table1[[#This Row],[launched_at]]/86400)+DATE(1970,1,1)</f>
        <v>42170.996527777781</v>
      </c>
      <c r="T1544" s="7">
        <f>(Table1[[#This Row],[deadline]]/86400)+DATE(1970,1,1)</f>
        <v>42185.996527777781</v>
      </c>
    </row>
    <row r="1545" spans="1:20" ht="43.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12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9">
        <f>Table1[[#This Row],[pledged]]/Table1[[#This Row],[goal]]</f>
        <v>4.4444444444444444E-3</v>
      </c>
      <c r="P1545" s="8">
        <f>IFERROR(Table1[[#This Row],[pledged]]/Table1[[#This Row],[backers_count]],0)</f>
        <v>10</v>
      </c>
      <c r="Q154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45" t="str">
        <f>RIGHT(Table1[[#This Row],[Category and Sub-Category]],(LEN(Table1[[#This Row],[Category and Sub-Category]])-(FIND("/",Table1[[#This Row],[Category and Sub-Category]],1))))</f>
        <v>nature</v>
      </c>
      <c r="S1545" s="7">
        <f>(Table1[[#This Row],[launched_at]]/86400)+DATE(1970,1,1)</f>
        <v>41935.509652777779</v>
      </c>
      <c r="T1545" s="7">
        <f>(Table1[[#This Row],[deadline]]/86400)+DATE(1970,1,1)</f>
        <v>41965.551319444443</v>
      </c>
    </row>
    <row r="1546" spans="1:20" ht="43.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12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9">
        <f>Table1[[#This Row],[pledged]]/Table1[[#This Row],[goal]]</f>
        <v>0</v>
      </c>
      <c r="P1546" s="8">
        <f>IFERROR(Table1[[#This Row],[pledged]]/Table1[[#This Row],[backers_count]],0)</f>
        <v>0</v>
      </c>
      <c r="Q154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46" t="str">
        <f>RIGHT(Table1[[#This Row],[Category and Sub-Category]],(LEN(Table1[[#This Row],[Category and Sub-Category]])-(FIND("/",Table1[[#This Row],[Category and Sub-Category]],1))))</f>
        <v>nature</v>
      </c>
      <c r="S1546" s="7">
        <f>(Table1[[#This Row],[launched_at]]/86400)+DATE(1970,1,1)</f>
        <v>42053.051203703704</v>
      </c>
      <c r="T1546" s="7">
        <f>(Table1[[#This Row],[deadline]]/86400)+DATE(1970,1,1)</f>
        <v>42095.012499999997</v>
      </c>
    </row>
    <row r="1547" spans="1:20" ht="43.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12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9">
        <f>Table1[[#This Row],[pledged]]/Table1[[#This Row],[goal]]</f>
        <v>3.3333333333333332E-4</v>
      </c>
      <c r="P1547" s="8">
        <f>IFERROR(Table1[[#This Row],[pledged]]/Table1[[#This Row],[backers_count]],0)</f>
        <v>1</v>
      </c>
      <c r="Q154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47" t="str">
        <f>RIGHT(Table1[[#This Row],[Category and Sub-Category]],(LEN(Table1[[#This Row],[Category and Sub-Category]])-(FIND("/",Table1[[#This Row],[Category and Sub-Category]],1))))</f>
        <v>nature</v>
      </c>
      <c r="S1547" s="7">
        <f>(Table1[[#This Row],[launched_at]]/86400)+DATE(1970,1,1)</f>
        <v>42031.884652777779</v>
      </c>
      <c r="T1547" s="7">
        <f>(Table1[[#This Row],[deadline]]/86400)+DATE(1970,1,1)</f>
        <v>42065.886111111111</v>
      </c>
    </row>
    <row r="1548" spans="1:20" ht="43.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12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9">
        <f>Table1[[#This Row],[pledged]]/Table1[[#This Row],[goal]]</f>
        <v>0.28899999999999998</v>
      </c>
      <c r="P1548" s="8">
        <f>IFERROR(Table1[[#This Row],[pledged]]/Table1[[#This Row],[backers_count]],0)</f>
        <v>26.272727272727273</v>
      </c>
      <c r="Q154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48" t="str">
        <f>RIGHT(Table1[[#This Row],[Category and Sub-Category]],(LEN(Table1[[#This Row],[Category and Sub-Category]])-(FIND("/",Table1[[#This Row],[Category and Sub-Category]],1))))</f>
        <v>nature</v>
      </c>
      <c r="S1548" s="7">
        <f>(Table1[[#This Row],[launched_at]]/86400)+DATE(1970,1,1)</f>
        <v>41839.212951388887</v>
      </c>
      <c r="T1548" s="7">
        <f>(Table1[[#This Row],[deadline]]/86400)+DATE(1970,1,1)</f>
        <v>41899.212951388887</v>
      </c>
    </row>
    <row r="1549" spans="1:20" ht="43.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12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9">
        <f>Table1[[#This Row],[pledged]]/Table1[[#This Row],[goal]]</f>
        <v>0</v>
      </c>
      <c r="P1549" s="8">
        <f>IFERROR(Table1[[#This Row],[pledged]]/Table1[[#This Row],[backers_count]],0)</f>
        <v>0</v>
      </c>
      <c r="Q154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49" t="str">
        <f>RIGHT(Table1[[#This Row],[Category and Sub-Category]],(LEN(Table1[[#This Row],[Category and Sub-Category]])-(FIND("/",Table1[[#This Row],[Category and Sub-Category]],1))))</f>
        <v>nature</v>
      </c>
      <c r="S1549" s="7">
        <f>(Table1[[#This Row],[launched_at]]/86400)+DATE(1970,1,1)</f>
        <v>42782.426875000005</v>
      </c>
      <c r="T1549" s="7">
        <f>(Table1[[#This Row],[deadline]]/86400)+DATE(1970,1,1)</f>
        <v>42789.426875000005</v>
      </c>
    </row>
    <row r="1550" spans="1:20" ht="29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12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9">
        <f>Table1[[#This Row],[pledged]]/Table1[[#This Row],[goal]]</f>
        <v>8.5714285714285715E-2</v>
      </c>
      <c r="P1550" s="8">
        <f>IFERROR(Table1[[#This Row],[pledged]]/Table1[[#This Row],[backers_count]],0)</f>
        <v>60</v>
      </c>
      <c r="Q155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50" t="str">
        <f>RIGHT(Table1[[#This Row],[Category and Sub-Category]],(LEN(Table1[[#This Row],[Category and Sub-Category]])-(FIND("/",Table1[[#This Row],[Category and Sub-Category]],1))))</f>
        <v>nature</v>
      </c>
      <c r="S1550" s="7">
        <f>(Table1[[#This Row],[launched_at]]/86400)+DATE(1970,1,1)</f>
        <v>42286.88217592593</v>
      </c>
      <c r="T1550" s="7">
        <f>(Table1[[#This Row],[deadline]]/86400)+DATE(1970,1,1)</f>
        <v>42316.923842592594</v>
      </c>
    </row>
    <row r="1551" spans="1:20" ht="43.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12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9">
        <f>Table1[[#This Row],[pledged]]/Table1[[#This Row],[goal]]</f>
        <v>0.34</v>
      </c>
      <c r="P1551" s="8">
        <f>IFERROR(Table1[[#This Row],[pledged]]/Table1[[#This Row],[backers_count]],0)</f>
        <v>28.333333333333332</v>
      </c>
      <c r="Q155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51" t="str">
        <f>RIGHT(Table1[[#This Row],[Category and Sub-Category]],(LEN(Table1[[#This Row],[Category and Sub-Category]])-(FIND("/",Table1[[#This Row],[Category and Sub-Category]],1))))</f>
        <v>nature</v>
      </c>
      <c r="S1551" s="7">
        <f>(Table1[[#This Row],[launched_at]]/86400)+DATE(1970,1,1)</f>
        <v>42281.136099537034</v>
      </c>
      <c r="T1551" s="7">
        <f>(Table1[[#This Row],[deadline]]/86400)+DATE(1970,1,1)</f>
        <v>42311.177766203706</v>
      </c>
    </row>
    <row r="1552" spans="1:20" ht="58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1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9">
        <f>Table1[[#This Row],[pledged]]/Table1[[#This Row],[goal]]</f>
        <v>0.13466666666666666</v>
      </c>
      <c r="P1552" s="8">
        <f>IFERROR(Table1[[#This Row],[pledged]]/Table1[[#This Row],[backers_count]],0)</f>
        <v>14.428571428571429</v>
      </c>
      <c r="Q155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52" t="str">
        <f>RIGHT(Table1[[#This Row],[Category and Sub-Category]],(LEN(Table1[[#This Row],[Category and Sub-Category]])-(FIND("/",Table1[[#This Row],[Category and Sub-Category]],1))))</f>
        <v>nature</v>
      </c>
      <c r="S1552" s="7">
        <f>(Table1[[#This Row],[launched_at]]/86400)+DATE(1970,1,1)</f>
        <v>42472.449467592596</v>
      </c>
      <c r="T1552" s="7">
        <f>(Table1[[#This Row],[deadline]]/86400)+DATE(1970,1,1)</f>
        <v>42502.449467592596</v>
      </c>
    </row>
    <row r="1553" spans="1:20" ht="43.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12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9">
        <f>Table1[[#This Row],[pledged]]/Table1[[#This Row],[goal]]</f>
        <v>0</v>
      </c>
      <c r="P1553" s="8">
        <f>IFERROR(Table1[[#This Row],[pledged]]/Table1[[#This Row],[backers_count]],0)</f>
        <v>0</v>
      </c>
      <c r="Q155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53" t="str">
        <f>RIGHT(Table1[[#This Row],[Category and Sub-Category]],(LEN(Table1[[#This Row],[Category and Sub-Category]])-(FIND("/",Table1[[#This Row],[Category and Sub-Category]],1))))</f>
        <v>nature</v>
      </c>
      <c r="S1553" s="7">
        <f>(Table1[[#This Row],[launched_at]]/86400)+DATE(1970,1,1)</f>
        <v>42121.824525462958</v>
      </c>
      <c r="T1553" s="7">
        <f>(Table1[[#This Row],[deadline]]/86400)+DATE(1970,1,1)</f>
        <v>42151.824525462958</v>
      </c>
    </row>
    <row r="1554" spans="1:20" ht="43.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12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9">
        <f>Table1[[#This Row],[pledged]]/Table1[[#This Row],[goal]]</f>
        <v>0.49186046511627907</v>
      </c>
      <c r="P1554" s="8">
        <f>IFERROR(Table1[[#This Row],[pledged]]/Table1[[#This Row],[backers_count]],0)</f>
        <v>132.1875</v>
      </c>
      <c r="Q155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54" t="str">
        <f>RIGHT(Table1[[#This Row],[Category and Sub-Category]],(LEN(Table1[[#This Row],[Category and Sub-Category]])-(FIND("/",Table1[[#This Row],[Category and Sub-Category]],1))))</f>
        <v>nature</v>
      </c>
      <c r="S1554" s="7">
        <f>(Table1[[#This Row],[launched_at]]/86400)+DATE(1970,1,1)</f>
        <v>41892.688750000001</v>
      </c>
      <c r="T1554" s="7">
        <f>(Table1[[#This Row],[deadline]]/86400)+DATE(1970,1,1)</f>
        <v>41913.165972222225</v>
      </c>
    </row>
    <row r="1555" spans="1:20" ht="43.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12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9">
        <f>Table1[[#This Row],[pledged]]/Table1[[#This Row],[goal]]</f>
        <v>0</v>
      </c>
      <c r="P1555" s="8">
        <f>IFERROR(Table1[[#This Row],[pledged]]/Table1[[#This Row],[backers_count]],0)</f>
        <v>0</v>
      </c>
      <c r="Q155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55" t="str">
        <f>RIGHT(Table1[[#This Row],[Category and Sub-Category]],(LEN(Table1[[#This Row],[Category and Sub-Category]])-(FIND("/",Table1[[#This Row],[Category and Sub-Category]],1))))</f>
        <v>nature</v>
      </c>
      <c r="S1555" s="7">
        <f>(Table1[[#This Row],[launched_at]]/86400)+DATE(1970,1,1)</f>
        <v>42219.282951388886</v>
      </c>
      <c r="T1555" s="7">
        <f>(Table1[[#This Row],[deadline]]/86400)+DATE(1970,1,1)</f>
        <v>42249.282951388886</v>
      </c>
    </row>
    <row r="1556" spans="1:20" ht="58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12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9">
        <f>Table1[[#This Row],[pledged]]/Table1[[#This Row],[goal]]</f>
        <v>0</v>
      </c>
      <c r="P1556" s="8">
        <f>IFERROR(Table1[[#This Row],[pledged]]/Table1[[#This Row],[backers_count]],0)</f>
        <v>0</v>
      </c>
      <c r="Q155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56" t="str">
        <f>RIGHT(Table1[[#This Row],[Category and Sub-Category]],(LEN(Table1[[#This Row],[Category and Sub-Category]])-(FIND("/",Table1[[#This Row],[Category and Sub-Category]],1))))</f>
        <v>nature</v>
      </c>
      <c r="S1556" s="7">
        <f>(Table1[[#This Row],[launched_at]]/86400)+DATE(1970,1,1)</f>
        <v>42188.252199074079</v>
      </c>
      <c r="T1556" s="7">
        <f>(Table1[[#This Row],[deadline]]/86400)+DATE(1970,1,1)</f>
        <v>42218.252199074079</v>
      </c>
    </row>
    <row r="1557" spans="1:20" ht="43.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12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9">
        <f>Table1[[#This Row],[pledged]]/Table1[[#This Row],[goal]]</f>
        <v>0</v>
      </c>
      <c r="P1557" s="8">
        <f>IFERROR(Table1[[#This Row],[pledged]]/Table1[[#This Row],[backers_count]],0)</f>
        <v>0</v>
      </c>
      <c r="Q155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57" t="str">
        <f>RIGHT(Table1[[#This Row],[Category and Sub-Category]],(LEN(Table1[[#This Row],[Category and Sub-Category]])-(FIND("/",Table1[[#This Row],[Category and Sub-Category]],1))))</f>
        <v>nature</v>
      </c>
      <c r="S1557" s="7">
        <f>(Table1[[#This Row],[launched_at]]/86400)+DATE(1970,1,1)</f>
        <v>42241.613796296297</v>
      </c>
      <c r="T1557" s="7">
        <f>(Table1[[#This Row],[deadline]]/86400)+DATE(1970,1,1)</f>
        <v>42264.708333333328</v>
      </c>
    </row>
    <row r="1558" spans="1:20" ht="43.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12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9">
        <f>Table1[[#This Row],[pledged]]/Table1[[#This Row],[goal]]</f>
        <v>0.45133333333333331</v>
      </c>
      <c r="P1558" s="8">
        <f>IFERROR(Table1[[#This Row],[pledged]]/Table1[[#This Row],[backers_count]],0)</f>
        <v>56.416666666666664</v>
      </c>
      <c r="Q155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58" t="str">
        <f>RIGHT(Table1[[#This Row],[Category and Sub-Category]],(LEN(Table1[[#This Row],[Category and Sub-Category]])-(FIND("/",Table1[[#This Row],[Category and Sub-Category]],1))))</f>
        <v>nature</v>
      </c>
      <c r="S1558" s="7">
        <f>(Table1[[#This Row],[launched_at]]/86400)+DATE(1970,1,1)</f>
        <v>42525.153055555551</v>
      </c>
      <c r="T1558" s="7">
        <f>(Table1[[#This Row],[deadline]]/86400)+DATE(1970,1,1)</f>
        <v>42555.153055555551</v>
      </c>
    </row>
    <row r="1559" spans="1:20" ht="43.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12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9">
        <f>Table1[[#This Row],[pledged]]/Table1[[#This Row],[goal]]</f>
        <v>0.04</v>
      </c>
      <c r="P1559" s="8">
        <f>IFERROR(Table1[[#This Row],[pledged]]/Table1[[#This Row],[backers_count]],0)</f>
        <v>100</v>
      </c>
      <c r="Q155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59" t="str">
        <f>RIGHT(Table1[[#This Row],[Category and Sub-Category]],(LEN(Table1[[#This Row],[Category and Sub-Category]])-(FIND("/",Table1[[#This Row],[Category and Sub-Category]],1))))</f>
        <v>nature</v>
      </c>
      <c r="S1559" s="7">
        <f>(Table1[[#This Row],[launched_at]]/86400)+DATE(1970,1,1)</f>
        <v>41871.65315972222</v>
      </c>
      <c r="T1559" s="7">
        <f>(Table1[[#This Row],[deadline]]/86400)+DATE(1970,1,1)</f>
        <v>41902.65315972222</v>
      </c>
    </row>
    <row r="1560" spans="1:20" ht="43.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12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9">
        <f>Table1[[#This Row],[pledged]]/Table1[[#This Row],[goal]]</f>
        <v>4.6666666666666669E-2</v>
      </c>
      <c r="P1560" s="8">
        <f>IFERROR(Table1[[#This Row],[pledged]]/Table1[[#This Row],[backers_count]],0)</f>
        <v>11.666666666666666</v>
      </c>
      <c r="Q156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60" t="str">
        <f>RIGHT(Table1[[#This Row],[Category and Sub-Category]],(LEN(Table1[[#This Row],[Category and Sub-Category]])-(FIND("/",Table1[[#This Row],[Category and Sub-Category]],1))))</f>
        <v>nature</v>
      </c>
      <c r="S1560" s="7">
        <f>(Table1[[#This Row],[launched_at]]/86400)+DATE(1970,1,1)</f>
        <v>42185.397673611107</v>
      </c>
      <c r="T1560" s="7">
        <f>(Table1[[#This Row],[deadline]]/86400)+DATE(1970,1,1)</f>
        <v>42244.508333333331</v>
      </c>
    </row>
    <row r="1561" spans="1:20" ht="29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12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9">
        <f>Table1[[#This Row],[pledged]]/Table1[[#This Row],[goal]]</f>
        <v>3.3333333333333335E-3</v>
      </c>
      <c r="P1561" s="8">
        <f>IFERROR(Table1[[#This Row],[pledged]]/Table1[[#This Row],[backers_count]],0)</f>
        <v>50</v>
      </c>
      <c r="Q156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61" t="str">
        <f>RIGHT(Table1[[#This Row],[Category and Sub-Category]],(LEN(Table1[[#This Row],[Category and Sub-Category]])-(FIND("/",Table1[[#This Row],[Category and Sub-Category]],1))))</f>
        <v>nature</v>
      </c>
      <c r="S1561" s="7">
        <f>(Table1[[#This Row],[launched_at]]/86400)+DATE(1970,1,1)</f>
        <v>42108.053229166668</v>
      </c>
      <c r="T1561" s="7">
        <f>(Table1[[#This Row],[deadline]]/86400)+DATE(1970,1,1)</f>
        <v>42123.053229166668</v>
      </c>
    </row>
    <row r="1562" spans="1:20" ht="43.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1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9">
        <f>Table1[[#This Row],[pledged]]/Table1[[#This Row],[goal]]</f>
        <v>3.7600000000000001E-2</v>
      </c>
      <c r="P1562" s="8">
        <f>IFERROR(Table1[[#This Row],[pledged]]/Table1[[#This Row],[backers_count]],0)</f>
        <v>23.5</v>
      </c>
      <c r="Q156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62" t="str">
        <f>RIGHT(Table1[[#This Row],[Category and Sub-Category]],(LEN(Table1[[#This Row],[Category and Sub-Category]])-(FIND("/",Table1[[#This Row],[Category and Sub-Category]],1))))</f>
        <v>nature</v>
      </c>
      <c r="S1562" s="7">
        <f>(Table1[[#This Row],[launched_at]]/86400)+DATE(1970,1,1)</f>
        <v>41936.020752314813</v>
      </c>
      <c r="T1562" s="7">
        <f>(Table1[[#This Row],[deadline]]/86400)+DATE(1970,1,1)</f>
        <v>41956.062418981484</v>
      </c>
    </row>
    <row r="1563" spans="1:20" ht="58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12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9">
        <f>Table1[[#This Row],[pledged]]/Table1[[#This Row],[goal]]</f>
        <v>6.7000000000000002E-3</v>
      </c>
      <c r="P1563" s="8">
        <f>IFERROR(Table1[[#This Row],[pledged]]/Table1[[#This Row],[backers_count]],0)</f>
        <v>67</v>
      </c>
      <c r="Q156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63" t="str">
        <f>RIGHT(Table1[[#This Row],[Category and Sub-Category]],(LEN(Table1[[#This Row],[Category and Sub-Category]])-(FIND("/",Table1[[#This Row],[Category and Sub-Category]],1))))</f>
        <v>art books</v>
      </c>
      <c r="S1563" s="7">
        <f>(Table1[[#This Row],[launched_at]]/86400)+DATE(1970,1,1)</f>
        <v>41555.041701388887</v>
      </c>
      <c r="T1563" s="7">
        <f>(Table1[[#This Row],[deadline]]/86400)+DATE(1970,1,1)</f>
        <v>41585.083368055552</v>
      </c>
    </row>
    <row r="1564" spans="1:20" ht="58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12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9">
        <f>Table1[[#This Row],[pledged]]/Table1[[#This Row],[goal]]</f>
        <v>0</v>
      </c>
      <c r="P1564" s="8">
        <f>IFERROR(Table1[[#This Row],[pledged]]/Table1[[#This Row],[backers_count]],0)</f>
        <v>0</v>
      </c>
      <c r="Q156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64" t="str">
        <f>RIGHT(Table1[[#This Row],[Category and Sub-Category]],(LEN(Table1[[#This Row],[Category and Sub-Category]])-(FIND("/",Table1[[#This Row],[Category and Sub-Category]],1))))</f>
        <v>art books</v>
      </c>
      <c r="S1564" s="7">
        <f>(Table1[[#This Row],[launched_at]]/86400)+DATE(1970,1,1)</f>
        <v>40079.566157407404</v>
      </c>
      <c r="T1564" s="7">
        <f>(Table1[[#This Row],[deadline]]/86400)+DATE(1970,1,1)</f>
        <v>40149.034722222219</v>
      </c>
    </row>
    <row r="1565" spans="1:20" ht="43.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12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9">
        <f>Table1[[#This Row],[pledged]]/Table1[[#This Row],[goal]]</f>
        <v>1.4166666666666666E-2</v>
      </c>
      <c r="P1565" s="8">
        <f>IFERROR(Table1[[#This Row],[pledged]]/Table1[[#This Row],[backers_count]],0)</f>
        <v>42.5</v>
      </c>
      <c r="Q156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65" t="str">
        <f>RIGHT(Table1[[#This Row],[Category and Sub-Category]],(LEN(Table1[[#This Row],[Category and Sub-Category]])-(FIND("/",Table1[[#This Row],[Category and Sub-Category]],1))))</f>
        <v>art books</v>
      </c>
      <c r="S1565" s="7">
        <f>(Table1[[#This Row],[launched_at]]/86400)+DATE(1970,1,1)</f>
        <v>41652.742488425924</v>
      </c>
      <c r="T1565" s="7">
        <f>(Table1[[#This Row],[deadline]]/86400)+DATE(1970,1,1)</f>
        <v>41712.700821759259</v>
      </c>
    </row>
    <row r="1566" spans="1:20" ht="43.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12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9">
        <f>Table1[[#This Row],[pledged]]/Table1[[#This Row],[goal]]</f>
        <v>1E-3</v>
      </c>
      <c r="P1566" s="8">
        <f>IFERROR(Table1[[#This Row],[pledged]]/Table1[[#This Row],[backers_count]],0)</f>
        <v>10</v>
      </c>
      <c r="Q156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66" t="str">
        <f>RIGHT(Table1[[#This Row],[Category and Sub-Category]],(LEN(Table1[[#This Row],[Category and Sub-Category]])-(FIND("/",Table1[[#This Row],[Category and Sub-Category]],1))))</f>
        <v>art books</v>
      </c>
      <c r="S1566" s="7">
        <f>(Table1[[#This Row],[launched_at]]/86400)+DATE(1970,1,1)</f>
        <v>42121.367002314815</v>
      </c>
      <c r="T1566" s="7">
        <f>(Table1[[#This Row],[deadline]]/86400)+DATE(1970,1,1)</f>
        <v>42152.836805555555</v>
      </c>
    </row>
    <row r="1567" spans="1:20" ht="43.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12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9">
        <f>Table1[[#This Row],[pledged]]/Table1[[#This Row],[goal]]</f>
        <v>2.5000000000000001E-2</v>
      </c>
      <c r="P1567" s="8">
        <f>IFERROR(Table1[[#This Row],[pledged]]/Table1[[#This Row],[backers_count]],0)</f>
        <v>100</v>
      </c>
      <c r="Q156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67" t="str">
        <f>RIGHT(Table1[[#This Row],[Category and Sub-Category]],(LEN(Table1[[#This Row],[Category and Sub-Category]])-(FIND("/",Table1[[#This Row],[Category and Sub-Category]],1))))</f>
        <v>art books</v>
      </c>
      <c r="S1567" s="7">
        <f>(Table1[[#This Row],[launched_at]]/86400)+DATE(1970,1,1)</f>
        <v>40672.729872685188</v>
      </c>
      <c r="T1567" s="7">
        <f>(Table1[[#This Row],[deadline]]/86400)+DATE(1970,1,1)</f>
        <v>40702.729872685188</v>
      </c>
    </row>
    <row r="1568" spans="1:20" ht="43.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12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9">
        <f>Table1[[#This Row],[pledged]]/Table1[[#This Row],[goal]]</f>
        <v>0.21249999999999999</v>
      </c>
      <c r="P1568" s="8">
        <f>IFERROR(Table1[[#This Row],[pledged]]/Table1[[#This Row],[backers_count]],0)</f>
        <v>108.05084745762711</v>
      </c>
      <c r="Q156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68" t="str">
        <f>RIGHT(Table1[[#This Row],[Category and Sub-Category]],(LEN(Table1[[#This Row],[Category and Sub-Category]])-(FIND("/",Table1[[#This Row],[Category and Sub-Category]],1))))</f>
        <v>art books</v>
      </c>
      <c r="S1568" s="7">
        <f>(Table1[[#This Row],[launched_at]]/86400)+DATE(1970,1,1)</f>
        <v>42549.916712962964</v>
      </c>
      <c r="T1568" s="7">
        <f>(Table1[[#This Row],[deadline]]/86400)+DATE(1970,1,1)</f>
        <v>42578.916666666672</v>
      </c>
    </row>
    <row r="1569" spans="1:20" ht="43.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12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9">
        <f>Table1[[#This Row],[pledged]]/Table1[[#This Row],[goal]]</f>
        <v>4.1176470588235294E-2</v>
      </c>
      <c r="P1569" s="8">
        <f>IFERROR(Table1[[#This Row],[pledged]]/Table1[[#This Row],[backers_count]],0)</f>
        <v>26.923076923076923</v>
      </c>
      <c r="Q156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69" t="str">
        <f>RIGHT(Table1[[#This Row],[Category and Sub-Category]],(LEN(Table1[[#This Row],[Category and Sub-Category]])-(FIND("/",Table1[[#This Row],[Category and Sub-Category]],1))))</f>
        <v>art books</v>
      </c>
      <c r="S1569" s="7">
        <f>(Table1[[#This Row],[launched_at]]/86400)+DATE(1970,1,1)</f>
        <v>41671.93686342593</v>
      </c>
      <c r="T1569" s="7">
        <f>(Table1[[#This Row],[deadline]]/86400)+DATE(1970,1,1)</f>
        <v>41687</v>
      </c>
    </row>
    <row r="1570" spans="1:20" ht="43.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12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9">
        <f>Table1[[#This Row],[pledged]]/Table1[[#This Row],[goal]]</f>
        <v>0.13639999999999999</v>
      </c>
      <c r="P1570" s="8">
        <f>IFERROR(Table1[[#This Row],[pledged]]/Table1[[#This Row],[backers_count]],0)</f>
        <v>155</v>
      </c>
      <c r="Q157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70" t="str">
        <f>RIGHT(Table1[[#This Row],[Category and Sub-Category]],(LEN(Table1[[#This Row],[Category and Sub-Category]])-(FIND("/",Table1[[#This Row],[Category and Sub-Category]],1))))</f>
        <v>art books</v>
      </c>
      <c r="S1570" s="7">
        <f>(Table1[[#This Row],[launched_at]]/86400)+DATE(1970,1,1)</f>
        <v>41962.062326388885</v>
      </c>
      <c r="T1570" s="7">
        <f>(Table1[[#This Row],[deadline]]/86400)+DATE(1970,1,1)</f>
        <v>41997.062326388885</v>
      </c>
    </row>
    <row r="1571" spans="1:20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12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9">
        <f>Table1[[#This Row],[pledged]]/Table1[[#This Row],[goal]]</f>
        <v>0</v>
      </c>
      <c r="P1571" s="8">
        <f>IFERROR(Table1[[#This Row],[pledged]]/Table1[[#This Row],[backers_count]],0)</f>
        <v>0</v>
      </c>
      <c r="Q157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71" t="str">
        <f>RIGHT(Table1[[#This Row],[Category and Sub-Category]],(LEN(Table1[[#This Row],[Category and Sub-Category]])-(FIND("/",Table1[[#This Row],[Category and Sub-Category]],1))))</f>
        <v>art books</v>
      </c>
      <c r="S1571" s="7">
        <f>(Table1[[#This Row],[launched_at]]/86400)+DATE(1970,1,1)</f>
        <v>41389.679560185185</v>
      </c>
      <c r="T1571" s="7">
        <f>(Table1[[#This Row],[deadline]]/86400)+DATE(1970,1,1)</f>
        <v>41419.679560185185</v>
      </c>
    </row>
    <row r="1572" spans="1:20" ht="29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1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9">
        <f>Table1[[#This Row],[pledged]]/Table1[[#This Row],[goal]]</f>
        <v>0.41399999999999998</v>
      </c>
      <c r="P1572" s="8">
        <f>IFERROR(Table1[[#This Row],[pledged]]/Table1[[#This Row],[backers_count]],0)</f>
        <v>47.769230769230766</v>
      </c>
      <c r="Q157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72" t="str">
        <f>RIGHT(Table1[[#This Row],[Category and Sub-Category]],(LEN(Table1[[#This Row],[Category and Sub-Category]])-(FIND("/",Table1[[#This Row],[Category and Sub-Category]],1))))</f>
        <v>art books</v>
      </c>
      <c r="S1572" s="7">
        <f>(Table1[[#This Row],[launched_at]]/86400)+DATE(1970,1,1)</f>
        <v>42438.813449074078</v>
      </c>
      <c r="T1572" s="7">
        <f>(Table1[[#This Row],[deadline]]/86400)+DATE(1970,1,1)</f>
        <v>42468.771782407406</v>
      </c>
    </row>
    <row r="1573" spans="1:20" ht="58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12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9">
        <f>Table1[[#This Row],[pledged]]/Table1[[#This Row],[goal]]</f>
        <v>6.6115702479338841E-3</v>
      </c>
      <c r="P1573" s="8">
        <f>IFERROR(Table1[[#This Row],[pledged]]/Table1[[#This Row],[backers_count]],0)</f>
        <v>20</v>
      </c>
      <c r="Q157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73" t="str">
        <f>RIGHT(Table1[[#This Row],[Category and Sub-Category]],(LEN(Table1[[#This Row],[Category and Sub-Category]])-(FIND("/",Table1[[#This Row],[Category and Sub-Category]],1))))</f>
        <v>art books</v>
      </c>
      <c r="S1573" s="7">
        <f>(Table1[[#This Row],[launched_at]]/86400)+DATE(1970,1,1)</f>
        <v>42144.769479166665</v>
      </c>
      <c r="T1573" s="7">
        <f>(Table1[[#This Row],[deadline]]/86400)+DATE(1970,1,1)</f>
        <v>42174.769479166665</v>
      </c>
    </row>
    <row r="1574" spans="1:20" ht="43.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12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9">
        <f>Table1[[#This Row],[pledged]]/Table1[[#This Row],[goal]]</f>
        <v>0.05</v>
      </c>
      <c r="P1574" s="8">
        <f>IFERROR(Table1[[#This Row],[pledged]]/Table1[[#This Row],[backers_count]],0)</f>
        <v>41.666666666666664</v>
      </c>
      <c r="Q157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74" t="str">
        <f>RIGHT(Table1[[#This Row],[Category and Sub-Category]],(LEN(Table1[[#This Row],[Category and Sub-Category]])-(FIND("/",Table1[[#This Row],[Category and Sub-Category]],1))))</f>
        <v>art books</v>
      </c>
      <c r="S1574" s="7">
        <f>(Table1[[#This Row],[launched_at]]/86400)+DATE(1970,1,1)</f>
        <v>42404.033090277779</v>
      </c>
      <c r="T1574" s="7">
        <f>(Table1[[#This Row],[deadline]]/86400)+DATE(1970,1,1)</f>
        <v>42428.999305555553</v>
      </c>
    </row>
    <row r="1575" spans="1:20" ht="43.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12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9">
        <f>Table1[[#This Row],[pledged]]/Table1[[#This Row],[goal]]</f>
        <v>2.4777777777777777E-2</v>
      </c>
      <c r="P1575" s="8">
        <f>IFERROR(Table1[[#This Row],[pledged]]/Table1[[#This Row],[backers_count]],0)</f>
        <v>74.333333333333329</v>
      </c>
      <c r="Q157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75" t="str">
        <f>RIGHT(Table1[[#This Row],[Category and Sub-Category]],(LEN(Table1[[#This Row],[Category and Sub-Category]])-(FIND("/",Table1[[#This Row],[Category and Sub-Category]],1))))</f>
        <v>art books</v>
      </c>
      <c r="S1575" s="7">
        <f>(Table1[[#This Row],[launched_at]]/86400)+DATE(1970,1,1)</f>
        <v>42786.000023148154</v>
      </c>
      <c r="T1575" s="7">
        <f>(Table1[[#This Row],[deadline]]/86400)+DATE(1970,1,1)</f>
        <v>42826.165972222225</v>
      </c>
    </row>
    <row r="1576" spans="1:20" ht="43.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12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9">
        <f>Table1[[#This Row],[pledged]]/Table1[[#This Row],[goal]]</f>
        <v>5.0599999999999999E-2</v>
      </c>
      <c r="P1576" s="8">
        <f>IFERROR(Table1[[#This Row],[pledged]]/Table1[[#This Row],[backers_count]],0)</f>
        <v>84.333333333333329</v>
      </c>
      <c r="Q157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76" t="str">
        <f>RIGHT(Table1[[#This Row],[Category and Sub-Category]],(LEN(Table1[[#This Row],[Category and Sub-Category]])-(FIND("/",Table1[[#This Row],[Category and Sub-Category]],1))))</f>
        <v>art books</v>
      </c>
      <c r="S1576" s="7">
        <f>(Table1[[#This Row],[launched_at]]/86400)+DATE(1970,1,1)</f>
        <v>42017.927418981482</v>
      </c>
      <c r="T1576" s="7">
        <f>(Table1[[#This Row],[deadline]]/86400)+DATE(1970,1,1)</f>
        <v>42052.927418981482</v>
      </c>
    </row>
    <row r="1577" spans="1:20" ht="43.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12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9">
        <f>Table1[[#This Row],[pledged]]/Table1[[#This Row],[goal]]</f>
        <v>0.2291</v>
      </c>
      <c r="P1577" s="8">
        <f>IFERROR(Table1[[#This Row],[pledged]]/Table1[[#This Row],[backers_count]],0)</f>
        <v>65.457142857142856</v>
      </c>
      <c r="Q157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77" t="str">
        <f>RIGHT(Table1[[#This Row],[Category and Sub-Category]],(LEN(Table1[[#This Row],[Category and Sub-Category]])-(FIND("/",Table1[[#This Row],[Category and Sub-Category]],1))))</f>
        <v>art books</v>
      </c>
      <c r="S1577" s="7">
        <f>(Table1[[#This Row],[launched_at]]/86400)+DATE(1970,1,1)</f>
        <v>41799.524259259255</v>
      </c>
      <c r="T1577" s="7">
        <f>(Table1[[#This Row],[deadline]]/86400)+DATE(1970,1,1)</f>
        <v>41829.524259259255</v>
      </c>
    </row>
    <row r="1578" spans="1:20" ht="29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12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9">
        <f>Table1[[#This Row],[pledged]]/Table1[[#This Row],[goal]]</f>
        <v>0.13</v>
      </c>
      <c r="P1578" s="8">
        <f>IFERROR(Table1[[#This Row],[pledged]]/Table1[[#This Row],[backers_count]],0)</f>
        <v>65</v>
      </c>
      <c r="Q157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78" t="str">
        <f>RIGHT(Table1[[#This Row],[Category and Sub-Category]],(LEN(Table1[[#This Row],[Category and Sub-Category]])-(FIND("/",Table1[[#This Row],[Category and Sub-Category]],1))))</f>
        <v>art books</v>
      </c>
      <c r="S1578" s="7">
        <f>(Table1[[#This Row],[launched_at]]/86400)+DATE(1970,1,1)</f>
        <v>42140.879259259258</v>
      </c>
      <c r="T1578" s="7">
        <f>(Table1[[#This Row],[deadline]]/86400)+DATE(1970,1,1)</f>
        <v>42185.879259259258</v>
      </c>
    </row>
    <row r="1579" spans="1:20" ht="43.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12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9">
        <f>Table1[[#This Row],[pledged]]/Table1[[#This Row],[goal]]</f>
        <v>5.4999999999999997E-3</v>
      </c>
      <c r="P1579" s="8">
        <f>IFERROR(Table1[[#This Row],[pledged]]/Table1[[#This Row],[backers_count]],0)</f>
        <v>27.5</v>
      </c>
      <c r="Q157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79" t="str">
        <f>RIGHT(Table1[[#This Row],[Category and Sub-Category]],(LEN(Table1[[#This Row],[Category and Sub-Category]])-(FIND("/",Table1[[#This Row],[Category and Sub-Category]],1))))</f>
        <v>art books</v>
      </c>
      <c r="S1579" s="7">
        <f>(Table1[[#This Row],[launched_at]]/86400)+DATE(1970,1,1)</f>
        <v>41054.847777777773</v>
      </c>
      <c r="T1579" s="7">
        <f>(Table1[[#This Row],[deadline]]/86400)+DATE(1970,1,1)</f>
        <v>41114.847777777773</v>
      </c>
    </row>
    <row r="1580" spans="1:20" ht="58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12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9">
        <f>Table1[[#This Row],[pledged]]/Table1[[#This Row],[goal]]</f>
        <v>0.10806536636794939</v>
      </c>
      <c r="P1580" s="8">
        <f>IFERROR(Table1[[#This Row],[pledged]]/Table1[[#This Row],[backers_count]],0)</f>
        <v>51.25</v>
      </c>
      <c r="Q158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80" t="str">
        <f>RIGHT(Table1[[#This Row],[Category and Sub-Category]],(LEN(Table1[[#This Row],[Category and Sub-Category]])-(FIND("/",Table1[[#This Row],[Category and Sub-Category]],1))))</f>
        <v>art books</v>
      </c>
      <c r="S1580" s="7">
        <f>(Table1[[#This Row],[launched_at]]/86400)+DATE(1970,1,1)</f>
        <v>40399.065868055557</v>
      </c>
      <c r="T1580" s="7">
        <f>(Table1[[#This Row],[deadline]]/86400)+DATE(1970,1,1)</f>
        <v>40423.083333333336</v>
      </c>
    </row>
    <row r="1581" spans="1:20" ht="29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12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9">
        <f>Table1[[#This Row],[pledged]]/Table1[[#This Row],[goal]]</f>
        <v>8.4008400840084006E-3</v>
      </c>
      <c r="P1581" s="8">
        <f>IFERROR(Table1[[#This Row],[pledged]]/Table1[[#This Row],[backers_count]],0)</f>
        <v>14</v>
      </c>
      <c r="Q158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81" t="str">
        <f>RIGHT(Table1[[#This Row],[Category and Sub-Category]],(LEN(Table1[[#This Row],[Category and Sub-Category]])-(FIND("/",Table1[[#This Row],[Category and Sub-Category]],1))))</f>
        <v>art books</v>
      </c>
      <c r="S1581" s="7">
        <f>(Table1[[#This Row],[launched_at]]/86400)+DATE(1970,1,1)</f>
        <v>41481.996423611112</v>
      </c>
      <c r="T1581" s="7">
        <f>(Table1[[#This Row],[deadline]]/86400)+DATE(1970,1,1)</f>
        <v>41514.996423611112</v>
      </c>
    </row>
    <row r="1582" spans="1:20" ht="43.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1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9">
        <f>Table1[[#This Row],[pledged]]/Table1[[#This Row],[goal]]</f>
        <v>0</v>
      </c>
      <c r="P1582" s="8">
        <f>IFERROR(Table1[[#This Row],[pledged]]/Table1[[#This Row],[backers_count]],0)</f>
        <v>0</v>
      </c>
      <c r="Q158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1582" t="str">
        <f>RIGHT(Table1[[#This Row],[Category and Sub-Category]],(LEN(Table1[[#This Row],[Category and Sub-Category]])-(FIND("/",Table1[[#This Row],[Category and Sub-Category]],1))))</f>
        <v>art books</v>
      </c>
      <c r="S1582" s="7">
        <f>(Table1[[#This Row],[launched_at]]/86400)+DATE(1970,1,1)</f>
        <v>40990.050069444442</v>
      </c>
      <c r="T1582" s="7">
        <f>(Table1[[#This Row],[deadline]]/86400)+DATE(1970,1,1)</f>
        <v>41050.050069444442</v>
      </c>
    </row>
    <row r="1583" spans="1:20" ht="43.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12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9">
        <f>Table1[[#This Row],[pledged]]/Table1[[#This Row],[goal]]</f>
        <v>5.0000000000000001E-3</v>
      </c>
      <c r="P1583" s="8">
        <f>IFERROR(Table1[[#This Row],[pledged]]/Table1[[#This Row],[backers_count]],0)</f>
        <v>5</v>
      </c>
      <c r="Q158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83" t="str">
        <f>RIGHT(Table1[[#This Row],[Category and Sub-Category]],(LEN(Table1[[#This Row],[Category and Sub-Category]])-(FIND("/",Table1[[#This Row],[Category and Sub-Category]],1))))</f>
        <v>places</v>
      </c>
      <c r="S1583" s="7">
        <f>(Table1[[#This Row],[launched_at]]/86400)+DATE(1970,1,1)</f>
        <v>42325.448958333334</v>
      </c>
      <c r="T1583" s="7">
        <f>(Table1[[#This Row],[deadline]]/86400)+DATE(1970,1,1)</f>
        <v>42357.448958333334</v>
      </c>
    </row>
    <row r="1584" spans="1:20" ht="29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12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9">
        <f>Table1[[#This Row],[pledged]]/Table1[[#This Row],[goal]]</f>
        <v>9.2999999999999999E-2</v>
      </c>
      <c r="P1584" s="8">
        <f>IFERROR(Table1[[#This Row],[pledged]]/Table1[[#This Row],[backers_count]],0)</f>
        <v>31</v>
      </c>
      <c r="Q158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84" t="str">
        <f>RIGHT(Table1[[#This Row],[Category and Sub-Category]],(LEN(Table1[[#This Row],[Category and Sub-Category]])-(FIND("/",Table1[[#This Row],[Category and Sub-Category]],1))))</f>
        <v>places</v>
      </c>
      <c r="S1584" s="7">
        <f>(Table1[[#This Row],[launched_at]]/86400)+DATE(1970,1,1)</f>
        <v>42246.789965277778</v>
      </c>
      <c r="T1584" s="7">
        <f>(Table1[[#This Row],[deadline]]/86400)+DATE(1970,1,1)</f>
        <v>42303.888888888891</v>
      </c>
    </row>
    <row r="1585" spans="1:20" ht="58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12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9">
        <f>Table1[[#This Row],[pledged]]/Table1[[#This Row],[goal]]</f>
        <v>7.5000000000000002E-4</v>
      </c>
      <c r="P1585" s="8">
        <f>IFERROR(Table1[[#This Row],[pledged]]/Table1[[#This Row],[backers_count]],0)</f>
        <v>15</v>
      </c>
      <c r="Q158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85" t="str">
        <f>RIGHT(Table1[[#This Row],[Category and Sub-Category]],(LEN(Table1[[#This Row],[Category and Sub-Category]])-(FIND("/",Table1[[#This Row],[Category and Sub-Category]],1))))</f>
        <v>places</v>
      </c>
      <c r="S1585" s="7">
        <f>(Table1[[#This Row],[launched_at]]/86400)+DATE(1970,1,1)</f>
        <v>41877.904988425929</v>
      </c>
      <c r="T1585" s="7">
        <f>(Table1[[#This Row],[deadline]]/86400)+DATE(1970,1,1)</f>
        <v>41907.904988425929</v>
      </c>
    </row>
    <row r="1586" spans="1:20" ht="43.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12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9">
        <f>Table1[[#This Row],[pledged]]/Table1[[#This Row],[goal]]</f>
        <v>0</v>
      </c>
      <c r="P1586" s="8">
        <f>IFERROR(Table1[[#This Row],[pledged]]/Table1[[#This Row],[backers_count]],0)</f>
        <v>0</v>
      </c>
      <c r="Q158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86" t="str">
        <f>RIGHT(Table1[[#This Row],[Category and Sub-Category]],(LEN(Table1[[#This Row],[Category and Sub-Category]])-(FIND("/",Table1[[#This Row],[Category and Sub-Category]],1))))</f>
        <v>places</v>
      </c>
      <c r="S1586" s="7">
        <f>(Table1[[#This Row],[launched_at]]/86400)+DATE(1970,1,1)</f>
        <v>41779.649317129632</v>
      </c>
      <c r="T1586" s="7">
        <f>(Table1[[#This Row],[deadline]]/86400)+DATE(1970,1,1)</f>
        <v>41789.649317129632</v>
      </c>
    </row>
    <row r="1587" spans="1:20" ht="58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12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9">
        <f>Table1[[#This Row],[pledged]]/Table1[[#This Row],[goal]]</f>
        <v>0.79</v>
      </c>
      <c r="P1587" s="8">
        <f>IFERROR(Table1[[#This Row],[pledged]]/Table1[[#This Row],[backers_count]],0)</f>
        <v>131.66666666666666</v>
      </c>
      <c r="Q158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87" t="str">
        <f>RIGHT(Table1[[#This Row],[Category and Sub-Category]],(LEN(Table1[[#This Row],[Category and Sub-Category]])-(FIND("/",Table1[[#This Row],[Category and Sub-Category]],1))))</f>
        <v>places</v>
      </c>
      <c r="S1587" s="7">
        <f>(Table1[[#This Row],[launched_at]]/86400)+DATE(1970,1,1)</f>
        <v>42707.895462962959</v>
      </c>
      <c r="T1587" s="7">
        <f>(Table1[[#This Row],[deadline]]/86400)+DATE(1970,1,1)</f>
        <v>42729.458333333328</v>
      </c>
    </row>
    <row r="1588" spans="1:20" ht="29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12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9">
        <f>Table1[[#This Row],[pledged]]/Table1[[#This Row],[goal]]</f>
        <v>0</v>
      </c>
      <c r="P1588" s="8">
        <f>IFERROR(Table1[[#This Row],[pledged]]/Table1[[#This Row],[backers_count]],0)</f>
        <v>0</v>
      </c>
      <c r="Q158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88" t="str">
        <f>RIGHT(Table1[[#This Row],[Category and Sub-Category]],(LEN(Table1[[#This Row],[Category and Sub-Category]])-(FIND("/",Table1[[#This Row],[Category and Sub-Category]],1))))</f>
        <v>places</v>
      </c>
      <c r="S1588" s="7">
        <f>(Table1[[#This Row],[launched_at]]/86400)+DATE(1970,1,1)</f>
        <v>42069.104421296295</v>
      </c>
      <c r="T1588" s="7">
        <f>(Table1[[#This Row],[deadline]]/86400)+DATE(1970,1,1)</f>
        <v>42099.062754629631</v>
      </c>
    </row>
    <row r="1589" spans="1:20" ht="58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12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9">
        <f>Table1[[#This Row],[pledged]]/Table1[[#This Row],[goal]]</f>
        <v>1.3333333333333334E-4</v>
      </c>
      <c r="P1589" s="8">
        <f>IFERROR(Table1[[#This Row],[pledged]]/Table1[[#This Row],[backers_count]],0)</f>
        <v>1</v>
      </c>
      <c r="Q158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89" t="str">
        <f>RIGHT(Table1[[#This Row],[Category and Sub-Category]],(LEN(Table1[[#This Row],[Category and Sub-Category]])-(FIND("/",Table1[[#This Row],[Category and Sub-Category]],1))))</f>
        <v>places</v>
      </c>
      <c r="S1589" s="7">
        <f>(Table1[[#This Row],[launched_at]]/86400)+DATE(1970,1,1)</f>
        <v>41956.950983796298</v>
      </c>
      <c r="T1589" s="7">
        <f>(Table1[[#This Row],[deadline]]/86400)+DATE(1970,1,1)</f>
        <v>41986.950983796298</v>
      </c>
    </row>
    <row r="1590" spans="1:20" ht="29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12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9">
        <f>Table1[[#This Row],[pledged]]/Table1[[#This Row],[goal]]</f>
        <v>0</v>
      </c>
      <c r="P1590" s="8">
        <f>IFERROR(Table1[[#This Row],[pledged]]/Table1[[#This Row],[backers_count]],0)</f>
        <v>0</v>
      </c>
      <c r="Q159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90" t="str">
        <f>RIGHT(Table1[[#This Row],[Category and Sub-Category]],(LEN(Table1[[#This Row],[Category and Sub-Category]])-(FIND("/",Table1[[#This Row],[Category and Sub-Category]],1))))</f>
        <v>places</v>
      </c>
      <c r="S1590" s="7">
        <f>(Table1[[#This Row],[launched_at]]/86400)+DATE(1970,1,1)</f>
        <v>42005.24998842593</v>
      </c>
      <c r="T1590" s="7">
        <f>(Table1[[#This Row],[deadline]]/86400)+DATE(1970,1,1)</f>
        <v>42035.841666666667</v>
      </c>
    </row>
    <row r="1591" spans="1:20" ht="43.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12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9">
        <f>Table1[[#This Row],[pledged]]/Table1[[#This Row],[goal]]</f>
        <v>0</v>
      </c>
      <c r="P1591" s="8">
        <f>IFERROR(Table1[[#This Row],[pledged]]/Table1[[#This Row],[backers_count]],0)</f>
        <v>0</v>
      </c>
      <c r="Q159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91" t="str">
        <f>RIGHT(Table1[[#This Row],[Category and Sub-Category]],(LEN(Table1[[#This Row],[Category and Sub-Category]])-(FIND("/",Table1[[#This Row],[Category and Sub-Category]],1))))</f>
        <v>places</v>
      </c>
      <c r="S1591" s="7">
        <f>(Table1[[#This Row],[launched_at]]/86400)+DATE(1970,1,1)</f>
        <v>42256.984791666662</v>
      </c>
      <c r="T1591" s="7">
        <f>(Table1[[#This Row],[deadline]]/86400)+DATE(1970,1,1)</f>
        <v>42286.984791666662</v>
      </c>
    </row>
    <row r="1592" spans="1:20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1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9">
        <f>Table1[[#This Row],[pledged]]/Table1[[#This Row],[goal]]</f>
        <v>1.7000000000000001E-2</v>
      </c>
      <c r="P1592" s="8">
        <f>IFERROR(Table1[[#This Row],[pledged]]/Table1[[#This Row],[backers_count]],0)</f>
        <v>510</v>
      </c>
      <c r="Q159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92" t="str">
        <f>RIGHT(Table1[[#This Row],[Category and Sub-Category]],(LEN(Table1[[#This Row],[Category and Sub-Category]])-(FIND("/",Table1[[#This Row],[Category and Sub-Category]],1))))</f>
        <v>places</v>
      </c>
      <c r="S1592" s="7">
        <f>(Table1[[#This Row],[launched_at]]/86400)+DATE(1970,1,1)</f>
        <v>42240.857222222221</v>
      </c>
      <c r="T1592" s="7">
        <f>(Table1[[#This Row],[deadline]]/86400)+DATE(1970,1,1)</f>
        <v>42270.857222222221</v>
      </c>
    </row>
    <row r="1593" spans="1:20" ht="58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12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9">
        <f>Table1[[#This Row],[pledged]]/Table1[[#This Row],[goal]]</f>
        <v>0.29228571428571426</v>
      </c>
      <c r="P1593" s="8">
        <f>IFERROR(Table1[[#This Row],[pledged]]/Table1[[#This Row],[backers_count]],0)</f>
        <v>44.478260869565219</v>
      </c>
      <c r="Q159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93" t="str">
        <f>RIGHT(Table1[[#This Row],[Category and Sub-Category]],(LEN(Table1[[#This Row],[Category and Sub-Category]])-(FIND("/",Table1[[#This Row],[Category and Sub-Category]],1))))</f>
        <v>places</v>
      </c>
      <c r="S1593" s="7">
        <f>(Table1[[#This Row],[launched_at]]/86400)+DATE(1970,1,1)</f>
        <v>42433.726168981477</v>
      </c>
      <c r="T1593" s="7">
        <f>(Table1[[#This Row],[deadline]]/86400)+DATE(1970,1,1)</f>
        <v>42463.68450231482</v>
      </c>
    </row>
    <row r="1594" spans="1:20" ht="29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12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9">
        <f>Table1[[#This Row],[pledged]]/Table1[[#This Row],[goal]]</f>
        <v>0</v>
      </c>
      <c r="P1594" s="8">
        <f>IFERROR(Table1[[#This Row],[pledged]]/Table1[[#This Row],[backers_count]],0)</f>
        <v>0</v>
      </c>
      <c r="Q159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94" t="str">
        <f>RIGHT(Table1[[#This Row],[Category and Sub-Category]],(LEN(Table1[[#This Row],[Category and Sub-Category]])-(FIND("/",Table1[[#This Row],[Category and Sub-Category]],1))))</f>
        <v>places</v>
      </c>
      <c r="S1594" s="7">
        <f>(Table1[[#This Row],[launched_at]]/86400)+DATE(1970,1,1)</f>
        <v>42046.072743055556</v>
      </c>
      <c r="T1594" s="7">
        <f>(Table1[[#This Row],[deadline]]/86400)+DATE(1970,1,1)</f>
        <v>42091.031076388885</v>
      </c>
    </row>
    <row r="1595" spans="1:20" ht="29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12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9">
        <f>Table1[[#This Row],[pledged]]/Table1[[#This Row],[goal]]</f>
        <v>1.3636363636363637E-4</v>
      </c>
      <c r="P1595" s="8">
        <f>IFERROR(Table1[[#This Row],[pledged]]/Table1[[#This Row],[backers_count]],0)</f>
        <v>1</v>
      </c>
      <c r="Q159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95" t="str">
        <f>RIGHT(Table1[[#This Row],[Category and Sub-Category]],(LEN(Table1[[#This Row],[Category and Sub-Category]])-(FIND("/",Table1[[#This Row],[Category and Sub-Category]],1))))</f>
        <v>places</v>
      </c>
      <c r="S1595" s="7">
        <f>(Table1[[#This Row],[launched_at]]/86400)+DATE(1970,1,1)</f>
        <v>42033.845543981486</v>
      </c>
      <c r="T1595" s="7">
        <f>(Table1[[#This Row],[deadline]]/86400)+DATE(1970,1,1)</f>
        <v>42063.845543981486</v>
      </c>
    </row>
    <row r="1596" spans="1:20" ht="29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12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9">
        <f>Table1[[#This Row],[pledged]]/Table1[[#This Row],[goal]]</f>
        <v>0.20499999999999999</v>
      </c>
      <c r="P1596" s="8">
        <f>IFERROR(Table1[[#This Row],[pledged]]/Table1[[#This Row],[backers_count]],0)</f>
        <v>20.5</v>
      </c>
      <c r="Q159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96" t="str">
        <f>RIGHT(Table1[[#This Row],[Category and Sub-Category]],(LEN(Table1[[#This Row],[Category and Sub-Category]])-(FIND("/",Table1[[#This Row],[Category and Sub-Category]],1))))</f>
        <v>places</v>
      </c>
      <c r="S1596" s="7">
        <f>(Table1[[#This Row],[launched_at]]/86400)+DATE(1970,1,1)</f>
        <v>42445.712754629625</v>
      </c>
      <c r="T1596" s="7">
        <f>(Table1[[#This Row],[deadline]]/86400)+DATE(1970,1,1)</f>
        <v>42505.681250000001</v>
      </c>
    </row>
    <row r="1597" spans="1:20" ht="43.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12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9">
        <f>Table1[[#This Row],[pledged]]/Table1[[#This Row],[goal]]</f>
        <v>2.8E-3</v>
      </c>
      <c r="P1597" s="8">
        <f>IFERROR(Table1[[#This Row],[pledged]]/Table1[[#This Row],[backers_count]],0)</f>
        <v>40</v>
      </c>
      <c r="Q159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97" t="str">
        <f>RIGHT(Table1[[#This Row],[Category and Sub-Category]],(LEN(Table1[[#This Row],[Category and Sub-Category]])-(FIND("/",Table1[[#This Row],[Category and Sub-Category]],1))))</f>
        <v>places</v>
      </c>
      <c r="S1597" s="7">
        <f>(Table1[[#This Row],[launched_at]]/86400)+DATE(1970,1,1)</f>
        <v>41780.050092592595</v>
      </c>
      <c r="T1597" s="7">
        <f>(Table1[[#This Row],[deadline]]/86400)+DATE(1970,1,1)</f>
        <v>41808.842361111107</v>
      </c>
    </row>
    <row r="1598" spans="1:20" ht="43.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12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9">
        <f>Table1[[#This Row],[pledged]]/Table1[[#This Row],[goal]]</f>
        <v>2.3076923076923078E-2</v>
      </c>
      <c r="P1598" s="8">
        <f>IFERROR(Table1[[#This Row],[pledged]]/Table1[[#This Row],[backers_count]],0)</f>
        <v>25</v>
      </c>
      <c r="Q159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98" t="str">
        <f>RIGHT(Table1[[#This Row],[Category and Sub-Category]],(LEN(Table1[[#This Row],[Category and Sub-Category]])-(FIND("/",Table1[[#This Row],[Category and Sub-Category]],1))))</f>
        <v>places</v>
      </c>
      <c r="S1598" s="7">
        <f>(Table1[[#This Row],[launched_at]]/86400)+DATE(1970,1,1)</f>
        <v>41941.430196759262</v>
      </c>
      <c r="T1598" s="7">
        <f>(Table1[[#This Row],[deadline]]/86400)+DATE(1970,1,1)</f>
        <v>41986.471863425926</v>
      </c>
    </row>
    <row r="1599" spans="1:20" ht="43.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12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9">
        <f>Table1[[#This Row],[pledged]]/Table1[[#This Row],[goal]]</f>
        <v>0</v>
      </c>
      <c r="P1599" s="8">
        <f>IFERROR(Table1[[#This Row],[pledged]]/Table1[[#This Row],[backers_count]],0)</f>
        <v>0</v>
      </c>
      <c r="Q159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599" t="str">
        <f>RIGHT(Table1[[#This Row],[Category and Sub-Category]],(LEN(Table1[[#This Row],[Category and Sub-Category]])-(FIND("/",Table1[[#This Row],[Category and Sub-Category]],1))))</f>
        <v>places</v>
      </c>
      <c r="S1599" s="7">
        <f>(Table1[[#This Row],[launched_at]]/86400)+DATE(1970,1,1)</f>
        <v>42603.354131944448</v>
      </c>
      <c r="T1599" s="7">
        <f>(Table1[[#This Row],[deadline]]/86400)+DATE(1970,1,1)</f>
        <v>42633.354131944448</v>
      </c>
    </row>
    <row r="1600" spans="1:20" ht="58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12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9">
        <f>Table1[[#This Row],[pledged]]/Table1[[#This Row],[goal]]</f>
        <v>1.25E-3</v>
      </c>
      <c r="P1600" s="8">
        <f>IFERROR(Table1[[#This Row],[pledged]]/Table1[[#This Row],[backers_count]],0)</f>
        <v>1</v>
      </c>
      <c r="Q160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600" t="str">
        <f>RIGHT(Table1[[#This Row],[Category and Sub-Category]],(LEN(Table1[[#This Row],[Category and Sub-Category]])-(FIND("/",Table1[[#This Row],[Category and Sub-Category]],1))))</f>
        <v>places</v>
      </c>
      <c r="S1600" s="7">
        <f>(Table1[[#This Row],[launched_at]]/86400)+DATE(1970,1,1)</f>
        <v>42151.667337962965</v>
      </c>
      <c r="T1600" s="7">
        <f>(Table1[[#This Row],[deadline]]/86400)+DATE(1970,1,1)</f>
        <v>42211.667337962965</v>
      </c>
    </row>
    <row r="1601" spans="1:20" ht="43.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12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9">
        <f>Table1[[#This Row],[pledged]]/Table1[[#This Row],[goal]]</f>
        <v>0</v>
      </c>
      <c r="P1601" s="8">
        <f>IFERROR(Table1[[#This Row],[pledged]]/Table1[[#This Row],[backers_count]],0)</f>
        <v>0</v>
      </c>
      <c r="Q160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601" t="str">
        <f>RIGHT(Table1[[#This Row],[Category and Sub-Category]],(LEN(Table1[[#This Row],[Category and Sub-Category]])-(FIND("/",Table1[[#This Row],[Category and Sub-Category]],1))))</f>
        <v>places</v>
      </c>
      <c r="S1601" s="7">
        <f>(Table1[[#This Row],[launched_at]]/86400)+DATE(1970,1,1)</f>
        <v>42438.53907407407</v>
      </c>
      <c r="T1601" s="7">
        <f>(Table1[[#This Row],[deadline]]/86400)+DATE(1970,1,1)</f>
        <v>42468.497407407413</v>
      </c>
    </row>
    <row r="1602" spans="1:20" ht="58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1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9">
        <f>Table1[[#This Row],[pledged]]/Table1[[#This Row],[goal]]</f>
        <v>7.3400000000000007E-2</v>
      </c>
      <c r="P1602" s="8">
        <f>IFERROR(Table1[[#This Row],[pledged]]/Table1[[#This Row],[backers_count]],0)</f>
        <v>40.777777777777779</v>
      </c>
      <c r="Q160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602" t="str">
        <f>RIGHT(Table1[[#This Row],[Category and Sub-Category]],(LEN(Table1[[#This Row],[Category and Sub-Category]])-(FIND("/",Table1[[#This Row],[Category and Sub-Category]],1))))</f>
        <v>places</v>
      </c>
      <c r="S1602" s="7">
        <f>(Table1[[#This Row],[launched_at]]/86400)+DATE(1970,1,1)</f>
        <v>41791.057314814811</v>
      </c>
      <c r="T1602" s="7">
        <f>(Table1[[#This Row],[deadline]]/86400)+DATE(1970,1,1)</f>
        <v>41835.21597222222</v>
      </c>
    </row>
    <row r="1603" spans="1:20" ht="43.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12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9">
        <f>Table1[[#This Row],[pledged]]/Table1[[#This Row],[goal]]</f>
        <v>1.082492</v>
      </c>
      <c r="P1603" s="8">
        <f>IFERROR(Table1[[#This Row],[pledged]]/Table1[[#This Row],[backers_count]],0)</f>
        <v>48.325535714285714</v>
      </c>
      <c r="Q160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03" t="str">
        <f>RIGHT(Table1[[#This Row],[Category and Sub-Category]],(LEN(Table1[[#This Row],[Category and Sub-Category]])-(FIND("/",Table1[[#This Row],[Category and Sub-Category]],1))))</f>
        <v>rock</v>
      </c>
      <c r="S1603" s="7">
        <f>(Table1[[#This Row],[launched_at]]/86400)+DATE(1970,1,1)</f>
        <v>40638.092974537038</v>
      </c>
      <c r="T1603" s="7">
        <f>(Table1[[#This Row],[deadline]]/86400)+DATE(1970,1,1)</f>
        <v>40668.092974537038</v>
      </c>
    </row>
    <row r="1604" spans="1:20" ht="43.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12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9">
        <f>Table1[[#This Row],[pledged]]/Table1[[#This Row],[goal]]</f>
        <v>1.0016666666666667</v>
      </c>
      <c r="P1604" s="8">
        <f>IFERROR(Table1[[#This Row],[pledged]]/Table1[[#This Row],[backers_count]],0)</f>
        <v>46.953125</v>
      </c>
      <c r="Q160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04" t="str">
        <f>RIGHT(Table1[[#This Row],[Category and Sub-Category]],(LEN(Table1[[#This Row],[Category and Sub-Category]])-(FIND("/",Table1[[#This Row],[Category and Sub-Category]],1))))</f>
        <v>rock</v>
      </c>
      <c r="S1604" s="7">
        <f>(Table1[[#This Row],[launched_at]]/86400)+DATE(1970,1,1)</f>
        <v>40788.297650462962</v>
      </c>
      <c r="T1604" s="7">
        <f>(Table1[[#This Row],[deadline]]/86400)+DATE(1970,1,1)</f>
        <v>40830.958333333336</v>
      </c>
    </row>
    <row r="1605" spans="1:20" ht="29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12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9">
        <f>Table1[[#This Row],[pledged]]/Table1[[#This Row],[goal]]</f>
        <v>1.0003299999999999</v>
      </c>
      <c r="P1605" s="8">
        <f>IFERROR(Table1[[#This Row],[pledged]]/Table1[[#This Row],[backers_count]],0)</f>
        <v>66.688666666666663</v>
      </c>
      <c r="Q160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05" t="str">
        <f>RIGHT(Table1[[#This Row],[Category and Sub-Category]],(LEN(Table1[[#This Row],[Category and Sub-Category]])-(FIND("/",Table1[[#This Row],[Category and Sub-Category]],1))))</f>
        <v>rock</v>
      </c>
      <c r="S1605" s="7">
        <f>(Table1[[#This Row],[launched_at]]/86400)+DATE(1970,1,1)</f>
        <v>40876.169664351852</v>
      </c>
      <c r="T1605" s="7">
        <f>(Table1[[#This Row],[deadline]]/86400)+DATE(1970,1,1)</f>
        <v>40936.169664351852</v>
      </c>
    </row>
    <row r="1606" spans="1:20" ht="43.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12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9">
        <f>Table1[[#This Row],[pledged]]/Table1[[#This Row],[goal]]</f>
        <v>1.2210714285714286</v>
      </c>
      <c r="P1606" s="8">
        <f>IFERROR(Table1[[#This Row],[pledged]]/Table1[[#This Row],[backers_count]],0)</f>
        <v>48.842857142857142</v>
      </c>
      <c r="Q160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06" t="str">
        <f>RIGHT(Table1[[#This Row],[Category and Sub-Category]],(LEN(Table1[[#This Row],[Category and Sub-Category]])-(FIND("/",Table1[[#This Row],[Category and Sub-Category]],1))))</f>
        <v>rock</v>
      </c>
      <c r="S1606" s="7">
        <f>(Table1[[#This Row],[launched_at]]/86400)+DATE(1970,1,1)</f>
        <v>40945.845312500001</v>
      </c>
      <c r="T1606" s="7">
        <f>(Table1[[#This Row],[deadline]]/86400)+DATE(1970,1,1)</f>
        <v>40985.803645833337</v>
      </c>
    </row>
    <row r="1607" spans="1:20" ht="43.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12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9">
        <f>Table1[[#This Row],[pledged]]/Table1[[#This Row],[goal]]</f>
        <v>1.0069333333333335</v>
      </c>
      <c r="P1607" s="8">
        <f>IFERROR(Table1[[#This Row],[pledged]]/Table1[[#This Row],[backers_count]],0)</f>
        <v>137.30909090909091</v>
      </c>
      <c r="Q160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07" t="str">
        <f>RIGHT(Table1[[#This Row],[Category and Sub-Category]],(LEN(Table1[[#This Row],[Category and Sub-Category]])-(FIND("/",Table1[[#This Row],[Category and Sub-Category]],1))))</f>
        <v>rock</v>
      </c>
      <c r="S1607" s="7">
        <f>(Table1[[#This Row],[launched_at]]/86400)+DATE(1970,1,1)</f>
        <v>40747.012881944444</v>
      </c>
      <c r="T1607" s="7">
        <f>(Table1[[#This Row],[deadline]]/86400)+DATE(1970,1,1)</f>
        <v>40756.291666666664</v>
      </c>
    </row>
    <row r="1608" spans="1:20" ht="58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12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9">
        <f>Table1[[#This Row],[pledged]]/Table1[[#This Row],[goal]]</f>
        <v>1.01004125</v>
      </c>
      <c r="P1608" s="8">
        <f>IFERROR(Table1[[#This Row],[pledged]]/Table1[[#This Row],[backers_count]],0)</f>
        <v>87.829673913043479</v>
      </c>
      <c r="Q160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08" t="str">
        <f>RIGHT(Table1[[#This Row],[Category and Sub-Category]],(LEN(Table1[[#This Row],[Category and Sub-Category]])-(FIND("/",Table1[[#This Row],[Category and Sub-Category]],1))))</f>
        <v>rock</v>
      </c>
      <c r="S1608" s="7">
        <f>(Table1[[#This Row],[launched_at]]/86400)+DATE(1970,1,1)</f>
        <v>40536.111550925925</v>
      </c>
      <c r="T1608" s="7">
        <f>(Table1[[#This Row],[deadline]]/86400)+DATE(1970,1,1)</f>
        <v>40626.069884259261</v>
      </c>
    </row>
    <row r="1609" spans="1:20" ht="43.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12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9">
        <f>Table1[[#This Row],[pledged]]/Table1[[#This Row],[goal]]</f>
        <v>1.4511000000000001</v>
      </c>
      <c r="P1609" s="8">
        <f>IFERROR(Table1[[#This Row],[pledged]]/Table1[[#This Row],[backers_count]],0)</f>
        <v>70.785365853658533</v>
      </c>
      <c r="Q160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09" t="str">
        <f>RIGHT(Table1[[#This Row],[Category and Sub-Category]],(LEN(Table1[[#This Row],[Category and Sub-Category]])-(FIND("/",Table1[[#This Row],[Category and Sub-Category]],1))))</f>
        <v>rock</v>
      </c>
      <c r="S1609" s="7">
        <f>(Table1[[#This Row],[launched_at]]/86400)+DATE(1970,1,1)</f>
        <v>41053.80846064815</v>
      </c>
      <c r="T1609" s="7">
        <f>(Table1[[#This Row],[deadline]]/86400)+DATE(1970,1,1)</f>
        <v>41074.80846064815</v>
      </c>
    </row>
    <row r="1610" spans="1:20" ht="29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12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9">
        <f>Table1[[#This Row],[pledged]]/Table1[[#This Row],[goal]]</f>
        <v>1.0125</v>
      </c>
      <c r="P1610" s="8">
        <f>IFERROR(Table1[[#This Row],[pledged]]/Table1[[#This Row],[backers_count]],0)</f>
        <v>52.826086956521742</v>
      </c>
      <c r="Q161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10" t="str">
        <f>RIGHT(Table1[[#This Row],[Category and Sub-Category]],(LEN(Table1[[#This Row],[Category and Sub-Category]])-(FIND("/",Table1[[#This Row],[Category and Sub-Category]],1))))</f>
        <v>rock</v>
      </c>
      <c r="S1610" s="7">
        <f>(Table1[[#This Row],[launched_at]]/86400)+DATE(1970,1,1)</f>
        <v>41607.83085648148</v>
      </c>
      <c r="T1610" s="7">
        <f>(Table1[[#This Row],[deadline]]/86400)+DATE(1970,1,1)</f>
        <v>41640.226388888885</v>
      </c>
    </row>
    <row r="1611" spans="1:20" ht="43.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12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9">
        <f>Table1[[#This Row],[pledged]]/Table1[[#This Row],[goal]]</f>
        <v>1.1833333333333333</v>
      </c>
      <c r="P1611" s="8">
        <f>IFERROR(Table1[[#This Row],[pledged]]/Table1[[#This Row],[backers_count]],0)</f>
        <v>443.75</v>
      </c>
      <c r="Q161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11" t="str">
        <f>RIGHT(Table1[[#This Row],[Category and Sub-Category]],(LEN(Table1[[#This Row],[Category and Sub-Category]])-(FIND("/",Table1[[#This Row],[Category and Sub-Category]],1))))</f>
        <v>rock</v>
      </c>
      <c r="S1611" s="7">
        <f>(Table1[[#This Row],[launched_at]]/86400)+DATE(1970,1,1)</f>
        <v>40796.001261574071</v>
      </c>
      <c r="T1611" s="7">
        <f>(Table1[[#This Row],[deadline]]/86400)+DATE(1970,1,1)</f>
        <v>40849.333333333336</v>
      </c>
    </row>
    <row r="1612" spans="1:20" ht="29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9">
        <f>Table1[[#This Row],[pledged]]/Table1[[#This Row],[goal]]</f>
        <v>2.7185000000000001</v>
      </c>
      <c r="P1612" s="8">
        <f>IFERROR(Table1[[#This Row],[pledged]]/Table1[[#This Row],[backers_count]],0)</f>
        <v>48.544642857142854</v>
      </c>
      <c r="Q161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12" t="str">
        <f>RIGHT(Table1[[#This Row],[Category and Sub-Category]],(LEN(Table1[[#This Row],[Category and Sub-Category]])-(FIND("/",Table1[[#This Row],[Category and Sub-Category]],1))))</f>
        <v>rock</v>
      </c>
      <c r="S1612" s="7">
        <f>(Table1[[#This Row],[launched_at]]/86400)+DATE(1970,1,1)</f>
        <v>41228.924884259257</v>
      </c>
      <c r="T1612" s="7">
        <f>(Table1[[#This Row],[deadline]]/86400)+DATE(1970,1,1)</f>
        <v>41258.924884259257</v>
      </c>
    </row>
    <row r="1613" spans="1:20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12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9">
        <f>Table1[[#This Row],[pledged]]/Table1[[#This Row],[goal]]</f>
        <v>1.25125</v>
      </c>
      <c r="P1613" s="8">
        <f>IFERROR(Table1[[#This Row],[pledged]]/Table1[[#This Row],[backers_count]],0)</f>
        <v>37.074074074074076</v>
      </c>
      <c r="Q161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13" t="str">
        <f>RIGHT(Table1[[#This Row],[Category and Sub-Category]],(LEN(Table1[[#This Row],[Category and Sub-Category]])-(FIND("/",Table1[[#This Row],[Category and Sub-Category]],1))))</f>
        <v>rock</v>
      </c>
      <c r="S1613" s="7">
        <f>(Table1[[#This Row],[launched_at]]/86400)+DATE(1970,1,1)</f>
        <v>41409.00037037037</v>
      </c>
      <c r="T1613" s="7">
        <f>(Table1[[#This Row],[deadline]]/86400)+DATE(1970,1,1)</f>
        <v>41430.00037037037</v>
      </c>
    </row>
    <row r="1614" spans="1:20" ht="43.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12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9">
        <f>Table1[[#This Row],[pledged]]/Table1[[#This Row],[goal]]</f>
        <v>1.1000000000000001</v>
      </c>
      <c r="P1614" s="8">
        <f>IFERROR(Table1[[#This Row],[pledged]]/Table1[[#This Row],[backers_count]],0)</f>
        <v>50</v>
      </c>
      <c r="Q161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14" t="str">
        <f>RIGHT(Table1[[#This Row],[Category and Sub-Category]],(LEN(Table1[[#This Row],[Category and Sub-Category]])-(FIND("/",Table1[[#This Row],[Category and Sub-Category]],1))))</f>
        <v>rock</v>
      </c>
      <c r="S1614" s="7">
        <f>(Table1[[#This Row],[launched_at]]/86400)+DATE(1970,1,1)</f>
        <v>41246.874814814815</v>
      </c>
      <c r="T1614" s="7">
        <f>(Table1[[#This Row],[deadline]]/86400)+DATE(1970,1,1)</f>
        <v>41276.874814814815</v>
      </c>
    </row>
    <row r="1615" spans="1:20" ht="43.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12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9">
        <f>Table1[[#This Row],[pledged]]/Table1[[#This Row],[goal]]</f>
        <v>1.0149999999999999</v>
      </c>
      <c r="P1615" s="8">
        <f>IFERROR(Table1[[#This Row],[pledged]]/Table1[[#This Row],[backers_count]],0)</f>
        <v>39.03846153846154</v>
      </c>
      <c r="Q161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15" t="str">
        <f>RIGHT(Table1[[#This Row],[Category and Sub-Category]],(LEN(Table1[[#This Row],[Category and Sub-Category]])-(FIND("/",Table1[[#This Row],[Category and Sub-Category]],1))))</f>
        <v>rock</v>
      </c>
      <c r="S1615" s="7">
        <f>(Table1[[#This Row],[launched_at]]/86400)+DATE(1970,1,1)</f>
        <v>41082.069467592592</v>
      </c>
      <c r="T1615" s="7">
        <f>(Table1[[#This Row],[deadline]]/86400)+DATE(1970,1,1)</f>
        <v>41112.069467592592</v>
      </c>
    </row>
    <row r="1616" spans="1:20" ht="43.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12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9">
        <f>Table1[[#This Row],[pledged]]/Table1[[#This Row],[goal]]</f>
        <v>1.0269999999999999</v>
      </c>
      <c r="P1616" s="8">
        <f>IFERROR(Table1[[#This Row],[pledged]]/Table1[[#This Row],[backers_count]],0)</f>
        <v>66.688311688311686</v>
      </c>
      <c r="Q161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16" t="str">
        <f>RIGHT(Table1[[#This Row],[Category and Sub-Category]],(LEN(Table1[[#This Row],[Category and Sub-Category]])-(FIND("/",Table1[[#This Row],[Category and Sub-Category]],1))))</f>
        <v>rock</v>
      </c>
      <c r="S1616" s="7">
        <f>(Table1[[#This Row],[launched_at]]/86400)+DATE(1970,1,1)</f>
        <v>41794.981122685189</v>
      </c>
      <c r="T1616" s="7">
        <f>(Table1[[#This Row],[deadline]]/86400)+DATE(1970,1,1)</f>
        <v>41854.708333333336</v>
      </c>
    </row>
    <row r="1617" spans="1:20" ht="43.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12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9">
        <f>Table1[[#This Row],[pledged]]/Table1[[#This Row],[goal]]</f>
        <v>1.1412500000000001</v>
      </c>
      <c r="P1617" s="8">
        <f>IFERROR(Table1[[#This Row],[pledged]]/Table1[[#This Row],[backers_count]],0)</f>
        <v>67.132352941176464</v>
      </c>
      <c r="Q161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17" t="str">
        <f>RIGHT(Table1[[#This Row],[Category and Sub-Category]],(LEN(Table1[[#This Row],[Category and Sub-Category]])-(FIND("/",Table1[[#This Row],[Category and Sub-Category]],1))))</f>
        <v>rock</v>
      </c>
      <c r="S1617" s="7">
        <f>(Table1[[#This Row],[launched_at]]/86400)+DATE(1970,1,1)</f>
        <v>40845.050879629627</v>
      </c>
      <c r="T1617" s="7">
        <f>(Table1[[#This Row],[deadline]]/86400)+DATE(1970,1,1)</f>
        <v>40890.092546296299</v>
      </c>
    </row>
    <row r="1618" spans="1:20" ht="43.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12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9">
        <f>Table1[[#This Row],[pledged]]/Table1[[#This Row],[goal]]</f>
        <v>1.042</v>
      </c>
      <c r="P1618" s="8">
        <f>IFERROR(Table1[[#This Row],[pledged]]/Table1[[#This Row],[backers_count]],0)</f>
        <v>66.369426751592357</v>
      </c>
      <c r="Q161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18" t="str">
        <f>RIGHT(Table1[[#This Row],[Category and Sub-Category]],(LEN(Table1[[#This Row],[Category and Sub-Category]])-(FIND("/",Table1[[#This Row],[Category and Sub-Category]],1))))</f>
        <v>rock</v>
      </c>
      <c r="S1618" s="7">
        <f>(Table1[[#This Row],[launched_at]]/86400)+DATE(1970,1,1)</f>
        <v>41194.715520833335</v>
      </c>
      <c r="T1618" s="7">
        <f>(Table1[[#This Row],[deadline]]/86400)+DATE(1970,1,1)</f>
        <v>41235.916666666664</v>
      </c>
    </row>
    <row r="1619" spans="1:20" ht="29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12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9">
        <f>Table1[[#This Row],[pledged]]/Table1[[#This Row],[goal]]</f>
        <v>1.4585714285714286</v>
      </c>
      <c r="P1619" s="8">
        <f>IFERROR(Table1[[#This Row],[pledged]]/Table1[[#This Row],[backers_count]],0)</f>
        <v>64.620253164556956</v>
      </c>
      <c r="Q161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19" t="str">
        <f>RIGHT(Table1[[#This Row],[Category and Sub-Category]],(LEN(Table1[[#This Row],[Category and Sub-Category]])-(FIND("/",Table1[[#This Row],[Category and Sub-Category]],1))))</f>
        <v>rock</v>
      </c>
      <c r="S1619" s="7">
        <f>(Table1[[#This Row],[launched_at]]/86400)+DATE(1970,1,1)</f>
        <v>41546.664212962962</v>
      </c>
      <c r="T1619" s="7">
        <f>(Table1[[#This Row],[deadline]]/86400)+DATE(1970,1,1)</f>
        <v>41579.791666666664</v>
      </c>
    </row>
    <row r="1620" spans="1:20" ht="43.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12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9">
        <f>Table1[[#This Row],[pledged]]/Table1[[#This Row],[goal]]</f>
        <v>1.0506666666666666</v>
      </c>
      <c r="P1620" s="8">
        <f>IFERROR(Table1[[#This Row],[pledged]]/Table1[[#This Row],[backers_count]],0)</f>
        <v>58.370370370370374</v>
      </c>
      <c r="Q162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20" t="str">
        <f>RIGHT(Table1[[#This Row],[Category and Sub-Category]],(LEN(Table1[[#This Row],[Category and Sub-Category]])-(FIND("/",Table1[[#This Row],[Category and Sub-Category]],1))))</f>
        <v>rock</v>
      </c>
      <c r="S1620" s="7">
        <f>(Table1[[#This Row],[launched_at]]/86400)+DATE(1970,1,1)</f>
        <v>41301.654340277775</v>
      </c>
      <c r="T1620" s="7">
        <f>(Table1[[#This Row],[deadline]]/86400)+DATE(1970,1,1)</f>
        <v>41341.654340277775</v>
      </c>
    </row>
    <row r="1621" spans="1:20" ht="43.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12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9">
        <f>Table1[[#This Row],[pledged]]/Table1[[#This Row],[goal]]</f>
        <v>1.3333333333333333</v>
      </c>
      <c r="P1621" s="8">
        <f>IFERROR(Table1[[#This Row],[pledged]]/Table1[[#This Row],[backers_count]],0)</f>
        <v>86.956521739130437</v>
      </c>
      <c r="Q162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21" t="str">
        <f>RIGHT(Table1[[#This Row],[Category and Sub-Category]],(LEN(Table1[[#This Row],[Category and Sub-Category]])-(FIND("/",Table1[[#This Row],[Category and Sub-Category]],1))))</f>
        <v>rock</v>
      </c>
      <c r="S1621" s="7">
        <f>(Table1[[#This Row],[launched_at]]/86400)+DATE(1970,1,1)</f>
        <v>41876.186180555553</v>
      </c>
      <c r="T1621" s="7">
        <f>(Table1[[#This Row],[deadline]]/86400)+DATE(1970,1,1)</f>
        <v>41897.186180555553</v>
      </c>
    </row>
    <row r="1622" spans="1:20" ht="29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1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9">
        <f>Table1[[#This Row],[pledged]]/Table1[[#This Row],[goal]]</f>
        <v>1.1299999999999999</v>
      </c>
      <c r="P1622" s="8">
        <f>IFERROR(Table1[[#This Row],[pledged]]/Table1[[#This Row],[backers_count]],0)</f>
        <v>66.470588235294116</v>
      </c>
      <c r="Q162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22" t="str">
        <f>RIGHT(Table1[[#This Row],[Category and Sub-Category]],(LEN(Table1[[#This Row],[Category and Sub-Category]])-(FIND("/",Table1[[#This Row],[Category and Sub-Category]],1))))</f>
        <v>rock</v>
      </c>
      <c r="S1622" s="7">
        <f>(Table1[[#This Row],[launched_at]]/86400)+DATE(1970,1,1)</f>
        <v>41321.339583333334</v>
      </c>
      <c r="T1622" s="7">
        <f>(Table1[[#This Row],[deadline]]/86400)+DATE(1970,1,1)</f>
        <v>41328.339583333334</v>
      </c>
    </row>
    <row r="1623" spans="1:20" ht="43.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12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9">
        <f>Table1[[#This Row],[pledged]]/Table1[[#This Row],[goal]]</f>
        <v>1.212</v>
      </c>
      <c r="P1623" s="8">
        <f>IFERROR(Table1[[#This Row],[pledged]]/Table1[[#This Row],[backers_count]],0)</f>
        <v>163.78378378378378</v>
      </c>
      <c r="Q162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23" t="str">
        <f>RIGHT(Table1[[#This Row],[Category and Sub-Category]],(LEN(Table1[[#This Row],[Category and Sub-Category]])-(FIND("/",Table1[[#This Row],[Category and Sub-Category]],1))))</f>
        <v>rock</v>
      </c>
      <c r="S1623" s="7">
        <f>(Table1[[#This Row],[launched_at]]/86400)+DATE(1970,1,1)</f>
        <v>41003.60665509259</v>
      </c>
      <c r="T1623" s="7">
        <f>(Table1[[#This Row],[deadline]]/86400)+DATE(1970,1,1)</f>
        <v>41057.165972222225</v>
      </c>
    </row>
    <row r="1624" spans="1:20" ht="43.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12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9">
        <f>Table1[[#This Row],[pledged]]/Table1[[#This Row],[goal]]</f>
        <v>1.0172463768115942</v>
      </c>
      <c r="P1624" s="8">
        <f>IFERROR(Table1[[#This Row],[pledged]]/Table1[[#This Row],[backers_count]],0)</f>
        <v>107.98461538461538</v>
      </c>
      <c r="Q162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24" t="str">
        <f>RIGHT(Table1[[#This Row],[Category and Sub-Category]],(LEN(Table1[[#This Row],[Category and Sub-Category]])-(FIND("/",Table1[[#This Row],[Category and Sub-Category]],1))))</f>
        <v>rock</v>
      </c>
      <c r="S1624" s="7">
        <f>(Table1[[#This Row],[launched_at]]/86400)+DATE(1970,1,1)</f>
        <v>41950.294837962967</v>
      </c>
      <c r="T1624" s="7">
        <f>(Table1[[#This Row],[deadline]]/86400)+DATE(1970,1,1)</f>
        <v>41990.332638888889</v>
      </c>
    </row>
    <row r="1625" spans="1:20" ht="43.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12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9">
        <f>Table1[[#This Row],[pledged]]/Table1[[#This Row],[goal]]</f>
        <v>1.0106666666666666</v>
      </c>
      <c r="P1625" s="8">
        <f>IFERROR(Table1[[#This Row],[pledged]]/Table1[[#This Row],[backers_count]],0)</f>
        <v>42.111111111111114</v>
      </c>
      <c r="Q162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25" t="str">
        <f>RIGHT(Table1[[#This Row],[Category and Sub-Category]],(LEN(Table1[[#This Row],[Category and Sub-Category]])-(FIND("/",Table1[[#This Row],[Category and Sub-Category]],1))))</f>
        <v>rock</v>
      </c>
      <c r="S1625" s="7">
        <f>(Table1[[#This Row],[launched_at]]/86400)+DATE(1970,1,1)</f>
        <v>41453.688530092593</v>
      </c>
      <c r="T1625" s="7">
        <f>(Table1[[#This Row],[deadline]]/86400)+DATE(1970,1,1)</f>
        <v>41513.688530092593</v>
      </c>
    </row>
    <row r="1626" spans="1:20" ht="43.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12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9">
        <f>Table1[[#This Row],[pledged]]/Table1[[#This Row],[goal]]</f>
        <v>1.18</v>
      </c>
      <c r="P1626" s="8">
        <f>IFERROR(Table1[[#This Row],[pledged]]/Table1[[#This Row],[backers_count]],0)</f>
        <v>47.2</v>
      </c>
      <c r="Q162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26" t="str">
        <f>RIGHT(Table1[[#This Row],[Category and Sub-Category]],(LEN(Table1[[#This Row],[Category and Sub-Category]])-(FIND("/",Table1[[#This Row],[Category and Sub-Category]],1))))</f>
        <v>rock</v>
      </c>
      <c r="S1626" s="7">
        <f>(Table1[[#This Row],[launched_at]]/86400)+DATE(1970,1,1)</f>
        <v>41243.367303240739</v>
      </c>
      <c r="T1626" s="7">
        <f>(Table1[[#This Row],[deadline]]/86400)+DATE(1970,1,1)</f>
        <v>41283.367303240739</v>
      </c>
    </row>
    <row r="1627" spans="1:20" ht="58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12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9">
        <f>Table1[[#This Row],[pledged]]/Table1[[#This Row],[goal]]</f>
        <v>1.5533333333333332</v>
      </c>
      <c r="P1627" s="8">
        <f>IFERROR(Table1[[#This Row],[pledged]]/Table1[[#This Row],[backers_count]],0)</f>
        <v>112.01923076923077</v>
      </c>
      <c r="Q162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27" t="str">
        <f>RIGHT(Table1[[#This Row],[Category and Sub-Category]],(LEN(Table1[[#This Row],[Category and Sub-Category]])-(FIND("/",Table1[[#This Row],[Category and Sub-Category]],1))))</f>
        <v>rock</v>
      </c>
      <c r="S1627" s="7">
        <f>(Table1[[#This Row],[launched_at]]/86400)+DATE(1970,1,1)</f>
        <v>41135.699687500004</v>
      </c>
      <c r="T1627" s="7">
        <f>(Table1[[#This Row],[deadline]]/86400)+DATE(1970,1,1)</f>
        <v>41163.699687500004</v>
      </c>
    </row>
    <row r="1628" spans="1:20" ht="43.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12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9">
        <f>Table1[[#This Row],[pledged]]/Table1[[#This Row],[goal]]</f>
        <v>1.0118750000000001</v>
      </c>
      <c r="P1628" s="8">
        <f>IFERROR(Table1[[#This Row],[pledged]]/Table1[[#This Row],[backers_count]],0)</f>
        <v>74.953703703703709</v>
      </c>
      <c r="Q162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28" t="str">
        <f>RIGHT(Table1[[#This Row],[Category and Sub-Category]],(LEN(Table1[[#This Row],[Category and Sub-Category]])-(FIND("/",Table1[[#This Row],[Category and Sub-Category]],1))))</f>
        <v>rock</v>
      </c>
      <c r="S1628" s="7">
        <f>(Table1[[#This Row],[launched_at]]/86400)+DATE(1970,1,1)</f>
        <v>41579.847997685181</v>
      </c>
      <c r="T1628" s="7">
        <f>(Table1[[#This Row],[deadline]]/86400)+DATE(1970,1,1)</f>
        <v>41609.889664351853</v>
      </c>
    </row>
    <row r="1629" spans="1:20" ht="43.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12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9">
        <f>Table1[[#This Row],[pledged]]/Table1[[#This Row],[goal]]</f>
        <v>1.17</v>
      </c>
      <c r="P1629" s="8">
        <f>IFERROR(Table1[[#This Row],[pledged]]/Table1[[#This Row],[backers_count]],0)</f>
        <v>61.578947368421055</v>
      </c>
      <c r="Q162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29" t="str">
        <f>RIGHT(Table1[[#This Row],[Category and Sub-Category]],(LEN(Table1[[#This Row],[Category and Sub-Category]])-(FIND("/",Table1[[#This Row],[Category and Sub-Category]],1))))</f>
        <v>rock</v>
      </c>
      <c r="S1629" s="7">
        <f>(Table1[[#This Row],[launched_at]]/86400)+DATE(1970,1,1)</f>
        <v>41205.707048611112</v>
      </c>
      <c r="T1629" s="7">
        <f>(Table1[[#This Row],[deadline]]/86400)+DATE(1970,1,1)</f>
        <v>41239.207638888889</v>
      </c>
    </row>
    <row r="1630" spans="1:20" ht="29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12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9">
        <f>Table1[[#This Row],[pledged]]/Table1[[#This Row],[goal]]</f>
        <v>1.00925</v>
      </c>
      <c r="P1630" s="8">
        <f>IFERROR(Table1[[#This Row],[pledged]]/Table1[[#This Row],[backers_count]],0)</f>
        <v>45.875</v>
      </c>
      <c r="Q163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30" t="str">
        <f>RIGHT(Table1[[#This Row],[Category and Sub-Category]],(LEN(Table1[[#This Row],[Category and Sub-Category]])-(FIND("/",Table1[[#This Row],[Category and Sub-Category]],1))))</f>
        <v>rock</v>
      </c>
      <c r="S1630" s="7">
        <f>(Table1[[#This Row],[launched_at]]/86400)+DATE(1970,1,1)</f>
        <v>41774.737060185187</v>
      </c>
      <c r="T1630" s="7">
        <f>(Table1[[#This Row],[deadline]]/86400)+DATE(1970,1,1)</f>
        <v>41807.737060185187</v>
      </c>
    </row>
    <row r="1631" spans="1:20" ht="29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12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9">
        <f>Table1[[#This Row],[pledged]]/Table1[[#This Row],[goal]]</f>
        <v>1.0366666666666666</v>
      </c>
      <c r="P1631" s="8">
        <f>IFERROR(Table1[[#This Row],[pledged]]/Table1[[#This Row],[backers_count]],0)</f>
        <v>75.853658536585371</v>
      </c>
      <c r="Q163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31" t="str">
        <f>RIGHT(Table1[[#This Row],[Category and Sub-Category]],(LEN(Table1[[#This Row],[Category and Sub-Category]])-(FIND("/",Table1[[#This Row],[Category and Sub-Category]],1))))</f>
        <v>rock</v>
      </c>
      <c r="S1631" s="7">
        <f>(Table1[[#This Row],[launched_at]]/86400)+DATE(1970,1,1)</f>
        <v>41645.867280092592</v>
      </c>
      <c r="T1631" s="7">
        <f>(Table1[[#This Row],[deadline]]/86400)+DATE(1970,1,1)</f>
        <v>41690.867280092592</v>
      </c>
    </row>
    <row r="1632" spans="1:20" ht="43.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1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9">
        <f>Table1[[#This Row],[pledged]]/Table1[[#This Row],[goal]]</f>
        <v>2.6524999999999999</v>
      </c>
      <c r="P1632" s="8">
        <f>IFERROR(Table1[[#This Row],[pledged]]/Table1[[#This Row],[backers_count]],0)</f>
        <v>84.206349206349202</v>
      </c>
      <c r="Q163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32" t="str">
        <f>RIGHT(Table1[[#This Row],[Category and Sub-Category]],(LEN(Table1[[#This Row],[Category and Sub-Category]])-(FIND("/",Table1[[#This Row],[Category and Sub-Category]],1))))</f>
        <v>rock</v>
      </c>
      <c r="S1632" s="7">
        <f>(Table1[[#This Row],[launched_at]]/86400)+DATE(1970,1,1)</f>
        <v>40939.837673611109</v>
      </c>
      <c r="T1632" s="7">
        <f>(Table1[[#This Row],[deadline]]/86400)+DATE(1970,1,1)</f>
        <v>40970.290972222225</v>
      </c>
    </row>
    <row r="1633" spans="1:20" ht="43.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12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9">
        <f>Table1[[#This Row],[pledged]]/Table1[[#This Row],[goal]]</f>
        <v>1.5590999999999999</v>
      </c>
      <c r="P1633" s="8">
        <f>IFERROR(Table1[[#This Row],[pledged]]/Table1[[#This Row],[backers_count]],0)</f>
        <v>117.22556390977444</v>
      </c>
      <c r="Q163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33" t="str">
        <f>RIGHT(Table1[[#This Row],[Category and Sub-Category]],(LEN(Table1[[#This Row],[Category and Sub-Category]])-(FIND("/",Table1[[#This Row],[Category and Sub-Category]],1))))</f>
        <v>rock</v>
      </c>
      <c r="S1633" s="7">
        <f>(Table1[[#This Row],[launched_at]]/86400)+DATE(1970,1,1)</f>
        <v>41164.859502314815</v>
      </c>
      <c r="T1633" s="7">
        <f>(Table1[[#This Row],[deadline]]/86400)+DATE(1970,1,1)</f>
        <v>41194.859502314815</v>
      </c>
    </row>
    <row r="1634" spans="1:20" ht="58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12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9">
        <f>Table1[[#This Row],[pledged]]/Table1[[#This Row],[goal]]</f>
        <v>1.0162500000000001</v>
      </c>
      <c r="P1634" s="8">
        <f>IFERROR(Table1[[#This Row],[pledged]]/Table1[[#This Row],[backers_count]],0)</f>
        <v>86.489361702127653</v>
      </c>
      <c r="Q163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34" t="str">
        <f>RIGHT(Table1[[#This Row],[Category and Sub-Category]],(LEN(Table1[[#This Row],[Category and Sub-Category]])-(FIND("/",Table1[[#This Row],[Category and Sub-Category]],1))))</f>
        <v>rock</v>
      </c>
      <c r="S1634" s="7">
        <f>(Table1[[#This Row],[launched_at]]/86400)+DATE(1970,1,1)</f>
        <v>40750.340902777782</v>
      </c>
      <c r="T1634" s="7">
        <f>(Table1[[#This Row],[deadline]]/86400)+DATE(1970,1,1)</f>
        <v>40810.340902777782</v>
      </c>
    </row>
    <row r="1635" spans="1:20" ht="43.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12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9">
        <f>Table1[[#This Row],[pledged]]/Table1[[#This Row],[goal]]</f>
        <v>1</v>
      </c>
      <c r="P1635" s="8">
        <f>IFERROR(Table1[[#This Row],[pledged]]/Table1[[#This Row],[backers_count]],0)</f>
        <v>172.41379310344828</v>
      </c>
      <c r="Q163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35" t="str">
        <f>RIGHT(Table1[[#This Row],[Category and Sub-Category]],(LEN(Table1[[#This Row],[Category and Sub-Category]])-(FIND("/",Table1[[#This Row],[Category and Sub-Category]],1))))</f>
        <v>rock</v>
      </c>
      <c r="S1635" s="7">
        <f>(Table1[[#This Row],[launched_at]]/86400)+DATE(1970,1,1)</f>
        <v>40896.883750000001</v>
      </c>
      <c r="T1635" s="7">
        <f>(Table1[[#This Row],[deadline]]/86400)+DATE(1970,1,1)</f>
        <v>40924.208333333336</v>
      </c>
    </row>
    <row r="1636" spans="1:20" ht="43.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12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9">
        <f>Table1[[#This Row],[pledged]]/Table1[[#This Row],[goal]]</f>
        <v>1.0049999999999999</v>
      </c>
      <c r="P1636" s="8">
        <f>IFERROR(Table1[[#This Row],[pledged]]/Table1[[#This Row],[backers_count]],0)</f>
        <v>62.8125</v>
      </c>
      <c r="Q163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36" t="str">
        <f>RIGHT(Table1[[#This Row],[Category and Sub-Category]],(LEN(Table1[[#This Row],[Category and Sub-Category]])-(FIND("/",Table1[[#This Row],[Category and Sub-Category]],1))))</f>
        <v>rock</v>
      </c>
      <c r="S1636" s="7">
        <f>(Table1[[#This Row],[launched_at]]/86400)+DATE(1970,1,1)</f>
        <v>40658.189826388887</v>
      </c>
      <c r="T1636" s="7">
        <f>(Table1[[#This Row],[deadline]]/86400)+DATE(1970,1,1)</f>
        <v>40696.249305555553</v>
      </c>
    </row>
    <row r="1637" spans="1:20" ht="58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12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9">
        <f>Table1[[#This Row],[pledged]]/Table1[[#This Row],[goal]]</f>
        <v>1.2529999999999999</v>
      </c>
      <c r="P1637" s="8">
        <f>IFERROR(Table1[[#This Row],[pledged]]/Table1[[#This Row],[backers_count]],0)</f>
        <v>67.729729729729726</v>
      </c>
      <c r="Q163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37" t="str">
        <f>RIGHT(Table1[[#This Row],[Category and Sub-Category]],(LEN(Table1[[#This Row],[Category and Sub-Category]])-(FIND("/",Table1[[#This Row],[Category and Sub-Category]],1))))</f>
        <v>rock</v>
      </c>
      <c r="S1637" s="7">
        <f>(Table1[[#This Row],[launched_at]]/86400)+DATE(1970,1,1)</f>
        <v>42502.868761574078</v>
      </c>
      <c r="T1637" s="7">
        <f>(Table1[[#This Row],[deadline]]/86400)+DATE(1970,1,1)</f>
        <v>42562.868761574078</v>
      </c>
    </row>
    <row r="1638" spans="1:20" ht="43.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12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9">
        <f>Table1[[#This Row],[pledged]]/Table1[[#This Row],[goal]]</f>
        <v>1.0355555555555556</v>
      </c>
      <c r="P1638" s="8">
        <f>IFERROR(Table1[[#This Row],[pledged]]/Table1[[#This Row],[backers_count]],0)</f>
        <v>53.5632183908046</v>
      </c>
      <c r="Q163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38" t="str">
        <f>RIGHT(Table1[[#This Row],[Category and Sub-Category]],(LEN(Table1[[#This Row],[Category and Sub-Category]])-(FIND("/",Table1[[#This Row],[Category and Sub-Category]],1))))</f>
        <v>rock</v>
      </c>
      <c r="S1638" s="7">
        <f>(Table1[[#This Row],[launched_at]]/86400)+DATE(1970,1,1)</f>
        <v>40663.08666666667</v>
      </c>
      <c r="T1638" s="7">
        <f>(Table1[[#This Row],[deadline]]/86400)+DATE(1970,1,1)</f>
        <v>40706.166666666664</v>
      </c>
    </row>
    <row r="1639" spans="1:20" ht="43.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12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9">
        <f>Table1[[#This Row],[pledged]]/Table1[[#This Row],[goal]]</f>
        <v>1.038</v>
      </c>
      <c r="P1639" s="8">
        <f>IFERROR(Table1[[#This Row],[pledged]]/Table1[[#This Row],[backers_count]],0)</f>
        <v>34.6</v>
      </c>
      <c r="Q163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39" t="str">
        <f>RIGHT(Table1[[#This Row],[Category and Sub-Category]],(LEN(Table1[[#This Row],[Category and Sub-Category]])-(FIND("/",Table1[[#This Row],[Category and Sub-Category]],1))))</f>
        <v>rock</v>
      </c>
      <c r="S1639" s="7">
        <f>(Table1[[#This Row],[launched_at]]/86400)+DATE(1970,1,1)</f>
        <v>40122.751620370371</v>
      </c>
      <c r="T1639" s="7">
        <f>(Table1[[#This Row],[deadline]]/86400)+DATE(1970,1,1)</f>
        <v>40178.985416666663</v>
      </c>
    </row>
    <row r="1640" spans="1:20" ht="29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12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9">
        <f>Table1[[#This Row],[pledged]]/Table1[[#This Row],[goal]]</f>
        <v>1.05</v>
      </c>
      <c r="P1640" s="8">
        <f>IFERROR(Table1[[#This Row],[pledged]]/Table1[[#This Row],[backers_count]],0)</f>
        <v>38.888888888888886</v>
      </c>
      <c r="Q164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40" t="str">
        <f>RIGHT(Table1[[#This Row],[Category and Sub-Category]],(LEN(Table1[[#This Row],[Category and Sub-Category]])-(FIND("/",Table1[[#This Row],[Category and Sub-Category]],1))))</f>
        <v>rock</v>
      </c>
      <c r="S1640" s="7">
        <f>(Table1[[#This Row],[launched_at]]/86400)+DATE(1970,1,1)</f>
        <v>41288.68712962963</v>
      </c>
      <c r="T1640" s="7">
        <f>(Table1[[#This Row],[deadline]]/86400)+DATE(1970,1,1)</f>
        <v>41333.892361111109</v>
      </c>
    </row>
    <row r="1641" spans="1:20" ht="43.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12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9">
        <f>Table1[[#This Row],[pledged]]/Table1[[#This Row],[goal]]</f>
        <v>1</v>
      </c>
      <c r="P1641" s="8">
        <f>IFERROR(Table1[[#This Row],[pledged]]/Table1[[#This Row],[backers_count]],0)</f>
        <v>94.736842105263165</v>
      </c>
      <c r="Q164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41" t="str">
        <f>RIGHT(Table1[[#This Row],[Category and Sub-Category]],(LEN(Table1[[#This Row],[Category and Sub-Category]])-(FIND("/",Table1[[#This Row],[Category and Sub-Category]],1))))</f>
        <v>rock</v>
      </c>
      <c r="S1641" s="7">
        <f>(Table1[[#This Row],[launched_at]]/86400)+DATE(1970,1,1)</f>
        <v>40941.652372685188</v>
      </c>
      <c r="T1641" s="7">
        <f>(Table1[[#This Row],[deadline]]/86400)+DATE(1970,1,1)</f>
        <v>40971.652372685188</v>
      </c>
    </row>
    <row r="1642" spans="1:20" ht="43.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1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9">
        <f>Table1[[#This Row],[pledged]]/Table1[[#This Row],[goal]]</f>
        <v>1.6986000000000001</v>
      </c>
      <c r="P1642" s="8">
        <f>IFERROR(Table1[[#This Row],[pledged]]/Table1[[#This Row],[backers_count]],0)</f>
        <v>39.967058823529413</v>
      </c>
      <c r="Q164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42" t="str">
        <f>RIGHT(Table1[[#This Row],[Category and Sub-Category]],(LEN(Table1[[#This Row],[Category and Sub-Category]])-(FIND("/",Table1[[#This Row],[Category and Sub-Category]],1))))</f>
        <v>rock</v>
      </c>
      <c r="S1642" s="7">
        <f>(Table1[[#This Row],[launched_at]]/86400)+DATE(1970,1,1)</f>
        <v>40379.23096064815</v>
      </c>
      <c r="T1642" s="7">
        <f>(Table1[[#This Row],[deadline]]/86400)+DATE(1970,1,1)</f>
        <v>40393.082638888889</v>
      </c>
    </row>
    <row r="1643" spans="1:20" ht="29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12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9">
        <f>Table1[[#This Row],[pledged]]/Table1[[#This Row],[goal]]</f>
        <v>1.014</v>
      </c>
      <c r="P1643" s="8">
        <f>IFERROR(Table1[[#This Row],[pledged]]/Table1[[#This Row],[backers_count]],0)</f>
        <v>97.5</v>
      </c>
      <c r="Q164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43" t="str">
        <f>RIGHT(Table1[[#This Row],[Category and Sub-Category]],(LEN(Table1[[#This Row],[Category and Sub-Category]])-(FIND("/",Table1[[#This Row],[Category and Sub-Category]],1))))</f>
        <v>pop</v>
      </c>
      <c r="S1643" s="7">
        <f>(Table1[[#This Row],[launched_at]]/86400)+DATE(1970,1,1)</f>
        <v>41962.596574074079</v>
      </c>
      <c r="T1643" s="7">
        <f>(Table1[[#This Row],[deadline]]/86400)+DATE(1970,1,1)</f>
        <v>41992.596574074079</v>
      </c>
    </row>
    <row r="1644" spans="1:20" ht="43.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12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9">
        <f>Table1[[#This Row],[pledged]]/Table1[[#This Row],[goal]]</f>
        <v>1</v>
      </c>
      <c r="P1644" s="8">
        <f>IFERROR(Table1[[#This Row],[pledged]]/Table1[[#This Row],[backers_count]],0)</f>
        <v>42.857142857142854</v>
      </c>
      <c r="Q164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44" t="str">
        <f>RIGHT(Table1[[#This Row],[Category and Sub-Category]],(LEN(Table1[[#This Row],[Category and Sub-Category]])-(FIND("/",Table1[[#This Row],[Category and Sub-Category]],1))))</f>
        <v>pop</v>
      </c>
      <c r="S1644" s="7">
        <f>(Table1[[#This Row],[launched_at]]/86400)+DATE(1970,1,1)</f>
        <v>40688.024618055555</v>
      </c>
      <c r="T1644" s="7">
        <f>(Table1[[#This Row],[deadline]]/86400)+DATE(1970,1,1)</f>
        <v>40708.024618055555</v>
      </c>
    </row>
    <row r="1645" spans="1:20" ht="29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12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9">
        <f>Table1[[#This Row],[pledged]]/Table1[[#This Row],[goal]]</f>
        <v>1.2470000000000001</v>
      </c>
      <c r="P1645" s="8">
        <f>IFERROR(Table1[[#This Row],[pledged]]/Table1[[#This Row],[backers_count]],0)</f>
        <v>168.51351351351352</v>
      </c>
      <c r="Q164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45" t="str">
        <f>RIGHT(Table1[[#This Row],[Category and Sub-Category]],(LEN(Table1[[#This Row],[Category and Sub-Category]])-(FIND("/",Table1[[#This Row],[Category and Sub-Category]],1))))</f>
        <v>pop</v>
      </c>
      <c r="S1645" s="7">
        <f>(Table1[[#This Row],[launched_at]]/86400)+DATE(1970,1,1)</f>
        <v>41146.824212962965</v>
      </c>
      <c r="T1645" s="7">
        <f>(Table1[[#This Row],[deadline]]/86400)+DATE(1970,1,1)</f>
        <v>41176.824212962965</v>
      </c>
    </row>
    <row r="1646" spans="1:20" ht="43.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12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9">
        <f>Table1[[#This Row],[pledged]]/Table1[[#This Row],[goal]]</f>
        <v>1.095</v>
      </c>
      <c r="P1646" s="8">
        <f>IFERROR(Table1[[#This Row],[pledged]]/Table1[[#This Row],[backers_count]],0)</f>
        <v>85.546875</v>
      </c>
      <c r="Q164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46" t="str">
        <f>RIGHT(Table1[[#This Row],[Category and Sub-Category]],(LEN(Table1[[#This Row],[Category and Sub-Category]])-(FIND("/",Table1[[#This Row],[Category and Sub-Category]],1))))</f>
        <v>pop</v>
      </c>
      <c r="S1646" s="7">
        <f>(Table1[[#This Row],[launched_at]]/86400)+DATE(1970,1,1)</f>
        <v>41175.05972222222</v>
      </c>
      <c r="T1646" s="7">
        <f>(Table1[[#This Row],[deadline]]/86400)+DATE(1970,1,1)</f>
        <v>41235.101388888885</v>
      </c>
    </row>
    <row r="1647" spans="1:20" ht="43.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12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9">
        <f>Table1[[#This Row],[pledged]]/Table1[[#This Row],[goal]]</f>
        <v>1.1080000000000001</v>
      </c>
      <c r="P1647" s="8">
        <f>IFERROR(Table1[[#This Row],[pledged]]/Table1[[#This Row],[backers_count]],0)</f>
        <v>554</v>
      </c>
      <c r="Q164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47" t="str">
        <f>RIGHT(Table1[[#This Row],[Category and Sub-Category]],(LEN(Table1[[#This Row],[Category and Sub-Category]])-(FIND("/",Table1[[#This Row],[Category and Sub-Category]],1))))</f>
        <v>pop</v>
      </c>
      <c r="S1647" s="7">
        <f>(Table1[[#This Row],[launched_at]]/86400)+DATE(1970,1,1)</f>
        <v>41521.617361111115</v>
      </c>
      <c r="T1647" s="7">
        <f>(Table1[[#This Row],[deadline]]/86400)+DATE(1970,1,1)</f>
        <v>41535.617361111115</v>
      </c>
    </row>
    <row r="1648" spans="1:20" ht="58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12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9">
        <f>Table1[[#This Row],[pledged]]/Table1[[#This Row],[goal]]</f>
        <v>1.1020000000000001</v>
      </c>
      <c r="P1648" s="8">
        <f>IFERROR(Table1[[#This Row],[pledged]]/Table1[[#This Row],[backers_count]],0)</f>
        <v>26.554216867469879</v>
      </c>
      <c r="Q164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48" t="str">
        <f>RIGHT(Table1[[#This Row],[Category and Sub-Category]],(LEN(Table1[[#This Row],[Category and Sub-Category]])-(FIND("/",Table1[[#This Row],[Category and Sub-Category]],1))))</f>
        <v>pop</v>
      </c>
      <c r="S1648" s="7">
        <f>(Table1[[#This Row],[launched_at]]/86400)+DATE(1970,1,1)</f>
        <v>41833.450266203705</v>
      </c>
      <c r="T1648" s="7">
        <f>(Table1[[#This Row],[deadline]]/86400)+DATE(1970,1,1)</f>
        <v>41865.757638888885</v>
      </c>
    </row>
    <row r="1649" spans="1:20" ht="43.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12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9">
        <f>Table1[[#This Row],[pledged]]/Table1[[#This Row],[goal]]</f>
        <v>1.0471999999999999</v>
      </c>
      <c r="P1649" s="8">
        <f>IFERROR(Table1[[#This Row],[pledged]]/Table1[[#This Row],[backers_count]],0)</f>
        <v>113.82608695652173</v>
      </c>
      <c r="Q164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49" t="str">
        <f>RIGHT(Table1[[#This Row],[Category and Sub-Category]],(LEN(Table1[[#This Row],[Category and Sub-Category]])-(FIND("/",Table1[[#This Row],[Category and Sub-Category]],1))))</f>
        <v>pop</v>
      </c>
      <c r="S1649" s="7">
        <f>(Table1[[#This Row],[launched_at]]/86400)+DATE(1970,1,1)</f>
        <v>41039.409456018519</v>
      </c>
      <c r="T1649" s="7">
        <f>(Table1[[#This Row],[deadline]]/86400)+DATE(1970,1,1)</f>
        <v>41069.409456018519</v>
      </c>
    </row>
    <row r="1650" spans="1:20" ht="43.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12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9">
        <f>Table1[[#This Row],[pledged]]/Table1[[#This Row],[goal]]</f>
        <v>1.2526086956521738</v>
      </c>
      <c r="P1650" s="8">
        <f>IFERROR(Table1[[#This Row],[pledged]]/Table1[[#This Row],[backers_count]],0)</f>
        <v>32.011111111111113</v>
      </c>
      <c r="Q165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50" t="str">
        <f>RIGHT(Table1[[#This Row],[Category and Sub-Category]],(LEN(Table1[[#This Row],[Category and Sub-Category]])-(FIND("/",Table1[[#This Row],[Category and Sub-Category]],1))))</f>
        <v>pop</v>
      </c>
      <c r="S1650" s="7">
        <f>(Table1[[#This Row],[launched_at]]/86400)+DATE(1970,1,1)</f>
        <v>40592.704652777778</v>
      </c>
      <c r="T1650" s="7">
        <f>(Table1[[#This Row],[deadline]]/86400)+DATE(1970,1,1)</f>
        <v>40622.662986111114</v>
      </c>
    </row>
    <row r="1651" spans="1:20" ht="43.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12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9">
        <f>Table1[[#This Row],[pledged]]/Table1[[#This Row],[goal]]</f>
        <v>1.0058763157894737</v>
      </c>
      <c r="P1651" s="8">
        <f>IFERROR(Table1[[#This Row],[pledged]]/Table1[[#This Row],[backers_count]],0)</f>
        <v>47.189259259259259</v>
      </c>
      <c r="Q165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51" t="str">
        <f>RIGHT(Table1[[#This Row],[Category and Sub-Category]],(LEN(Table1[[#This Row],[Category and Sub-Category]])-(FIND("/",Table1[[#This Row],[Category and Sub-Category]],1))))</f>
        <v>pop</v>
      </c>
      <c r="S1651" s="7">
        <f>(Table1[[#This Row],[launched_at]]/86400)+DATE(1970,1,1)</f>
        <v>41737.684664351851</v>
      </c>
      <c r="T1651" s="7">
        <f>(Table1[[#This Row],[deadline]]/86400)+DATE(1970,1,1)</f>
        <v>41782.684664351851</v>
      </c>
    </row>
    <row r="1652" spans="1:20" ht="43.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1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9">
        <f>Table1[[#This Row],[pledged]]/Table1[[#This Row],[goal]]</f>
        <v>1.4155</v>
      </c>
      <c r="P1652" s="8">
        <f>IFERROR(Table1[[#This Row],[pledged]]/Table1[[#This Row],[backers_count]],0)</f>
        <v>88.46875</v>
      </c>
      <c r="Q165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52" t="str">
        <f>RIGHT(Table1[[#This Row],[Category and Sub-Category]],(LEN(Table1[[#This Row],[Category and Sub-Category]])-(FIND("/",Table1[[#This Row],[Category and Sub-Category]],1))))</f>
        <v>pop</v>
      </c>
      <c r="S1652" s="7">
        <f>(Table1[[#This Row],[launched_at]]/86400)+DATE(1970,1,1)</f>
        <v>41526.435613425929</v>
      </c>
      <c r="T1652" s="7">
        <f>(Table1[[#This Row],[deadline]]/86400)+DATE(1970,1,1)</f>
        <v>41556.435613425929</v>
      </c>
    </row>
    <row r="1653" spans="1:20" ht="43.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12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9">
        <f>Table1[[#This Row],[pledged]]/Table1[[#This Row],[goal]]</f>
        <v>1.0075000000000001</v>
      </c>
      <c r="P1653" s="8">
        <f>IFERROR(Table1[[#This Row],[pledged]]/Table1[[#This Row],[backers_count]],0)</f>
        <v>100.75</v>
      </c>
      <c r="Q165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53" t="str">
        <f>RIGHT(Table1[[#This Row],[Category and Sub-Category]],(LEN(Table1[[#This Row],[Category and Sub-Category]])-(FIND("/",Table1[[#This Row],[Category and Sub-Category]],1))))</f>
        <v>pop</v>
      </c>
      <c r="S1653" s="7">
        <f>(Table1[[#This Row],[launched_at]]/86400)+DATE(1970,1,1)</f>
        <v>40625.900694444441</v>
      </c>
      <c r="T1653" s="7">
        <f>(Table1[[#This Row],[deadline]]/86400)+DATE(1970,1,1)</f>
        <v>40659.290972222225</v>
      </c>
    </row>
    <row r="1654" spans="1:20" ht="43.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12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9">
        <f>Table1[[#This Row],[pledged]]/Table1[[#This Row],[goal]]</f>
        <v>1.0066666666666666</v>
      </c>
      <c r="P1654" s="8">
        <f>IFERROR(Table1[[#This Row],[pledged]]/Table1[[#This Row],[backers_count]],0)</f>
        <v>64.714285714285708</v>
      </c>
      <c r="Q165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54" t="str">
        <f>RIGHT(Table1[[#This Row],[Category and Sub-Category]],(LEN(Table1[[#This Row],[Category and Sub-Category]])-(FIND("/",Table1[[#This Row],[Category and Sub-Category]],1))))</f>
        <v>pop</v>
      </c>
      <c r="S1654" s="7">
        <f>(Table1[[#This Row],[launched_at]]/86400)+DATE(1970,1,1)</f>
        <v>41572.492974537039</v>
      </c>
      <c r="T1654" s="7">
        <f>(Table1[[#This Row],[deadline]]/86400)+DATE(1970,1,1)</f>
        <v>41602.534641203703</v>
      </c>
    </row>
    <row r="1655" spans="1:20" ht="43.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12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9">
        <f>Table1[[#This Row],[pledged]]/Table1[[#This Row],[goal]]</f>
        <v>1.7423040000000001</v>
      </c>
      <c r="P1655" s="8">
        <f>IFERROR(Table1[[#This Row],[pledged]]/Table1[[#This Row],[backers_count]],0)</f>
        <v>51.854285714285716</v>
      </c>
      <c r="Q165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55" t="str">
        <f>RIGHT(Table1[[#This Row],[Category and Sub-Category]],(LEN(Table1[[#This Row],[Category and Sub-Category]])-(FIND("/",Table1[[#This Row],[Category and Sub-Category]],1))))</f>
        <v>pop</v>
      </c>
      <c r="S1655" s="7">
        <f>(Table1[[#This Row],[launched_at]]/86400)+DATE(1970,1,1)</f>
        <v>40626.834444444445</v>
      </c>
      <c r="T1655" s="7">
        <f>(Table1[[#This Row],[deadline]]/86400)+DATE(1970,1,1)</f>
        <v>40657.834444444445</v>
      </c>
    </row>
    <row r="1656" spans="1:20" ht="43.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12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9">
        <f>Table1[[#This Row],[pledged]]/Table1[[#This Row],[goal]]</f>
        <v>1.199090909090909</v>
      </c>
      <c r="P1656" s="8">
        <f>IFERROR(Table1[[#This Row],[pledged]]/Table1[[#This Row],[backers_count]],0)</f>
        <v>38.794117647058826</v>
      </c>
      <c r="Q165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56" t="str">
        <f>RIGHT(Table1[[#This Row],[Category and Sub-Category]],(LEN(Table1[[#This Row],[Category and Sub-Category]])-(FIND("/",Table1[[#This Row],[Category and Sub-Category]],1))))</f>
        <v>pop</v>
      </c>
      <c r="S1656" s="7">
        <f>(Table1[[#This Row],[launched_at]]/86400)+DATE(1970,1,1)</f>
        <v>40987.890740740739</v>
      </c>
      <c r="T1656" s="7">
        <f>(Table1[[#This Row],[deadline]]/86400)+DATE(1970,1,1)</f>
        <v>41017.890740740739</v>
      </c>
    </row>
    <row r="1657" spans="1:20" ht="29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12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9">
        <f>Table1[[#This Row],[pledged]]/Table1[[#This Row],[goal]]</f>
        <v>1.4286666666666668</v>
      </c>
      <c r="P1657" s="8">
        <f>IFERROR(Table1[[#This Row],[pledged]]/Table1[[#This Row],[backers_count]],0)</f>
        <v>44.645833333333336</v>
      </c>
      <c r="Q165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57" t="str">
        <f>RIGHT(Table1[[#This Row],[Category and Sub-Category]],(LEN(Table1[[#This Row],[Category and Sub-Category]])-(FIND("/",Table1[[#This Row],[Category and Sub-Category]],1))))</f>
        <v>pop</v>
      </c>
      <c r="S1657" s="7">
        <f>(Table1[[#This Row],[launched_at]]/86400)+DATE(1970,1,1)</f>
        <v>40974.791898148149</v>
      </c>
      <c r="T1657" s="7">
        <f>(Table1[[#This Row],[deadline]]/86400)+DATE(1970,1,1)</f>
        <v>41004.750231481477</v>
      </c>
    </row>
    <row r="1658" spans="1:20" ht="58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12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9">
        <f>Table1[[#This Row],[pledged]]/Table1[[#This Row],[goal]]</f>
        <v>1.0033493333333334</v>
      </c>
      <c r="P1658" s="8">
        <f>IFERROR(Table1[[#This Row],[pledged]]/Table1[[#This Row],[backers_count]],0)</f>
        <v>156.77333333333334</v>
      </c>
      <c r="Q165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58" t="str">
        <f>RIGHT(Table1[[#This Row],[Category and Sub-Category]],(LEN(Table1[[#This Row],[Category and Sub-Category]])-(FIND("/",Table1[[#This Row],[Category and Sub-Category]],1))))</f>
        <v>pop</v>
      </c>
      <c r="S1658" s="7">
        <f>(Table1[[#This Row],[launched_at]]/86400)+DATE(1970,1,1)</f>
        <v>41226.928842592592</v>
      </c>
      <c r="T1658" s="7">
        <f>(Table1[[#This Row],[deadline]]/86400)+DATE(1970,1,1)</f>
        <v>41256.928842592592</v>
      </c>
    </row>
    <row r="1659" spans="1:20" ht="58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12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9">
        <f>Table1[[#This Row],[pledged]]/Table1[[#This Row],[goal]]</f>
        <v>1.0493380000000001</v>
      </c>
      <c r="P1659" s="8">
        <f>IFERROR(Table1[[#This Row],[pledged]]/Table1[[#This Row],[backers_count]],0)</f>
        <v>118.70339366515837</v>
      </c>
      <c r="Q165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59" t="str">
        <f>RIGHT(Table1[[#This Row],[Category and Sub-Category]],(LEN(Table1[[#This Row],[Category and Sub-Category]])-(FIND("/",Table1[[#This Row],[Category and Sub-Category]],1))))</f>
        <v>pop</v>
      </c>
      <c r="S1659" s="7">
        <f>(Table1[[#This Row],[launched_at]]/86400)+DATE(1970,1,1)</f>
        <v>41023.782037037039</v>
      </c>
      <c r="T1659" s="7">
        <f>(Table1[[#This Row],[deadline]]/86400)+DATE(1970,1,1)</f>
        <v>41053.782037037039</v>
      </c>
    </row>
    <row r="1660" spans="1:20" ht="43.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12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9">
        <f>Table1[[#This Row],[pledged]]/Table1[[#This Row],[goal]]</f>
        <v>1.3223333333333334</v>
      </c>
      <c r="P1660" s="8">
        <f>IFERROR(Table1[[#This Row],[pledged]]/Table1[[#This Row],[backers_count]],0)</f>
        <v>74.149532710280369</v>
      </c>
      <c r="Q166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60" t="str">
        <f>RIGHT(Table1[[#This Row],[Category and Sub-Category]],(LEN(Table1[[#This Row],[Category and Sub-Category]])-(FIND("/",Table1[[#This Row],[Category and Sub-Category]],1))))</f>
        <v>pop</v>
      </c>
      <c r="S1660" s="7">
        <f>(Table1[[#This Row],[launched_at]]/86400)+DATE(1970,1,1)</f>
        <v>41223.22184027778</v>
      </c>
      <c r="T1660" s="7">
        <f>(Table1[[#This Row],[deadline]]/86400)+DATE(1970,1,1)</f>
        <v>41261.597222222219</v>
      </c>
    </row>
    <row r="1661" spans="1:20" ht="43.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12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9">
        <f>Table1[[#This Row],[pledged]]/Table1[[#This Row],[goal]]</f>
        <v>1.1279999999999999</v>
      </c>
      <c r="P1661" s="8">
        <f>IFERROR(Table1[[#This Row],[pledged]]/Table1[[#This Row],[backers_count]],0)</f>
        <v>12.533333333333333</v>
      </c>
      <c r="Q166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61" t="str">
        <f>RIGHT(Table1[[#This Row],[Category and Sub-Category]],(LEN(Table1[[#This Row],[Category and Sub-Category]])-(FIND("/",Table1[[#This Row],[Category and Sub-Category]],1))))</f>
        <v>pop</v>
      </c>
      <c r="S1661" s="7">
        <f>(Table1[[#This Row],[launched_at]]/86400)+DATE(1970,1,1)</f>
        <v>41596.913437499999</v>
      </c>
      <c r="T1661" s="7">
        <f>(Table1[[#This Row],[deadline]]/86400)+DATE(1970,1,1)</f>
        <v>41625.5</v>
      </c>
    </row>
    <row r="1662" spans="1:20" ht="58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1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9">
        <f>Table1[[#This Row],[pledged]]/Table1[[#This Row],[goal]]</f>
        <v>12.5375</v>
      </c>
      <c r="P1662" s="8">
        <f>IFERROR(Table1[[#This Row],[pledged]]/Table1[[#This Row],[backers_count]],0)</f>
        <v>27.861111111111111</v>
      </c>
      <c r="Q166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62" t="str">
        <f>RIGHT(Table1[[#This Row],[Category and Sub-Category]],(LEN(Table1[[#This Row],[Category and Sub-Category]])-(FIND("/",Table1[[#This Row],[Category and Sub-Category]],1))))</f>
        <v>pop</v>
      </c>
      <c r="S1662" s="7">
        <f>(Table1[[#This Row],[launched_at]]/86400)+DATE(1970,1,1)</f>
        <v>42459.693865740745</v>
      </c>
      <c r="T1662" s="7">
        <f>(Table1[[#This Row],[deadline]]/86400)+DATE(1970,1,1)</f>
        <v>42490.915972222225</v>
      </c>
    </row>
    <row r="1663" spans="1:20" ht="72.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12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9">
        <f>Table1[[#This Row],[pledged]]/Table1[[#This Row],[goal]]</f>
        <v>1.0250632911392406</v>
      </c>
      <c r="P1663" s="8">
        <f>IFERROR(Table1[[#This Row],[pledged]]/Table1[[#This Row],[backers_count]],0)</f>
        <v>80.178217821782184</v>
      </c>
      <c r="Q166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63" t="str">
        <f>RIGHT(Table1[[#This Row],[Category and Sub-Category]],(LEN(Table1[[#This Row],[Category and Sub-Category]])-(FIND("/",Table1[[#This Row],[Category and Sub-Category]],1))))</f>
        <v>pop</v>
      </c>
      <c r="S1663" s="7">
        <f>(Table1[[#This Row],[launched_at]]/86400)+DATE(1970,1,1)</f>
        <v>42343.998043981483</v>
      </c>
      <c r="T1663" s="7">
        <f>(Table1[[#This Row],[deadline]]/86400)+DATE(1970,1,1)</f>
        <v>42386.875</v>
      </c>
    </row>
    <row r="1664" spans="1:20" ht="58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12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9">
        <f>Table1[[#This Row],[pledged]]/Table1[[#This Row],[goal]]</f>
        <v>1.026375</v>
      </c>
      <c r="P1664" s="8">
        <f>IFERROR(Table1[[#This Row],[pledged]]/Table1[[#This Row],[backers_count]],0)</f>
        <v>132.43548387096774</v>
      </c>
      <c r="Q166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64" t="str">
        <f>RIGHT(Table1[[#This Row],[Category and Sub-Category]],(LEN(Table1[[#This Row],[Category and Sub-Category]])-(FIND("/",Table1[[#This Row],[Category and Sub-Category]],1))))</f>
        <v>pop</v>
      </c>
      <c r="S1664" s="7">
        <f>(Table1[[#This Row],[launched_at]]/86400)+DATE(1970,1,1)</f>
        <v>40848.198333333334</v>
      </c>
      <c r="T1664" s="7">
        <f>(Table1[[#This Row],[deadline]]/86400)+DATE(1970,1,1)</f>
        <v>40908.239999999998</v>
      </c>
    </row>
    <row r="1665" spans="1:20" ht="43.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12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9">
        <f>Table1[[#This Row],[pledged]]/Table1[[#This Row],[goal]]</f>
        <v>1.08</v>
      </c>
      <c r="P1665" s="8">
        <f>IFERROR(Table1[[#This Row],[pledged]]/Table1[[#This Row],[backers_count]],0)</f>
        <v>33.75</v>
      </c>
      <c r="Q166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65" t="str">
        <f>RIGHT(Table1[[#This Row],[Category and Sub-Category]],(LEN(Table1[[#This Row],[Category and Sub-Category]])-(FIND("/",Table1[[#This Row],[Category and Sub-Category]],1))))</f>
        <v>pop</v>
      </c>
      <c r="S1665" s="7">
        <f>(Table1[[#This Row],[launched_at]]/86400)+DATE(1970,1,1)</f>
        <v>42006.02207175926</v>
      </c>
      <c r="T1665" s="7">
        <f>(Table1[[#This Row],[deadline]]/86400)+DATE(1970,1,1)</f>
        <v>42036.02207175926</v>
      </c>
    </row>
    <row r="1666" spans="1:20" ht="43.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12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9">
        <f>Table1[[#This Row],[pledged]]/Table1[[#This Row],[goal]]</f>
        <v>1.2240879999999998</v>
      </c>
      <c r="P1666" s="8">
        <f>IFERROR(Table1[[#This Row],[pledged]]/Table1[[#This Row],[backers_count]],0)</f>
        <v>34.384494382022467</v>
      </c>
      <c r="Q166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66" t="str">
        <f>RIGHT(Table1[[#This Row],[Category and Sub-Category]],(LEN(Table1[[#This Row],[Category and Sub-Category]])-(FIND("/",Table1[[#This Row],[Category and Sub-Category]],1))))</f>
        <v>pop</v>
      </c>
      <c r="S1666" s="7">
        <f>(Table1[[#This Row],[launched_at]]/86400)+DATE(1970,1,1)</f>
        <v>40939.761782407411</v>
      </c>
      <c r="T1666" s="7">
        <f>(Table1[[#This Row],[deadline]]/86400)+DATE(1970,1,1)</f>
        <v>40984.165972222225</v>
      </c>
    </row>
    <row r="1667" spans="1:20" ht="43.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12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9">
        <f>Table1[[#This Row],[pledged]]/Table1[[#This Row],[goal]]</f>
        <v>1.1945714285714286</v>
      </c>
      <c r="P1667" s="8">
        <f>IFERROR(Table1[[#This Row],[pledged]]/Table1[[#This Row],[backers_count]],0)</f>
        <v>44.956989247311824</v>
      </c>
      <c r="Q166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67" t="str">
        <f>RIGHT(Table1[[#This Row],[Category and Sub-Category]],(LEN(Table1[[#This Row],[Category and Sub-Category]])-(FIND("/",Table1[[#This Row],[Category and Sub-Category]],1))))</f>
        <v>pop</v>
      </c>
      <c r="S1667" s="7">
        <f>(Table1[[#This Row],[launched_at]]/86400)+DATE(1970,1,1)</f>
        <v>40564.649456018517</v>
      </c>
      <c r="T1667" s="7">
        <f>(Table1[[#This Row],[deadline]]/86400)+DATE(1970,1,1)</f>
        <v>40596.125</v>
      </c>
    </row>
    <row r="1668" spans="1:20" ht="43.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12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9">
        <f>Table1[[#This Row],[pledged]]/Table1[[#This Row],[goal]]</f>
        <v>1.6088</v>
      </c>
      <c r="P1668" s="8">
        <f>IFERROR(Table1[[#This Row],[pledged]]/Table1[[#This Row],[backers_count]],0)</f>
        <v>41.04081632653061</v>
      </c>
      <c r="Q166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68" t="str">
        <f>RIGHT(Table1[[#This Row],[Category and Sub-Category]],(LEN(Table1[[#This Row],[Category and Sub-Category]])-(FIND("/",Table1[[#This Row],[Category and Sub-Category]],1))))</f>
        <v>pop</v>
      </c>
      <c r="S1668" s="7">
        <f>(Table1[[#This Row],[launched_at]]/86400)+DATE(1970,1,1)</f>
        <v>41331.253159722226</v>
      </c>
      <c r="T1668" s="7">
        <f>(Table1[[#This Row],[deadline]]/86400)+DATE(1970,1,1)</f>
        <v>41361.211493055554</v>
      </c>
    </row>
    <row r="1669" spans="1:20" ht="43.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12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9">
        <f>Table1[[#This Row],[pledged]]/Table1[[#This Row],[goal]]</f>
        <v>1.2685294117647059</v>
      </c>
      <c r="P1669" s="8">
        <f>IFERROR(Table1[[#This Row],[pledged]]/Table1[[#This Row],[backers_count]],0)</f>
        <v>52.597560975609753</v>
      </c>
      <c r="Q166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69" t="str">
        <f>RIGHT(Table1[[#This Row],[Category and Sub-Category]],(LEN(Table1[[#This Row],[Category and Sub-Category]])-(FIND("/",Table1[[#This Row],[Category and Sub-Category]],1))))</f>
        <v>pop</v>
      </c>
      <c r="S1669" s="7">
        <f>(Table1[[#This Row],[launched_at]]/86400)+DATE(1970,1,1)</f>
        <v>41682.0705787037</v>
      </c>
      <c r="T1669" s="7">
        <f>(Table1[[#This Row],[deadline]]/86400)+DATE(1970,1,1)</f>
        <v>41709.290972222225</v>
      </c>
    </row>
    <row r="1670" spans="1:20" ht="43.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12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9">
        <f>Table1[[#This Row],[pledged]]/Table1[[#This Row],[goal]]</f>
        <v>1.026375</v>
      </c>
      <c r="P1670" s="8">
        <f>IFERROR(Table1[[#This Row],[pledged]]/Table1[[#This Row],[backers_count]],0)</f>
        <v>70.784482758620683</v>
      </c>
      <c r="Q167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70" t="str">
        <f>RIGHT(Table1[[#This Row],[Category and Sub-Category]],(LEN(Table1[[#This Row],[Category and Sub-Category]])-(FIND("/",Table1[[#This Row],[Category and Sub-Category]],1))))</f>
        <v>pop</v>
      </c>
      <c r="S1670" s="7">
        <f>(Table1[[#This Row],[launched_at]]/86400)+DATE(1970,1,1)</f>
        <v>40845.149756944447</v>
      </c>
      <c r="T1670" s="7">
        <f>(Table1[[#This Row],[deadline]]/86400)+DATE(1970,1,1)</f>
        <v>40875.191423611112</v>
      </c>
    </row>
    <row r="1671" spans="1:20" ht="58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12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9">
        <f>Table1[[#This Row],[pledged]]/Table1[[#This Row],[goal]]</f>
        <v>1.3975</v>
      </c>
      <c r="P1671" s="8">
        <f>IFERROR(Table1[[#This Row],[pledged]]/Table1[[#This Row],[backers_count]],0)</f>
        <v>53.75</v>
      </c>
      <c r="Q167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71" t="str">
        <f>RIGHT(Table1[[#This Row],[Category and Sub-Category]],(LEN(Table1[[#This Row],[Category and Sub-Category]])-(FIND("/",Table1[[#This Row],[Category and Sub-Category]],1))))</f>
        <v>pop</v>
      </c>
      <c r="S1671" s="7">
        <f>(Table1[[#This Row],[launched_at]]/86400)+DATE(1970,1,1)</f>
        <v>42461.885138888887</v>
      </c>
      <c r="T1671" s="7">
        <f>(Table1[[#This Row],[deadline]]/86400)+DATE(1970,1,1)</f>
        <v>42521.885138888887</v>
      </c>
    </row>
    <row r="1672" spans="1:20" ht="58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1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9">
        <f>Table1[[#This Row],[pledged]]/Table1[[#This Row],[goal]]</f>
        <v>1.026</v>
      </c>
      <c r="P1672" s="8">
        <f>IFERROR(Table1[[#This Row],[pledged]]/Table1[[#This Row],[backers_count]],0)</f>
        <v>44.608695652173914</v>
      </c>
      <c r="Q167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72" t="str">
        <f>RIGHT(Table1[[#This Row],[Category and Sub-Category]],(LEN(Table1[[#This Row],[Category and Sub-Category]])-(FIND("/",Table1[[#This Row],[Category and Sub-Category]],1))))</f>
        <v>pop</v>
      </c>
      <c r="S1672" s="7">
        <f>(Table1[[#This Row],[launched_at]]/86400)+DATE(1970,1,1)</f>
        <v>40313.930543981478</v>
      </c>
      <c r="T1672" s="7">
        <f>(Table1[[#This Row],[deadline]]/86400)+DATE(1970,1,1)</f>
        <v>40364.166666666664</v>
      </c>
    </row>
    <row r="1673" spans="1:20" ht="29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12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9">
        <f>Table1[[#This Row],[pledged]]/Table1[[#This Row],[goal]]</f>
        <v>1.0067349999999999</v>
      </c>
      <c r="P1673" s="8">
        <f>IFERROR(Table1[[#This Row],[pledged]]/Table1[[#This Row],[backers_count]],0)</f>
        <v>26.148961038961041</v>
      </c>
      <c r="Q167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73" t="str">
        <f>RIGHT(Table1[[#This Row],[Category and Sub-Category]],(LEN(Table1[[#This Row],[Category and Sub-Category]])-(FIND("/",Table1[[#This Row],[Category and Sub-Category]],1))))</f>
        <v>pop</v>
      </c>
      <c r="S1673" s="7">
        <f>(Table1[[#This Row],[launched_at]]/86400)+DATE(1970,1,1)</f>
        <v>42553.54414351852</v>
      </c>
      <c r="T1673" s="7">
        <f>(Table1[[#This Row],[deadline]]/86400)+DATE(1970,1,1)</f>
        <v>42583.54414351852</v>
      </c>
    </row>
    <row r="1674" spans="1:20" ht="43.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12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9">
        <f>Table1[[#This Row],[pledged]]/Table1[[#This Row],[goal]]</f>
        <v>1.1294117647058823</v>
      </c>
      <c r="P1674" s="8">
        <f>IFERROR(Table1[[#This Row],[pledged]]/Table1[[#This Row],[backers_count]],0)</f>
        <v>39.183673469387756</v>
      </c>
      <c r="Q167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74" t="str">
        <f>RIGHT(Table1[[#This Row],[Category and Sub-Category]],(LEN(Table1[[#This Row],[Category and Sub-Category]])-(FIND("/",Table1[[#This Row],[Category and Sub-Category]],1))))</f>
        <v>pop</v>
      </c>
      <c r="S1674" s="7">
        <f>(Table1[[#This Row],[launched_at]]/86400)+DATE(1970,1,1)</f>
        <v>41034.656597222223</v>
      </c>
      <c r="T1674" s="7">
        <f>(Table1[[#This Row],[deadline]]/86400)+DATE(1970,1,1)</f>
        <v>41064.656597222223</v>
      </c>
    </row>
    <row r="1675" spans="1:20" ht="43.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12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9">
        <f>Table1[[#This Row],[pledged]]/Table1[[#This Row],[goal]]</f>
        <v>1.2809523809523808</v>
      </c>
      <c r="P1675" s="8">
        <f>IFERROR(Table1[[#This Row],[pledged]]/Table1[[#This Row],[backers_count]],0)</f>
        <v>45.593220338983052</v>
      </c>
      <c r="Q167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75" t="str">
        <f>RIGHT(Table1[[#This Row],[Category and Sub-Category]],(LEN(Table1[[#This Row],[Category and Sub-Category]])-(FIND("/",Table1[[#This Row],[Category and Sub-Category]],1))))</f>
        <v>pop</v>
      </c>
      <c r="S1675" s="7">
        <f>(Table1[[#This Row],[launched_at]]/86400)+DATE(1970,1,1)</f>
        <v>42039.878379629634</v>
      </c>
      <c r="T1675" s="7">
        <f>(Table1[[#This Row],[deadline]]/86400)+DATE(1970,1,1)</f>
        <v>42069.878379629634</v>
      </c>
    </row>
    <row r="1676" spans="1:20" ht="43.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12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9">
        <f>Table1[[#This Row],[pledged]]/Table1[[#This Row],[goal]]</f>
        <v>2.0169999999999999</v>
      </c>
      <c r="P1676" s="8">
        <f>IFERROR(Table1[[#This Row],[pledged]]/Table1[[#This Row],[backers_count]],0)</f>
        <v>89.247787610619469</v>
      </c>
      <c r="Q167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76" t="str">
        <f>RIGHT(Table1[[#This Row],[Category and Sub-Category]],(LEN(Table1[[#This Row],[Category and Sub-Category]])-(FIND("/",Table1[[#This Row],[Category and Sub-Category]],1))))</f>
        <v>pop</v>
      </c>
      <c r="S1676" s="7">
        <f>(Table1[[#This Row],[launched_at]]/86400)+DATE(1970,1,1)</f>
        <v>42569.605393518519</v>
      </c>
      <c r="T1676" s="7">
        <f>(Table1[[#This Row],[deadline]]/86400)+DATE(1970,1,1)</f>
        <v>42600.290972222225</v>
      </c>
    </row>
    <row r="1677" spans="1:20" ht="29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12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9">
        <f>Table1[[#This Row],[pledged]]/Table1[[#This Row],[goal]]</f>
        <v>1.37416</v>
      </c>
      <c r="P1677" s="8">
        <f>IFERROR(Table1[[#This Row],[pledged]]/Table1[[#This Row],[backers_count]],0)</f>
        <v>40.416470588235299</v>
      </c>
      <c r="Q167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77" t="str">
        <f>RIGHT(Table1[[#This Row],[Category and Sub-Category]],(LEN(Table1[[#This Row],[Category and Sub-Category]])-(FIND("/",Table1[[#This Row],[Category and Sub-Category]],1))))</f>
        <v>pop</v>
      </c>
      <c r="S1677" s="7">
        <f>(Table1[[#This Row],[launched_at]]/86400)+DATE(1970,1,1)</f>
        <v>40802.733101851853</v>
      </c>
      <c r="T1677" s="7">
        <f>(Table1[[#This Row],[deadline]]/86400)+DATE(1970,1,1)</f>
        <v>40832.918749999997</v>
      </c>
    </row>
    <row r="1678" spans="1:20" ht="29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12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9">
        <f>Table1[[#This Row],[pledged]]/Table1[[#This Row],[goal]]</f>
        <v>1.1533333333333333</v>
      </c>
      <c r="P1678" s="8">
        <f>IFERROR(Table1[[#This Row],[pledged]]/Table1[[#This Row],[backers_count]],0)</f>
        <v>82.38095238095238</v>
      </c>
      <c r="Q167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78" t="str">
        <f>RIGHT(Table1[[#This Row],[Category and Sub-Category]],(LEN(Table1[[#This Row],[Category and Sub-Category]])-(FIND("/",Table1[[#This Row],[Category and Sub-Category]],1))))</f>
        <v>pop</v>
      </c>
      <c r="S1678" s="7">
        <f>(Table1[[#This Row],[launched_at]]/86400)+DATE(1970,1,1)</f>
        <v>40973.726238425923</v>
      </c>
      <c r="T1678" s="7">
        <f>(Table1[[#This Row],[deadline]]/86400)+DATE(1970,1,1)</f>
        <v>41020.165972222225</v>
      </c>
    </row>
    <row r="1679" spans="1:20" ht="43.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12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9">
        <f>Table1[[#This Row],[pledged]]/Table1[[#This Row],[goal]]</f>
        <v>1.1166666666666667</v>
      </c>
      <c r="P1679" s="8">
        <f>IFERROR(Table1[[#This Row],[pledged]]/Table1[[#This Row],[backers_count]],0)</f>
        <v>159.52380952380952</v>
      </c>
      <c r="Q167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79" t="str">
        <f>RIGHT(Table1[[#This Row],[Category and Sub-Category]],(LEN(Table1[[#This Row],[Category and Sub-Category]])-(FIND("/",Table1[[#This Row],[Category and Sub-Category]],1))))</f>
        <v>pop</v>
      </c>
      <c r="S1679" s="7">
        <f>(Table1[[#This Row],[launched_at]]/86400)+DATE(1970,1,1)</f>
        <v>42416.407129629632</v>
      </c>
      <c r="T1679" s="7">
        <f>(Table1[[#This Row],[deadline]]/86400)+DATE(1970,1,1)</f>
        <v>42476.249305555553</v>
      </c>
    </row>
    <row r="1680" spans="1:20" ht="43.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12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9">
        <f>Table1[[#This Row],[pledged]]/Table1[[#This Row],[goal]]</f>
        <v>1.1839999999999999</v>
      </c>
      <c r="P1680" s="8">
        <f>IFERROR(Table1[[#This Row],[pledged]]/Table1[[#This Row],[backers_count]],0)</f>
        <v>36.244897959183675</v>
      </c>
      <c r="Q168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80" t="str">
        <f>RIGHT(Table1[[#This Row],[Category and Sub-Category]],(LEN(Table1[[#This Row],[Category and Sub-Category]])-(FIND("/",Table1[[#This Row],[Category and Sub-Category]],1))))</f>
        <v>pop</v>
      </c>
      <c r="S1680" s="7">
        <f>(Table1[[#This Row],[launched_at]]/86400)+DATE(1970,1,1)</f>
        <v>41662.854988425926</v>
      </c>
      <c r="T1680" s="7">
        <f>(Table1[[#This Row],[deadline]]/86400)+DATE(1970,1,1)</f>
        <v>41676.854988425926</v>
      </c>
    </row>
    <row r="1681" spans="1:20" ht="58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12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9">
        <f>Table1[[#This Row],[pledged]]/Table1[[#This Row],[goal]]</f>
        <v>1.75</v>
      </c>
      <c r="P1681" s="8">
        <f>IFERROR(Table1[[#This Row],[pledged]]/Table1[[#This Row],[backers_count]],0)</f>
        <v>62.5</v>
      </c>
      <c r="Q168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81" t="str">
        <f>RIGHT(Table1[[#This Row],[Category and Sub-Category]],(LEN(Table1[[#This Row],[Category and Sub-Category]])-(FIND("/",Table1[[#This Row],[Category and Sub-Category]],1))))</f>
        <v>pop</v>
      </c>
      <c r="S1681" s="7">
        <f>(Table1[[#This Row],[launched_at]]/86400)+DATE(1970,1,1)</f>
        <v>40723.068807870368</v>
      </c>
      <c r="T1681" s="7">
        <f>(Table1[[#This Row],[deadline]]/86400)+DATE(1970,1,1)</f>
        <v>40746.068807870368</v>
      </c>
    </row>
    <row r="1682" spans="1:20" ht="29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1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9">
        <f>Table1[[#This Row],[pledged]]/Table1[[#This Row],[goal]]</f>
        <v>1.175</v>
      </c>
      <c r="P1682" s="8">
        <f>IFERROR(Table1[[#This Row],[pledged]]/Table1[[#This Row],[backers_count]],0)</f>
        <v>47</v>
      </c>
      <c r="Q168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82" t="str">
        <f>RIGHT(Table1[[#This Row],[Category and Sub-Category]],(LEN(Table1[[#This Row],[Category and Sub-Category]])-(FIND("/",Table1[[#This Row],[Category and Sub-Category]],1))))</f>
        <v>pop</v>
      </c>
      <c r="S1682" s="7">
        <f>(Table1[[#This Row],[launched_at]]/86400)+DATE(1970,1,1)</f>
        <v>41802.757719907408</v>
      </c>
      <c r="T1682" s="7">
        <f>(Table1[[#This Row],[deadline]]/86400)+DATE(1970,1,1)</f>
        <v>41832.757719907408</v>
      </c>
    </row>
    <row r="1683" spans="1:20" ht="58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12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9">
        <f>Table1[[#This Row],[pledged]]/Table1[[#This Row],[goal]]</f>
        <v>1.0142212307692309</v>
      </c>
      <c r="P1683" s="8">
        <f>IFERROR(Table1[[#This Row],[pledged]]/Table1[[#This Row],[backers_count]],0)</f>
        <v>74.575090497737563</v>
      </c>
      <c r="Q168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83" t="str">
        <f>RIGHT(Table1[[#This Row],[Category and Sub-Category]],(LEN(Table1[[#This Row],[Category and Sub-Category]])-(FIND("/",Table1[[#This Row],[Category and Sub-Category]],1))))</f>
        <v>faith</v>
      </c>
      <c r="S1683" s="7">
        <f>(Table1[[#This Row],[launched_at]]/86400)+DATE(1970,1,1)</f>
        <v>42774.121342592596</v>
      </c>
      <c r="T1683" s="7">
        <f>(Table1[[#This Row],[deadline]]/86400)+DATE(1970,1,1)</f>
        <v>42823.083333333328</v>
      </c>
    </row>
    <row r="1684" spans="1:20" ht="43.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12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9">
        <f>Table1[[#This Row],[pledged]]/Table1[[#This Row],[goal]]</f>
        <v>0</v>
      </c>
      <c r="P1684" s="8">
        <f>IFERROR(Table1[[#This Row],[pledged]]/Table1[[#This Row],[backers_count]],0)</f>
        <v>0</v>
      </c>
      <c r="Q168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84" t="str">
        <f>RIGHT(Table1[[#This Row],[Category and Sub-Category]],(LEN(Table1[[#This Row],[Category and Sub-Category]])-(FIND("/",Table1[[#This Row],[Category and Sub-Category]],1))))</f>
        <v>faith</v>
      </c>
      <c r="S1684" s="7">
        <f>(Table1[[#This Row],[launched_at]]/86400)+DATE(1970,1,1)</f>
        <v>42779.21365740741</v>
      </c>
      <c r="T1684" s="7">
        <f>(Table1[[#This Row],[deadline]]/86400)+DATE(1970,1,1)</f>
        <v>42839.171990740739</v>
      </c>
    </row>
    <row r="1685" spans="1:20" ht="43.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12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9">
        <f>Table1[[#This Row],[pledged]]/Table1[[#This Row],[goal]]</f>
        <v>0.21714285714285714</v>
      </c>
      <c r="P1685" s="8">
        <f>IFERROR(Table1[[#This Row],[pledged]]/Table1[[#This Row],[backers_count]],0)</f>
        <v>76</v>
      </c>
      <c r="Q168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85" t="str">
        <f>RIGHT(Table1[[#This Row],[Category and Sub-Category]],(LEN(Table1[[#This Row],[Category and Sub-Category]])-(FIND("/",Table1[[#This Row],[Category and Sub-Category]],1))))</f>
        <v>faith</v>
      </c>
      <c r="S1685" s="7">
        <f>(Table1[[#This Row],[launched_at]]/86400)+DATE(1970,1,1)</f>
        <v>42808.781689814816</v>
      </c>
      <c r="T1685" s="7">
        <f>(Table1[[#This Row],[deadline]]/86400)+DATE(1970,1,1)</f>
        <v>42832.781689814816</v>
      </c>
    </row>
    <row r="1686" spans="1:20" ht="29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12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9">
        <f>Table1[[#This Row],[pledged]]/Table1[[#This Row],[goal]]</f>
        <v>1.0912500000000001</v>
      </c>
      <c r="P1686" s="8">
        <f>IFERROR(Table1[[#This Row],[pledged]]/Table1[[#This Row],[backers_count]],0)</f>
        <v>86.43564356435644</v>
      </c>
      <c r="Q168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86" t="str">
        <f>RIGHT(Table1[[#This Row],[Category and Sub-Category]],(LEN(Table1[[#This Row],[Category and Sub-Category]])-(FIND("/",Table1[[#This Row],[Category and Sub-Category]],1))))</f>
        <v>faith</v>
      </c>
      <c r="S1686" s="7">
        <f>(Table1[[#This Row],[launched_at]]/86400)+DATE(1970,1,1)</f>
        <v>42783.815289351856</v>
      </c>
      <c r="T1686" s="7">
        <f>(Table1[[#This Row],[deadline]]/86400)+DATE(1970,1,1)</f>
        <v>42811.773622685185</v>
      </c>
    </row>
    <row r="1687" spans="1:20" ht="43.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12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9">
        <f>Table1[[#This Row],[pledged]]/Table1[[#This Row],[goal]]</f>
        <v>1.0285714285714285</v>
      </c>
      <c r="P1687" s="8">
        <f>IFERROR(Table1[[#This Row],[pledged]]/Table1[[#This Row],[backers_count]],0)</f>
        <v>24</v>
      </c>
      <c r="Q168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87" t="str">
        <f>RIGHT(Table1[[#This Row],[Category and Sub-Category]],(LEN(Table1[[#This Row],[Category and Sub-Category]])-(FIND("/",Table1[[#This Row],[Category and Sub-Category]],1))))</f>
        <v>faith</v>
      </c>
      <c r="S1687" s="7">
        <f>(Table1[[#This Row],[launched_at]]/86400)+DATE(1970,1,1)</f>
        <v>42788.2502662037</v>
      </c>
      <c r="T1687" s="7">
        <f>(Table1[[#This Row],[deadline]]/86400)+DATE(1970,1,1)</f>
        <v>42818.208599537036</v>
      </c>
    </row>
    <row r="1688" spans="1:20" ht="43.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12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9">
        <f>Table1[[#This Row],[pledged]]/Table1[[#This Row],[goal]]</f>
        <v>3.5999999999999999E-3</v>
      </c>
      <c r="P1688" s="8">
        <f>IFERROR(Table1[[#This Row],[pledged]]/Table1[[#This Row],[backers_count]],0)</f>
        <v>18</v>
      </c>
      <c r="Q168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88" t="str">
        <f>RIGHT(Table1[[#This Row],[Category and Sub-Category]],(LEN(Table1[[#This Row],[Category and Sub-Category]])-(FIND("/",Table1[[#This Row],[Category and Sub-Category]],1))))</f>
        <v>faith</v>
      </c>
      <c r="S1688" s="7">
        <f>(Table1[[#This Row],[launched_at]]/86400)+DATE(1970,1,1)</f>
        <v>42792.843969907408</v>
      </c>
      <c r="T1688" s="7">
        <f>(Table1[[#This Row],[deadline]]/86400)+DATE(1970,1,1)</f>
        <v>42852.802303240736</v>
      </c>
    </row>
    <row r="1689" spans="1:20" ht="43.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12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9">
        <f>Table1[[#This Row],[pledged]]/Table1[[#This Row],[goal]]</f>
        <v>0.3125</v>
      </c>
      <c r="P1689" s="8">
        <f>IFERROR(Table1[[#This Row],[pledged]]/Table1[[#This Row],[backers_count]],0)</f>
        <v>80.128205128205124</v>
      </c>
      <c r="Q168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89" t="str">
        <f>RIGHT(Table1[[#This Row],[Category and Sub-Category]],(LEN(Table1[[#This Row],[Category and Sub-Category]])-(FIND("/",Table1[[#This Row],[Category and Sub-Category]],1))))</f>
        <v>faith</v>
      </c>
      <c r="S1689" s="7">
        <f>(Table1[[#This Row],[launched_at]]/86400)+DATE(1970,1,1)</f>
        <v>42802.046817129631</v>
      </c>
      <c r="T1689" s="7">
        <f>(Table1[[#This Row],[deadline]]/86400)+DATE(1970,1,1)</f>
        <v>42835.84375</v>
      </c>
    </row>
    <row r="1690" spans="1:20" ht="58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12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9">
        <f>Table1[[#This Row],[pledged]]/Table1[[#This Row],[goal]]</f>
        <v>0.443</v>
      </c>
      <c r="P1690" s="8">
        <f>IFERROR(Table1[[#This Row],[pledged]]/Table1[[#This Row],[backers_count]],0)</f>
        <v>253.14285714285714</v>
      </c>
      <c r="Q169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90" t="str">
        <f>RIGHT(Table1[[#This Row],[Category and Sub-Category]],(LEN(Table1[[#This Row],[Category and Sub-Category]])-(FIND("/",Table1[[#This Row],[Category and Sub-Category]],1))))</f>
        <v>faith</v>
      </c>
      <c r="S1690" s="7">
        <f>(Table1[[#This Row],[launched_at]]/86400)+DATE(1970,1,1)</f>
        <v>42804.534652777773</v>
      </c>
      <c r="T1690" s="7">
        <f>(Table1[[#This Row],[deadline]]/86400)+DATE(1970,1,1)</f>
        <v>42834.492986111116</v>
      </c>
    </row>
    <row r="1691" spans="1:20" ht="29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12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9">
        <f>Table1[[#This Row],[pledged]]/Table1[[#This Row],[goal]]</f>
        <v>1</v>
      </c>
      <c r="P1691" s="8">
        <f>IFERROR(Table1[[#This Row],[pledged]]/Table1[[#This Row],[backers_count]],0)</f>
        <v>171.42857142857142</v>
      </c>
      <c r="Q169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91" t="str">
        <f>RIGHT(Table1[[#This Row],[Category and Sub-Category]],(LEN(Table1[[#This Row],[Category and Sub-Category]])-(FIND("/",Table1[[#This Row],[Category and Sub-Category]],1))))</f>
        <v>faith</v>
      </c>
      <c r="S1691" s="7">
        <f>(Table1[[#This Row],[launched_at]]/86400)+DATE(1970,1,1)</f>
        <v>42780.942476851851</v>
      </c>
      <c r="T1691" s="7">
        <f>(Table1[[#This Row],[deadline]]/86400)+DATE(1970,1,1)</f>
        <v>42810.900810185187</v>
      </c>
    </row>
    <row r="1692" spans="1:20" ht="43.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1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9">
        <f>Table1[[#This Row],[pledged]]/Table1[[#This Row],[goal]]</f>
        <v>0.254</v>
      </c>
      <c r="P1692" s="8">
        <f>IFERROR(Table1[[#This Row],[pledged]]/Table1[[#This Row],[backers_count]],0)</f>
        <v>57.727272727272727</v>
      </c>
      <c r="Q169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92" t="str">
        <f>RIGHT(Table1[[#This Row],[Category and Sub-Category]],(LEN(Table1[[#This Row],[Category and Sub-Category]])-(FIND("/",Table1[[#This Row],[Category and Sub-Category]],1))))</f>
        <v>faith</v>
      </c>
      <c r="S1692" s="7">
        <f>(Table1[[#This Row],[launched_at]]/86400)+DATE(1970,1,1)</f>
        <v>42801.43104166667</v>
      </c>
      <c r="T1692" s="7">
        <f>(Table1[[#This Row],[deadline]]/86400)+DATE(1970,1,1)</f>
        <v>42831.389374999999</v>
      </c>
    </row>
    <row r="1693" spans="1:20" ht="43.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12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9">
        <f>Table1[[#This Row],[pledged]]/Table1[[#This Row],[goal]]</f>
        <v>0.33473333333333333</v>
      </c>
      <c r="P1693" s="8">
        <f>IFERROR(Table1[[#This Row],[pledged]]/Table1[[#This Row],[backers_count]],0)</f>
        <v>264.26315789473682</v>
      </c>
      <c r="Q169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93" t="str">
        <f>RIGHT(Table1[[#This Row],[Category and Sub-Category]],(LEN(Table1[[#This Row],[Category and Sub-Category]])-(FIND("/",Table1[[#This Row],[Category and Sub-Category]],1))))</f>
        <v>faith</v>
      </c>
      <c r="S1693" s="7">
        <f>(Table1[[#This Row],[launched_at]]/86400)+DATE(1970,1,1)</f>
        <v>42795.701481481483</v>
      </c>
      <c r="T1693" s="7">
        <f>(Table1[[#This Row],[deadline]]/86400)+DATE(1970,1,1)</f>
        <v>42828.041666666672</v>
      </c>
    </row>
    <row r="1694" spans="1:20" ht="43.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12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9">
        <f>Table1[[#This Row],[pledged]]/Table1[[#This Row],[goal]]</f>
        <v>0.47799999999999998</v>
      </c>
      <c r="P1694" s="8">
        <f>IFERROR(Table1[[#This Row],[pledged]]/Table1[[#This Row],[backers_count]],0)</f>
        <v>159.33333333333334</v>
      </c>
      <c r="Q169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94" t="str">
        <f>RIGHT(Table1[[#This Row],[Category and Sub-Category]],(LEN(Table1[[#This Row],[Category and Sub-Category]])-(FIND("/",Table1[[#This Row],[Category and Sub-Category]],1))))</f>
        <v>faith</v>
      </c>
      <c r="S1694" s="7">
        <f>(Table1[[#This Row],[launched_at]]/86400)+DATE(1970,1,1)</f>
        <v>42788.151238425926</v>
      </c>
      <c r="T1694" s="7">
        <f>(Table1[[#This Row],[deadline]]/86400)+DATE(1970,1,1)</f>
        <v>42820.999305555553</v>
      </c>
    </row>
    <row r="1695" spans="1:20" ht="58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12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9">
        <f>Table1[[#This Row],[pledged]]/Table1[[#This Row],[goal]]</f>
        <v>9.3333333333333338E-2</v>
      </c>
      <c r="P1695" s="8">
        <f>IFERROR(Table1[[#This Row],[pledged]]/Table1[[#This Row],[backers_count]],0)</f>
        <v>35</v>
      </c>
      <c r="Q169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95" t="str">
        <f>RIGHT(Table1[[#This Row],[Category and Sub-Category]],(LEN(Table1[[#This Row],[Category and Sub-Category]])-(FIND("/",Table1[[#This Row],[Category and Sub-Category]],1))))</f>
        <v>faith</v>
      </c>
      <c r="S1695" s="7">
        <f>(Table1[[#This Row],[launched_at]]/86400)+DATE(1970,1,1)</f>
        <v>42803.920277777783</v>
      </c>
      <c r="T1695" s="7">
        <f>(Table1[[#This Row],[deadline]]/86400)+DATE(1970,1,1)</f>
        <v>42834.833333333328</v>
      </c>
    </row>
    <row r="1696" spans="1:20" ht="43.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12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9">
        <f>Table1[[#This Row],[pledged]]/Table1[[#This Row],[goal]]</f>
        <v>5.0000000000000001E-4</v>
      </c>
      <c r="P1696" s="8">
        <f>IFERROR(Table1[[#This Row],[pledged]]/Table1[[#This Row],[backers_count]],0)</f>
        <v>5</v>
      </c>
      <c r="Q169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96" t="str">
        <f>RIGHT(Table1[[#This Row],[Category and Sub-Category]],(LEN(Table1[[#This Row],[Category and Sub-Category]])-(FIND("/",Table1[[#This Row],[Category and Sub-Category]],1))))</f>
        <v>faith</v>
      </c>
      <c r="S1696" s="7">
        <f>(Table1[[#This Row],[launched_at]]/86400)+DATE(1970,1,1)</f>
        <v>42791.669837962967</v>
      </c>
      <c r="T1696" s="7">
        <f>(Table1[[#This Row],[deadline]]/86400)+DATE(1970,1,1)</f>
        <v>42821.191666666666</v>
      </c>
    </row>
    <row r="1697" spans="1:20" ht="58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12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9">
        <f>Table1[[#This Row],[pledged]]/Table1[[#This Row],[goal]]</f>
        <v>0.11708333333333333</v>
      </c>
      <c r="P1697" s="8">
        <f>IFERROR(Table1[[#This Row],[pledged]]/Table1[[#This Row],[backers_count]],0)</f>
        <v>61.086956521739133</v>
      </c>
      <c r="Q169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97" t="str">
        <f>RIGHT(Table1[[#This Row],[Category and Sub-Category]],(LEN(Table1[[#This Row],[Category and Sub-Category]])-(FIND("/",Table1[[#This Row],[Category and Sub-Category]],1))))</f>
        <v>faith</v>
      </c>
      <c r="S1697" s="7">
        <f>(Table1[[#This Row],[launched_at]]/86400)+DATE(1970,1,1)</f>
        <v>42801.031412037039</v>
      </c>
      <c r="T1697" s="7">
        <f>(Table1[[#This Row],[deadline]]/86400)+DATE(1970,1,1)</f>
        <v>42835.041666666672</v>
      </c>
    </row>
    <row r="1698" spans="1:20" ht="58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12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9">
        <f>Table1[[#This Row],[pledged]]/Table1[[#This Row],[goal]]</f>
        <v>0</v>
      </c>
      <c r="P1698" s="8">
        <f>IFERROR(Table1[[#This Row],[pledged]]/Table1[[#This Row],[backers_count]],0)</f>
        <v>0</v>
      </c>
      <c r="Q169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98" t="str">
        <f>RIGHT(Table1[[#This Row],[Category and Sub-Category]],(LEN(Table1[[#This Row],[Category and Sub-Category]])-(FIND("/",Table1[[#This Row],[Category and Sub-Category]],1))))</f>
        <v>faith</v>
      </c>
      <c r="S1698" s="7">
        <f>(Table1[[#This Row],[launched_at]]/86400)+DATE(1970,1,1)</f>
        <v>42796.069571759261</v>
      </c>
      <c r="T1698" s="7">
        <f>(Table1[[#This Row],[deadline]]/86400)+DATE(1970,1,1)</f>
        <v>42826.027905092589</v>
      </c>
    </row>
    <row r="1699" spans="1:20" ht="43.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12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9">
        <f>Table1[[#This Row],[pledged]]/Table1[[#This Row],[goal]]</f>
        <v>0.20208000000000001</v>
      </c>
      <c r="P1699" s="8">
        <f>IFERROR(Table1[[#This Row],[pledged]]/Table1[[#This Row],[backers_count]],0)</f>
        <v>114.81818181818181</v>
      </c>
      <c r="Q169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699" t="str">
        <f>RIGHT(Table1[[#This Row],[Category and Sub-Category]],(LEN(Table1[[#This Row],[Category and Sub-Category]])-(FIND("/",Table1[[#This Row],[Category and Sub-Category]],1))))</f>
        <v>faith</v>
      </c>
      <c r="S1699" s="7">
        <f>(Table1[[#This Row],[launched_at]]/86400)+DATE(1970,1,1)</f>
        <v>42805.032962962963</v>
      </c>
      <c r="T1699" s="7">
        <f>(Table1[[#This Row],[deadline]]/86400)+DATE(1970,1,1)</f>
        <v>42834.991296296299</v>
      </c>
    </row>
    <row r="1700" spans="1:20" ht="72.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12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9">
        <f>Table1[[#This Row],[pledged]]/Table1[[#This Row],[goal]]</f>
        <v>0</v>
      </c>
      <c r="P1700" s="8">
        <f>IFERROR(Table1[[#This Row],[pledged]]/Table1[[#This Row],[backers_count]],0)</f>
        <v>0</v>
      </c>
      <c r="Q170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00" t="str">
        <f>RIGHT(Table1[[#This Row],[Category and Sub-Category]],(LEN(Table1[[#This Row],[Category and Sub-Category]])-(FIND("/",Table1[[#This Row],[Category and Sub-Category]],1))))</f>
        <v>faith</v>
      </c>
      <c r="S1700" s="7">
        <f>(Table1[[#This Row],[launched_at]]/86400)+DATE(1970,1,1)</f>
        <v>42796.207870370374</v>
      </c>
      <c r="T1700" s="7">
        <f>(Table1[[#This Row],[deadline]]/86400)+DATE(1970,1,1)</f>
        <v>42820.147916666669</v>
      </c>
    </row>
    <row r="1701" spans="1:20" ht="58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12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9">
        <f>Table1[[#This Row],[pledged]]/Table1[[#This Row],[goal]]</f>
        <v>4.2311459353574929E-2</v>
      </c>
      <c r="P1701" s="8">
        <f>IFERROR(Table1[[#This Row],[pledged]]/Table1[[#This Row],[backers_count]],0)</f>
        <v>54</v>
      </c>
      <c r="Q170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01" t="str">
        <f>RIGHT(Table1[[#This Row],[Category and Sub-Category]],(LEN(Table1[[#This Row],[Category and Sub-Category]])-(FIND("/",Table1[[#This Row],[Category and Sub-Category]],1))))</f>
        <v>faith</v>
      </c>
      <c r="S1701" s="7">
        <f>(Table1[[#This Row],[launched_at]]/86400)+DATE(1970,1,1)</f>
        <v>42806.863946759258</v>
      </c>
      <c r="T1701" s="7">
        <f>(Table1[[#This Row],[deadline]]/86400)+DATE(1970,1,1)</f>
        <v>42836.863946759258</v>
      </c>
    </row>
    <row r="1702" spans="1:20" ht="43.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1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9">
        <f>Table1[[#This Row],[pledged]]/Table1[[#This Row],[goal]]</f>
        <v>0.2606</v>
      </c>
      <c r="P1702" s="8">
        <f>IFERROR(Table1[[#This Row],[pledged]]/Table1[[#This Row],[backers_count]],0)</f>
        <v>65.974683544303801</v>
      </c>
      <c r="Q170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02" t="str">
        <f>RIGHT(Table1[[#This Row],[Category and Sub-Category]],(LEN(Table1[[#This Row],[Category and Sub-Category]])-(FIND("/",Table1[[#This Row],[Category and Sub-Category]],1))))</f>
        <v>faith</v>
      </c>
      <c r="S1702" s="7">
        <f>(Table1[[#This Row],[launched_at]]/86400)+DATE(1970,1,1)</f>
        <v>42796.071643518517</v>
      </c>
      <c r="T1702" s="7">
        <f>(Table1[[#This Row],[deadline]]/86400)+DATE(1970,1,1)</f>
        <v>42826.166666666672</v>
      </c>
    </row>
    <row r="1703" spans="1:20" ht="43.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12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9">
        <f>Table1[[#This Row],[pledged]]/Table1[[#This Row],[goal]]</f>
        <v>1.9801980198019802E-3</v>
      </c>
      <c r="P1703" s="8">
        <f>IFERROR(Table1[[#This Row],[pledged]]/Table1[[#This Row],[backers_count]],0)</f>
        <v>5</v>
      </c>
      <c r="Q170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03" t="str">
        <f>RIGHT(Table1[[#This Row],[Category and Sub-Category]],(LEN(Table1[[#This Row],[Category and Sub-Category]])-(FIND("/",Table1[[#This Row],[Category and Sub-Category]],1))))</f>
        <v>faith</v>
      </c>
      <c r="S1703" s="7">
        <f>(Table1[[#This Row],[launched_at]]/86400)+DATE(1970,1,1)</f>
        <v>41989.664409722223</v>
      </c>
      <c r="T1703" s="7">
        <f>(Table1[[#This Row],[deadline]]/86400)+DATE(1970,1,1)</f>
        <v>42019.664409722223</v>
      </c>
    </row>
    <row r="1704" spans="1:20" ht="29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12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9">
        <f>Table1[[#This Row],[pledged]]/Table1[[#This Row],[goal]]</f>
        <v>6.0606060606060605E-5</v>
      </c>
      <c r="P1704" s="8">
        <f>IFERROR(Table1[[#This Row],[pledged]]/Table1[[#This Row],[backers_count]],0)</f>
        <v>1</v>
      </c>
      <c r="Q170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04" t="str">
        <f>RIGHT(Table1[[#This Row],[Category and Sub-Category]],(LEN(Table1[[#This Row],[Category and Sub-Category]])-(FIND("/",Table1[[#This Row],[Category and Sub-Category]],1))))</f>
        <v>faith</v>
      </c>
      <c r="S1704" s="7">
        <f>(Table1[[#This Row],[launched_at]]/86400)+DATE(1970,1,1)</f>
        <v>42063.869791666672</v>
      </c>
      <c r="T1704" s="7">
        <f>(Table1[[#This Row],[deadline]]/86400)+DATE(1970,1,1)</f>
        <v>42093.828125</v>
      </c>
    </row>
    <row r="1705" spans="1:20" ht="43.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12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9">
        <f>Table1[[#This Row],[pledged]]/Table1[[#This Row],[goal]]</f>
        <v>1.0200000000000001E-2</v>
      </c>
      <c r="P1705" s="8">
        <f>IFERROR(Table1[[#This Row],[pledged]]/Table1[[#This Row],[backers_count]],0)</f>
        <v>25.5</v>
      </c>
      <c r="Q170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05" t="str">
        <f>RIGHT(Table1[[#This Row],[Category and Sub-Category]],(LEN(Table1[[#This Row],[Category and Sub-Category]])-(FIND("/",Table1[[#This Row],[Category and Sub-Category]],1))))</f>
        <v>faith</v>
      </c>
      <c r="S1705" s="7">
        <f>(Table1[[#This Row],[launched_at]]/86400)+DATE(1970,1,1)</f>
        <v>42187.281678240739</v>
      </c>
      <c r="T1705" s="7">
        <f>(Table1[[#This Row],[deadline]]/86400)+DATE(1970,1,1)</f>
        <v>42247.281678240739</v>
      </c>
    </row>
    <row r="1706" spans="1:20" ht="43.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12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9">
        <f>Table1[[#This Row],[pledged]]/Table1[[#This Row],[goal]]</f>
        <v>0.65100000000000002</v>
      </c>
      <c r="P1706" s="8">
        <f>IFERROR(Table1[[#This Row],[pledged]]/Table1[[#This Row],[backers_count]],0)</f>
        <v>118.36363636363636</v>
      </c>
      <c r="Q170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06" t="str">
        <f>RIGHT(Table1[[#This Row],[Category and Sub-Category]],(LEN(Table1[[#This Row],[Category and Sub-Category]])-(FIND("/",Table1[[#This Row],[Category and Sub-Category]],1))))</f>
        <v>faith</v>
      </c>
      <c r="S1706" s="7">
        <f>(Table1[[#This Row],[launched_at]]/86400)+DATE(1970,1,1)</f>
        <v>42021.139733796299</v>
      </c>
      <c r="T1706" s="7">
        <f>(Table1[[#This Row],[deadline]]/86400)+DATE(1970,1,1)</f>
        <v>42051.139733796299</v>
      </c>
    </row>
    <row r="1707" spans="1:20" ht="43.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12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9">
        <f>Table1[[#This Row],[pledged]]/Table1[[#This Row],[goal]]</f>
        <v>0</v>
      </c>
      <c r="P1707" s="8">
        <f>IFERROR(Table1[[#This Row],[pledged]]/Table1[[#This Row],[backers_count]],0)</f>
        <v>0</v>
      </c>
      <c r="Q170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07" t="str">
        <f>RIGHT(Table1[[#This Row],[Category and Sub-Category]],(LEN(Table1[[#This Row],[Category and Sub-Category]])-(FIND("/",Table1[[#This Row],[Category and Sub-Category]],1))))</f>
        <v>faith</v>
      </c>
      <c r="S1707" s="7">
        <f>(Table1[[#This Row],[launched_at]]/86400)+DATE(1970,1,1)</f>
        <v>42245.016736111109</v>
      </c>
      <c r="T1707" s="7">
        <f>(Table1[[#This Row],[deadline]]/86400)+DATE(1970,1,1)</f>
        <v>42256.666666666672</v>
      </c>
    </row>
    <row r="1708" spans="1:20" ht="43.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12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9">
        <f>Table1[[#This Row],[pledged]]/Table1[[#This Row],[goal]]</f>
        <v>0</v>
      </c>
      <c r="P1708" s="8">
        <f>IFERROR(Table1[[#This Row],[pledged]]/Table1[[#This Row],[backers_count]],0)</f>
        <v>0</v>
      </c>
      <c r="Q170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08" t="str">
        <f>RIGHT(Table1[[#This Row],[Category and Sub-Category]],(LEN(Table1[[#This Row],[Category and Sub-Category]])-(FIND("/",Table1[[#This Row],[Category and Sub-Category]],1))))</f>
        <v>faith</v>
      </c>
      <c r="S1708" s="7">
        <f>(Table1[[#This Row],[launched_at]]/86400)+DATE(1970,1,1)</f>
        <v>42179.306388888886</v>
      </c>
      <c r="T1708" s="7">
        <f>(Table1[[#This Row],[deadline]]/86400)+DATE(1970,1,1)</f>
        <v>42239.306388888886</v>
      </c>
    </row>
    <row r="1709" spans="1:20" ht="43.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12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9">
        <f>Table1[[#This Row],[pledged]]/Table1[[#This Row],[goal]]</f>
        <v>9.74E-2</v>
      </c>
      <c r="P1709" s="8">
        <f>IFERROR(Table1[[#This Row],[pledged]]/Table1[[#This Row],[backers_count]],0)</f>
        <v>54.111111111111114</v>
      </c>
      <c r="Q170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09" t="str">
        <f>RIGHT(Table1[[#This Row],[Category and Sub-Category]],(LEN(Table1[[#This Row],[Category and Sub-Category]])-(FIND("/",Table1[[#This Row],[Category and Sub-Category]],1))))</f>
        <v>faith</v>
      </c>
      <c r="S1709" s="7">
        <f>(Table1[[#This Row],[launched_at]]/86400)+DATE(1970,1,1)</f>
        <v>42427.721006944441</v>
      </c>
      <c r="T1709" s="7">
        <f>(Table1[[#This Row],[deadline]]/86400)+DATE(1970,1,1)</f>
        <v>42457.679340277777</v>
      </c>
    </row>
    <row r="1710" spans="1:20" ht="58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12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9">
        <f>Table1[[#This Row],[pledged]]/Table1[[#This Row],[goal]]</f>
        <v>0</v>
      </c>
      <c r="P1710" s="8">
        <f>IFERROR(Table1[[#This Row],[pledged]]/Table1[[#This Row],[backers_count]],0)</f>
        <v>0</v>
      </c>
      <c r="Q171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10" t="str">
        <f>RIGHT(Table1[[#This Row],[Category and Sub-Category]],(LEN(Table1[[#This Row],[Category and Sub-Category]])-(FIND("/",Table1[[#This Row],[Category and Sub-Category]],1))))</f>
        <v>faith</v>
      </c>
      <c r="S1710" s="7">
        <f>(Table1[[#This Row],[launched_at]]/86400)+DATE(1970,1,1)</f>
        <v>42451.866967592592</v>
      </c>
      <c r="T1710" s="7">
        <f>(Table1[[#This Row],[deadline]]/86400)+DATE(1970,1,1)</f>
        <v>42491.866967592592</v>
      </c>
    </row>
    <row r="1711" spans="1:20" ht="43.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12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9">
        <f>Table1[[#This Row],[pledged]]/Table1[[#This Row],[goal]]</f>
        <v>4.8571428571428571E-2</v>
      </c>
      <c r="P1711" s="8">
        <f>IFERROR(Table1[[#This Row],[pledged]]/Table1[[#This Row],[backers_count]],0)</f>
        <v>21.25</v>
      </c>
      <c r="Q171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11" t="str">
        <f>RIGHT(Table1[[#This Row],[Category and Sub-Category]],(LEN(Table1[[#This Row],[Category and Sub-Category]])-(FIND("/",Table1[[#This Row],[Category and Sub-Category]],1))))</f>
        <v>faith</v>
      </c>
      <c r="S1711" s="7">
        <f>(Table1[[#This Row],[launched_at]]/86400)+DATE(1970,1,1)</f>
        <v>41841.563819444447</v>
      </c>
      <c r="T1711" s="7">
        <f>(Table1[[#This Row],[deadline]]/86400)+DATE(1970,1,1)</f>
        <v>41882.818749999999</v>
      </c>
    </row>
    <row r="1712" spans="1:20" ht="29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9">
        <f>Table1[[#This Row],[pledged]]/Table1[[#This Row],[goal]]</f>
        <v>6.7999999999999996E-3</v>
      </c>
      <c r="P1712" s="8">
        <f>IFERROR(Table1[[#This Row],[pledged]]/Table1[[#This Row],[backers_count]],0)</f>
        <v>34</v>
      </c>
      <c r="Q171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12" t="str">
        <f>RIGHT(Table1[[#This Row],[Category and Sub-Category]],(LEN(Table1[[#This Row],[Category and Sub-Category]])-(FIND("/",Table1[[#This Row],[Category and Sub-Category]],1))))</f>
        <v>faith</v>
      </c>
      <c r="S1712" s="7">
        <f>(Table1[[#This Row],[launched_at]]/86400)+DATE(1970,1,1)</f>
        <v>42341.591296296298</v>
      </c>
      <c r="T1712" s="7">
        <f>(Table1[[#This Row],[deadline]]/86400)+DATE(1970,1,1)</f>
        <v>42387.541666666672</v>
      </c>
    </row>
    <row r="1713" spans="1:20" ht="43.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12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9">
        <f>Table1[[#This Row],[pledged]]/Table1[[#This Row],[goal]]</f>
        <v>0.105</v>
      </c>
      <c r="P1713" s="8">
        <f>IFERROR(Table1[[#This Row],[pledged]]/Table1[[#This Row],[backers_count]],0)</f>
        <v>525</v>
      </c>
      <c r="Q171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13" t="str">
        <f>RIGHT(Table1[[#This Row],[Category and Sub-Category]],(LEN(Table1[[#This Row],[Category and Sub-Category]])-(FIND("/",Table1[[#This Row],[Category and Sub-Category]],1))))</f>
        <v>faith</v>
      </c>
      <c r="S1713" s="7">
        <f>(Table1[[#This Row],[launched_at]]/86400)+DATE(1970,1,1)</f>
        <v>41852.646226851852</v>
      </c>
      <c r="T1713" s="7">
        <f>(Table1[[#This Row],[deadline]]/86400)+DATE(1970,1,1)</f>
        <v>41883.646226851852</v>
      </c>
    </row>
    <row r="1714" spans="1:20" ht="58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12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9">
        <f>Table1[[#This Row],[pledged]]/Table1[[#This Row],[goal]]</f>
        <v>0</v>
      </c>
      <c r="P1714" s="8">
        <f>IFERROR(Table1[[#This Row],[pledged]]/Table1[[#This Row],[backers_count]],0)</f>
        <v>0</v>
      </c>
      <c r="Q171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14" t="str">
        <f>RIGHT(Table1[[#This Row],[Category and Sub-Category]],(LEN(Table1[[#This Row],[Category and Sub-Category]])-(FIND("/",Table1[[#This Row],[Category and Sub-Category]],1))))</f>
        <v>faith</v>
      </c>
      <c r="S1714" s="7">
        <f>(Table1[[#This Row],[launched_at]]/86400)+DATE(1970,1,1)</f>
        <v>42125.913807870369</v>
      </c>
      <c r="T1714" s="7">
        <f>(Table1[[#This Row],[deadline]]/86400)+DATE(1970,1,1)</f>
        <v>42185.913807870369</v>
      </c>
    </row>
    <row r="1715" spans="1:20" ht="58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12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9">
        <f>Table1[[#This Row],[pledged]]/Table1[[#This Row],[goal]]</f>
        <v>1.6666666666666666E-2</v>
      </c>
      <c r="P1715" s="8">
        <f>IFERROR(Table1[[#This Row],[pledged]]/Table1[[#This Row],[backers_count]],0)</f>
        <v>50</v>
      </c>
      <c r="Q171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15" t="str">
        <f>RIGHT(Table1[[#This Row],[Category and Sub-Category]],(LEN(Table1[[#This Row],[Category and Sub-Category]])-(FIND("/",Table1[[#This Row],[Category and Sub-Category]],1))))</f>
        <v>faith</v>
      </c>
      <c r="S1715" s="7">
        <f>(Table1[[#This Row],[launched_at]]/86400)+DATE(1970,1,1)</f>
        <v>41887.801064814819</v>
      </c>
      <c r="T1715" s="7">
        <f>(Table1[[#This Row],[deadline]]/86400)+DATE(1970,1,1)</f>
        <v>41917.801064814819</v>
      </c>
    </row>
    <row r="1716" spans="1:20" ht="43.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12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9">
        <f>Table1[[#This Row],[pledged]]/Table1[[#This Row],[goal]]</f>
        <v>7.868E-2</v>
      </c>
      <c r="P1716" s="8">
        <f>IFERROR(Table1[[#This Row],[pledged]]/Table1[[#This Row],[backers_count]],0)</f>
        <v>115.70588235294117</v>
      </c>
      <c r="Q171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16" t="str">
        <f>RIGHT(Table1[[#This Row],[Category and Sub-Category]],(LEN(Table1[[#This Row],[Category and Sub-Category]])-(FIND("/",Table1[[#This Row],[Category and Sub-Category]],1))))</f>
        <v>faith</v>
      </c>
      <c r="S1716" s="7">
        <f>(Table1[[#This Row],[launched_at]]/86400)+DATE(1970,1,1)</f>
        <v>42095.918530092589</v>
      </c>
      <c r="T1716" s="7">
        <f>(Table1[[#This Row],[deadline]]/86400)+DATE(1970,1,1)</f>
        <v>42125.918530092589</v>
      </c>
    </row>
    <row r="1717" spans="1:20" ht="43.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12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9">
        <f>Table1[[#This Row],[pledged]]/Table1[[#This Row],[goal]]</f>
        <v>2.2000000000000001E-3</v>
      </c>
      <c r="P1717" s="8">
        <f>IFERROR(Table1[[#This Row],[pledged]]/Table1[[#This Row],[backers_count]],0)</f>
        <v>5.5</v>
      </c>
      <c r="Q171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17" t="str">
        <f>RIGHT(Table1[[#This Row],[Category and Sub-Category]],(LEN(Table1[[#This Row],[Category and Sub-Category]])-(FIND("/",Table1[[#This Row],[Category and Sub-Category]],1))))</f>
        <v>faith</v>
      </c>
      <c r="S1717" s="7">
        <f>(Table1[[#This Row],[launched_at]]/86400)+DATE(1970,1,1)</f>
        <v>42064.217418981483</v>
      </c>
      <c r="T1717" s="7">
        <f>(Table1[[#This Row],[deadline]]/86400)+DATE(1970,1,1)</f>
        <v>42094.140277777777</v>
      </c>
    </row>
    <row r="1718" spans="1:20" ht="58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12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9">
        <f>Table1[[#This Row],[pledged]]/Table1[[#This Row],[goal]]</f>
        <v>7.4999999999999997E-2</v>
      </c>
      <c r="P1718" s="8">
        <f>IFERROR(Table1[[#This Row],[pledged]]/Table1[[#This Row],[backers_count]],0)</f>
        <v>50</v>
      </c>
      <c r="Q171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18" t="str">
        <f>RIGHT(Table1[[#This Row],[Category and Sub-Category]],(LEN(Table1[[#This Row],[Category and Sub-Category]])-(FIND("/",Table1[[#This Row],[Category and Sub-Category]],1))))</f>
        <v>faith</v>
      </c>
      <c r="S1718" s="7">
        <f>(Table1[[#This Row],[launched_at]]/86400)+DATE(1970,1,1)</f>
        <v>42673.577534722222</v>
      </c>
      <c r="T1718" s="7">
        <f>(Table1[[#This Row],[deadline]]/86400)+DATE(1970,1,1)</f>
        <v>42713.619201388894</v>
      </c>
    </row>
    <row r="1719" spans="1:20" ht="43.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12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9">
        <f>Table1[[#This Row],[pledged]]/Table1[[#This Row],[goal]]</f>
        <v>0.42725880551301687</v>
      </c>
      <c r="P1719" s="8">
        <f>IFERROR(Table1[[#This Row],[pledged]]/Table1[[#This Row],[backers_count]],0)</f>
        <v>34.024390243902438</v>
      </c>
      <c r="Q171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19" t="str">
        <f>RIGHT(Table1[[#This Row],[Category and Sub-Category]],(LEN(Table1[[#This Row],[Category and Sub-Category]])-(FIND("/",Table1[[#This Row],[Category and Sub-Category]],1))))</f>
        <v>faith</v>
      </c>
      <c r="S1719" s="7">
        <f>(Table1[[#This Row],[launched_at]]/86400)+DATE(1970,1,1)</f>
        <v>42460.981921296298</v>
      </c>
      <c r="T1719" s="7">
        <f>(Table1[[#This Row],[deadline]]/86400)+DATE(1970,1,1)</f>
        <v>42481.166666666672</v>
      </c>
    </row>
    <row r="1720" spans="1:20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12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9">
        <f>Table1[[#This Row],[pledged]]/Table1[[#This Row],[goal]]</f>
        <v>2.142857142857143E-3</v>
      </c>
      <c r="P1720" s="8">
        <f>IFERROR(Table1[[#This Row],[pledged]]/Table1[[#This Row],[backers_count]],0)</f>
        <v>37.5</v>
      </c>
      <c r="Q172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20" t="str">
        <f>RIGHT(Table1[[#This Row],[Category and Sub-Category]],(LEN(Table1[[#This Row],[Category and Sub-Category]])-(FIND("/",Table1[[#This Row],[Category and Sub-Category]],1))))</f>
        <v>faith</v>
      </c>
      <c r="S1720" s="7">
        <f>(Table1[[#This Row],[launched_at]]/86400)+DATE(1970,1,1)</f>
        <v>42460.610520833332</v>
      </c>
      <c r="T1720" s="7">
        <f>(Table1[[#This Row],[deadline]]/86400)+DATE(1970,1,1)</f>
        <v>42504.207638888889</v>
      </c>
    </row>
    <row r="1721" spans="1:20" ht="43.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12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9">
        <f>Table1[[#This Row],[pledged]]/Table1[[#This Row],[goal]]</f>
        <v>8.7500000000000008E-3</v>
      </c>
      <c r="P1721" s="8">
        <f>IFERROR(Table1[[#This Row],[pledged]]/Table1[[#This Row],[backers_count]],0)</f>
        <v>11.666666666666666</v>
      </c>
      <c r="Q172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21" t="str">
        <f>RIGHT(Table1[[#This Row],[Category and Sub-Category]],(LEN(Table1[[#This Row],[Category and Sub-Category]])-(FIND("/",Table1[[#This Row],[Category and Sub-Category]],1))))</f>
        <v>faith</v>
      </c>
      <c r="S1721" s="7">
        <f>(Table1[[#This Row],[launched_at]]/86400)+DATE(1970,1,1)</f>
        <v>41869.534618055557</v>
      </c>
      <c r="T1721" s="7">
        <f>(Table1[[#This Row],[deadline]]/86400)+DATE(1970,1,1)</f>
        <v>41899.534618055557</v>
      </c>
    </row>
    <row r="1722" spans="1:20" ht="43.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1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9">
        <f>Table1[[#This Row],[pledged]]/Table1[[#This Row],[goal]]</f>
        <v>5.6250000000000001E-2</v>
      </c>
      <c r="P1722" s="8">
        <f>IFERROR(Table1[[#This Row],[pledged]]/Table1[[#This Row],[backers_count]],0)</f>
        <v>28.125</v>
      </c>
      <c r="Q172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22" t="str">
        <f>RIGHT(Table1[[#This Row],[Category and Sub-Category]],(LEN(Table1[[#This Row],[Category and Sub-Category]])-(FIND("/",Table1[[#This Row],[Category and Sub-Category]],1))))</f>
        <v>faith</v>
      </c>
      <c r="S1722" s="7">
        <f>(Table1[[#This Row],[launched_at]]/86400)+DATE(1970,1,1)</f>
        <v>41922.783229166671</v>
      </c>
      <c r="T1722" s="7">
        <f>(Table1[[#This Row],[deadline]]/86400)+DATE(1970,1,1)</f>
        <v>41952.824895833335</v>
      </c>
    </row>
    <row r="1723" spans="1:20" ht="43.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12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9">
        <f>Table1[[#This Row],[pledged]]/Table1[[#This Row],[goal]]</f>
        <v>0</v>
      </c>
      <c r="P1723" s="8">
        <f>IFERROR(Table1[[#This Row],[pledged]]/Table1[[#This Row],[backers_count]],0)</f>
        <v>0</v>
      </c>
      <c r="Q172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23" t="str">
        <f>RIGHT(Table1[[#This Row],[Category and Sub-Category]],(LEN(Table1[[#This Row],[Category and Sub-Category]])-(FIND("/",Table1[[#This Row],[Category and Sub-Category]],1))))</f>
        <v>faith</v>
      </c>
      <c r="S1723" s="7">
        <f>(Table1[[#This Row],[launched_at]]/86400)+DATE(1970,1,1)</f>
        <v>42319.461377314816</v>
      </c>
      <c r="T1723" s="7">
        <f>(Table1[[#This Row],[deadline]]/86400)+DATE(1970,1,1)</f>
        <v>42349.461377314816</v>
      </c>
    </row>
    <row r="1724" spans="1:20" ht="43.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12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9">
        <f>Table1[[#This Row],[pledged]]/Table1[[#This Row],[goal]]</f>
        <v>3.4722222222222224E-4</v>
      </c>
      <c r="P1724" s="8">
        <f>IFERROR(Table1[[#This Row],[pledged]]/Table1[[#This Row],[backers_count]],0)</f>
        <v>1</v>
      </c>
      <c r="Q172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24" t="str">
        <f>RIGHT(Table1[[#This Row],[Category and Sub-Category]],(LEN(Table1[[#This Row],[Category and Sub-Category]])-(FIND("/",Table1[[#This Row],[Category and Sub-Category]],1))))</f>
        <v>faith</v>
      </c>
      <c r="S1724" s="7">
        <f>(Table1[[#This Row],[launched_at]]/86400)+DATE(1970,1,1)</f>
        <v>42425.960983796293</v>
      </c>
      <c r="T1724" s="7">
        <f>(Table1[[#This Row],[deadline]]/86400)+DATE(1970,1,1)</f>
        <v>42463.006944444445</v>
      </c>
    </row>
    <row r="1725" spans="1:20" ht="58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12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9">
        <f>Table1[[#This Row],[pledged]]/Table1[[#This Row],[goal]]</f>
        <v>6.5000000000000002E-2</v>
      </c>
      <c r="P1725" s="8">
        <f>IFERROR(Table1[[#This Row],[pledged]]/Table1[[#This Row],[backers_count]],0)</f>
        <v>216.66666666666666</v>
      </c>
      <c r="Q172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25" t="str">
        <f>RIGHT(Table1[[#This Row],[Category and Sub-Category]],(LEN(Table1[[#This Row],[Category and Sub-Category]])-(FIND("/",Table1[[#This Row],[Category and Sub-Category]],1))))</f>
        <v>faith</v>
      </c>
      <c r="S1725" s="7">
        <f>(Table1[[#This Row],[launched_at]]/86400)+DATE(1970,1,1)</f>
        <v>42129.82540509259</v>
      </c>
      <c r="T1725" s="7">
        <f>(Table1[[#This Row],[deadline]]/86400)+DATE(1970,1,1)</f>
        <v>42186.25</v>
      </c>
    </row>
    <row r="1726" spans="1:20" ht="43.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12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9">
        <f>Table1[[#This Row],[pledged]]/Table1[[#This Row],[goal]]</f>
        <v>5.8333333333333336E-3</v>
      </c>
      <c r="P1726" s="8">
        <f>IFERROR(Table1[[#This Row],[pledged]]/Table1[[#This Row],[backers_count]],0)</f>
        <v>8.75</v>
      </c>
      <c r="Q172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26" t="str">
        <f>RIGHT(Table1[[#This Row],[Category and Sub-Category]],(LEN(Table1[[#This Row],[Category and Sub-Category]])-(FIND("/",Table1[[#This Row],[Category and Sub-Category]],1))))</f>
        <v>faith</v>
      </c>
      <c r="S1726" s="7">
        <f>(Table1[[#This Row],[launched_at]]/86400)+DATE(1970,1,1)</f>
        <v>41912.932430555556</v>
      </c>
      <c r="T1726" s="7">
        <f>(Table1[[#This Row],[deadline]]/86400)+DATE(1970,1,1)</f>
        <v>41942.932430555556</v>
      </c>
    </row>
    <row r="1727" spans="1:20" ht="43.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12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9">
        <f>Table1[[#This Row],[pledged]]/Table1[[#This Row],[goal]]</f>
        <v>0.10181818181818182</v>
      </c>
      <c r="P1727" s="8">
        <f>IFERROR(Table1[[#This Row],[pledged]]/Table1[[#This Row],[backers_count]],0)</f>
        <v>62.222222222222221</v>
      </c>
      <c r="Q172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27" t="str">
        <f>RIGHT(Table1[[#This Row],[Category and Sub-Category]],(LEN(Table1[[#This Row],[Category and Sub-Category]])-(FIND("/",Table1[[#This Row],[Category and Sub-Category]],1))))</f>
        <v>faith</v>
      </c>
      <c r="S1727" s="7">
        <f>(Table1[[#This Row],[launched_at]]/86400)+DATE(1970,1,1)</f>
        <v>41845.968159722222</v>
      </c>
      <c r="T1727" s="7">
        <f>(Table1[[#This Row],[deadline]]/86400)+DATE(1970,1,1)</f>
        <v>41875.968159722222</v>
      </c>
    </row>
    <row r="1728" spans="1:20" ht="29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12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9">
        <f>Table1[[#This Row],[pledged]]/Table1[[#This Row],[goal]]</f>
        <v>0.33784615384615385</v>
      </c>
      <c r="P1728" s="8">
        <f>IFERROR(Table1[[#This Row],[pledged]]/Table1[[#This Row],[backers_count]],0)</f>
        <v>137.25</v>
      </c>
      <c r="Q172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28" t="str">
        <f>RIGHT(Table1[[#This Row],[Category and Sub-Category]],(LEN(Table1[[#This Row],[Category and Sub-Category]])-(FIND("/",Table1[[#This Row],[Category and Sub-Category]],1))))</f>
        <v>faith</v>
      </c>
      <c r="S1728" s="7">
        <f>(Table1[[#This Row],[launched_at]]/86400)+DATE(1970,1,1)</f>
        <v>41788.919722222221</v>
      </c>
      <c r="T1728" s="7">
        <f>(Table1[[#This Row],[deadline]]/86400)+DATE(1970,1,1)</f>
        <v>41817.919722222221</v>
      </c>
    </row>
    <row r="1729" spans="1:20" ht="43.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12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9">
        <f>Table1[[#This Row],[pledged]]/Table1[[#This Row],[goal]]</f>
        <v>3.3333333333333332E-4</v>
      </c>
      <c r="P1729" s="8">
        <f>IFERROR(Table1[[#This Row],[pledged]]/Table1[[#This Row],[backers_count]],0)</f>
        <v>1</v>
      </c>
      <c r="Q172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29" t="str">
        <f>RIGHT(Table1[[#This Row],[Category and Sub-Category]],(LEN(Table1[[#This Row],[Category and Sub-Category]])-(FIND("/",Table1[[#This Row],[Category and Sub-Category]],1))))</f>
        <v>faith</v>
      </c>
      <c r="S1729" s="7">
        <f>(Table1[[#This Row],[launched_at]]/86400)+DATE(1970,1,1)</f>
        <v>42044.927974537037</v>
      </c>
      <c r="T1729" s="7">
        <f>(Table1[[#This Row],[deadline]]/86400)+DATE(1970,1,1)</f>
        <v>42099.458333333328</v>
      </c>
    </row>
    <row r="1730" spans="1:20" ht="43.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12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9">
        <f>Table1[[#This Row],[pledged]]/Table1[[#This Row],[goal]]</f>
        <v>0.68400000000000005</v>
      </c>
      <c r="P1730" s="8">
        <f>IFERROR(Table1[[#This Row],[pledged]]/Table1[[#This Row],[backers_count]],0)</f>
        <v>122.14285714285714</v>
      </c>
      <c r="Q173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30" t="str">
        <f>RIGHT(Table1[[#This Row],[Category and Sub-Category]],(LEN(Table1[[#This Row],[Category and Sub-Category]])-(FIND("/",Table1[[#This Row],[Category and Sub-Category]],1))))</f>
        <v>faith</v>
      </c>
      <c r="S1730" s="7">
        <f>(Table1[[#This Row],[launched_at]]/86400)+DATE(1970,1,1)</f>
        <v>42268.625856481478</v>
      </c>
      <c r="T1730" s="7">
        <f>(Table1[[#This Row],[deadline]]/86400)+DATE(1970,1,1)</f>
        <v>42298.625856481478</v>
      </c>
    </row>
    <row r="1731" spans="1:20" ht="43.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12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9">
        <f>Table1[[#This Row],[pledged]]/Table1[[#This Row],[goal]]</f>
        <v>0</v>
      </c>
      <c r="P1731" s="8">
        <f>IFERROR(Table1[[#This Row],[pledged]]/Table1[[#This Row],[backers_count]],0)</f>
        <v>0</v>
      </c>
      <c r="Q173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31" t="str">
        <f>RIGHT(Table1[[#This Row],[Category and Sub-Category]],(LEN(Table1[[#This Row],[Category and Sub-Category]])-(FIND("/",Table1[[#This Row],[Category and Sub-Category]],1))))</f>
        <v>faith</v>
      </c>
      <c r="S1731" s="7">
        <f>(Table1[[#This Row],[launched_at]]/86400)+DATE(1970,1,1)</f>
        <v>42471.052152777775</v>
      </c>
      <c r="T1731" s="7">
        <f>(Table1[[#This Row],[deadline]]/86400)+DATE(1970,1,1)</f>
        <v>42531.052152777775</v>
      </c>
    </row>
    <row r="1732" spans="1:20" ht="43.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1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9">
        <f>Table1[[#This Row],[pledged]]/Table1[[#This Row],[goal]]</f>
        <v>0</v>
      </c>
      <c r="P1732" s="8">
        <f>IFERROR(Table1[[#This Row],[pledged]]/Table1[[#This Row],[backers_count]],0)</f>
        <v>0</v>
      </c>
      <c r="Q173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32" t="str">
        <f>RIGHT(Table1[[#This Row],[Category and Sub-Category]],(LEN(Table1[[#This Row],[Category and Sub-Category]])-(FIND("/",Table1[[#This Row],[Category and Sub-Category]],1))))</f>
        <v>faith</v>
      </c>
      <c r="S1732" s="7">
        <f>(Table1[[#This Row],[launched_at]]/86400)+DATE(1970,1,1)</f>
        <v>42272.087766203702</v>
      </c>
      <c r="T1732" s="7">
        <f>(Table1[[#This Row],[deadline]]/86400)+DATE(1970,1,1)</f>
        <v>42302.087766203702</v>
      </c>
    </row>
    <row r="1733" spans="1:20" ht="29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12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9">
        <f>Table1[[#This Row],[pledged]]/Table1[[#This Row],[goal]]</f>
        <v>0</v>
      </c>
      <c r="P1733" s="8">
        <f>IFERROR(Table1[[#This Row],[pledged]]/Table1[[#This Row],[backers_count]],0)</f>
        <v>0</v>
      </c>
      <c r="Q173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33" t="str">
        <f>RIGHT(Table1[[#This Row],[Category and Sub-Category]],(LEN(Table1[[#This Row],[Category and Sub-Category]])-(FIND("/",Table1[[#This Row],[Category and Sub-Category]],1))))</f>
        <v>faith</v>
      </c>
      <c r="S1733" s="7">
        <f>(Table1[[#This Row],[launched_at]]/86400)+DATE(1970,1,1)</f>
        <v>42152.906851851847</v>
      </c>
      <c r="T1733" s="7">
        <f>(Table1[[#This Row],[deadline]]/86400)+DATE(1970,1,1)</f>
        <v>42166.625</v>
      </c>
    </row>
    <row r="1734" spans="1:20" ht="43.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12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9">
        <f>Table1[[#This Row],[pledged]]/Table1[[#This Row],[goal]]</f>
        <v>0</v>
      </c>
      <c r="P1734" s="8">
        <f>IFERROR(Table1[[#This Row],[pledged]]/Table1[[#This Row],[backers_count]],0)</f>
        <v>0</v>
      </c>
      <c r="Q173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34" t="str">
        <f>RIGHT(Table1[[#This Row],[Category and Sub-Category]],(LEN(Table1[[#This Row],[Category and Sub-Category]])-(FIND("/",Table1[[#This Row],[Category and Sub-Category]],1))))</f>
        <v>faith</v>
      </c>
      <c r="S1734" s="7">
        <f>(Table1[[#This Row],[launched_at]]/86400)+DATE(1970,1,1)</f>
        <v>42325.683807870373</v>
      </c>
      <c r="T1734" s="7">
        <f>(Table1[[#This Row],[deadline]]/86400)+DATE(1970,1,1)</f>
        <v>42385.208333333328</v>
      </c>
    </row>
    <row r="1735" spans="1:20" ht="43.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12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9">
        <f>Table1[[#This Row],[pledged]]/Table1[[#This Row],[goal]]</f>
        <v>0</v>
      </c>
      <c r="P1735" s="8">
        <f>IFERROR(Table1[[#This Row],[pledged]]/Table1[[#This Row],[backers_count]],0)</f>
        <v>0</v>
      </c>
      <c r="Q173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35" t="str">
        <f>RIGHT(Table1[[#This Row],[Category and Sub-Category]],(LEN(Table1[[#This Row],[Category and Sub-Category]])-(FIND("/",Table1[[#This Row],[Category and Sub-Category]],1))))</f>
        <v>faith</v>
      </c>
      <c r="S1735" s="7">
        <f>(Table1[[#This Row],[launched_at]]/86400)+DATE(1970,1,1)</f>
        <v>42614.675625000003</v>
      </c>
      <c r="T1735" s="7">
        <f>(Table1[[#This Row],[deadline]]/86400)+DATE(1970,1,1)</f>
        <v>42626.895833333328</v>
      </c>
    </row>
    <row r="1736" spans="1:20" ht="43.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12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9">
        <f>Table1[[#This Row],[pledged]]/Table1[[#This Row],[goal]]</f>
        <v>2.2222222222222223E-4</v>
      </c>
      <c r="P1736" s="8">
        <f>IFERROR(Table1[[#This Row],[pledged]]/Table1[[#This Row],[backers_count]],0)</f>
        <v>1</v>
      </c>
      <c r="Q173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36" t="str">
        <f>RIGHT(Table1[[#This Row],[Category and Sub-Category]],(LEN(Table1[[#This Row],[Category and Sub-Category]])-(FIND("/",Table1[[#This Row],[Category and Sub-Category]],1))))</f>
        <v>faith</v>
      </c>
      <c r="S1736" s="7">
        <f>(Table1[[#This Row],[launched_at]]/86400)+DATE(1970,1,1)</f>
        <v>42102.036527777775</v>
      </c>
      <c r="T1736" s="7">
        <f>(Table1[[#This Row],[deadline]]/86400)+DATE(1970,1,1)</f>
        <v>42132.036527777775</v>
      </c>
    </row>
    <row r="1737" spans="1:20" ht="43.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12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9">
        <f>Table1[[#This Row],[pledged]]/Table1[[#This Row],[goal]]</f>
        <v>0.11</v>
      </c>
      <c r="P1737" s="8">
        <f>IFERROR(Table1[[#This Row],[pledged]]/Table1[[#This Row],[backers_count]],0)</f>
        <v>55</v>
      </c>
      <c r="Q173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37" t="str">
        <f>RIGHT(Table1[[#This Row],[Category and Sub-Category]],(LEN(Table1[[#This Row],[Category and Sub-Category]])-(FIND("/",Table1[[#This Row],[Category and Sub-Category]],1))))</f>
        <v>faith</v>
      </c>
      <c r="S1737" s="7">
        <f>(Table1[[#This Row],[launched_at]]/86400)+DATE(1970,1,1)</f>
        <v>42559.81417824074</v>
      </c>
      <c r="T1737" s="7">
        <f>(Table1[[#This Row],[deadline]]/86400)+DATE(1970,1,1)</f>
        <v>42589.81417824074</v>
      </c>
    </row>
    <row r="1738" spans="1:20" ht="29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12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9">
        <f>Table1[[#This Row],[pledged]]/Table1[[#This Row],[goal]]</f>
        <v>7.3333333333333332E-3</v>
      </c>
      <c r="P1738" s="8">
        <f>IFERROR(Table1[[#This Row],[pledged]]/Table1[[#This Row],[backers_count]],0)</f>
        <v>22</v>
      </c>
      <c r="Q173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38" t="str">
        <f>RIGHT(Table1[[#This Row],[Category and Sub-Category]],(LEN(Table1[[#This Row],[Category and Sub-Category]])-(FIND("/",Table1[[#This Row],[Category and Sub-Category]],1))))</f>
        <v>faith</v>
      </c>
      <c r="S1738" s="7">
        <f>(Table1[[#This Row],[launched_at]]/86400)+DATE(1970,1,1)</f>
        <v>42286.861493055556</v>
      </c>
      <c r="T1738" s="7">
        <f>(Table1[[#This Row],[deadline]]/86400)+DATE(1970,1,1)</f>
        <v>42316.90315972222</v>
      </c>
    </row>
    <row r="1739" spans="1:20" ht="43.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12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9">
        <f>Table1[[#This Row],[pledged]]/Table1[[#This Row],[goal]]</f>
        <v>0.21249999999999999</v>
      </c>
      <c r="P1739" s="8">
        <f>IFERROR(Table1[[#This Row],[pledged]]/Table1[[#This Row],[backers_count]],0)</f>
        <v>56.666666666666664</v>
      </c>
      <c r="Q173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39" t="str">
        <f>RIGHT(Table1[[#This Row],[Category and Sub-Category]],(LEN(Table1[[#This Row],[Category and Sub-Category]])-(FIND("/",Table1[[#This Row],[Category and Sub-Category]],1))))</f>
        <v>faith</v>
      </c>
      <c r="S1739" s="7">
        <f>(Table1[[#This Row],[launched_at]]/86400)+DATE(1970,1,1)</f>
        <v>42175.948981481481</v>
      </c>
      <c r="T1739" s="7">
        <f>(Table1[[#This Row],[deadline]]/86400)+DATE(1970,1,1)</f>
        <v>42205.948981481481</v>
      </c>
    </row>
    <row r="1740" spans="1:20" ht="29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12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9">
        <f>Table1[[#This Row],[pledged]]/Table1[[#This Row],[goal]]</f>
        <v>4.0000000000000001E-3</v>
      </c>
      <c r="P1740" s="8">
        <f>IFERROR(Table1[[#This Row],[pledged]]/Table1[[#This Row],[backers_count]],0)</f>
        <v>20</v>
      </c>
      <c r="Q174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40" t="str">
        <f>RIGHT(Table1[[#This Row],[Category and Sub-Category]],(LEN(Table1[[#This Row],[Category and Sub-Category]])-(FIND("/",Table1[[#This Row],[Category and Sub-Category]],1))))</f>
        <v>faith</v>
      </c>
      <c r="S1740" s="7">
        <f>(Table1[[#This Row],[launched_at]]/86400)+DATE(1970,1,1)</f>
        <v>41884.874328703707</v>
      </c>
      <c r="T1740" s="7">
        <f>(Table1[[#This Row],[deadline]]/86400)+DATE(1970,1,1)</f>
        <v>41914.874328703707</v>
      </c>
    </row>
    <row r="1741" spans="1:20" ht="43.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12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9">
        <f>Table1[[#This Row],[pledged]]/Table1[[#This Row],[goal]]</f>
        <v>1E-3</v>
      </c>
      <c r="P1741" s="8">
        <f>IFERROR(Table1[[#This Row],[pledged]]/Table1[[#This Row],[backers_count]],0)</f>
        <v>1</v>
      </c>
      <c r="Q174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41" t="str">
        <f>RIGHT(Table1[[#This Row],[Category and Sub-Category]],(LEN(Table1[[#This Row],[Category and Sub-Category]])-(FIND("/",Table1[[#This Row],[Category and Sub-Category]],1))))</f>
        <v>faith</v>
      </c>
      <c r="S1741" s="7">
        <f>(Table1[[#This Row],[launched_at]]/86400)+DATE(1970,1,1)</f>
        <v>42435.874212962968</v>
      </c>
      <c r="T1741" s="7">
        <f>(Table1[[#This Row],[deadline]]/86400)+DATE(1970,1,1)</f>
        <v>42494.832546296297</v>
      </c>
    </row>
    <row r="1742" spans="1:20" ht="43.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1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9">
        <f>Table1[[#This Row],[pledged]]/Table1[[#This Row],[goal]]</f>
        <v>0</v>
      </c>
      <c r="P1742" s="8">
        <f>IFERROR(Table1[[#This Row],[pledged]]/Table1[[#This Row],[backers_count]],0)</f>
        <v>0</v>
      </c>
      <c r="Q174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742" t="str">
        <f>RIGHT(Table1[[#This Row],[Category and Sub-Category]],(LEN(Table1[[#This Row],[Category and Sub-Category]])-(FIND("/",Table1[[#This Row],[Category and Sub-Category]],1))))</f>
        <v>faith</v>
      </c>
      <c r="S1742" s="7">
        <f>(Table1[[#This Row],[launched_at]]/86400)+DATE(1970,1,1)</f>
        <v>42171.817384259259</v>
      </c>
      <c r="T1742" s="7">
        <f>(Table1[[#This Row],[deadline]]/86400)+DATE(1970,1,1)</f>
        <v>42201.817384259259</v>
      </c>
    </row>
    <row r="1743" spans="1:20" ht="29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12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9">
        <f>Table1[[#This Row],[pledged]]/Table1[[#This Row],[goal]]</f>
        <v>1.1083333333333334</v>
      </c>
      <c r="P1743" s="8">
        <f>IFERROR(Table1[[#This Row],[pledged]]/Table1[[#This Row],[backers_count]],0)</f>
        <v>25.576923076923077</v>
      </c>
      <c r="Q174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43" t="str">
        <f>RIGHT(Table1[[#This Row],[Category and Sub-Category]],(LEN(Table1[[#This Row],[Category and Sub-Category]])-(FIND("/",Table1[[#This Row],[Category and Sub-Category]],1))))</f>
        <v>photobooks</v>
      </c>
      <c r="S1743" s="7">
        <f>(Table1[[#This Row],[launched_at]]/86400)+DATE(1970,1,1)</f>
        <v>42120.628136574072</v>
      </c>
      <c r="T1743" s="7">
        <f>(Table1[[#This Row],[deadline]]/86400)+DATE(1970,1,1)</f>
        <v>42165.628136574072</v>
      </c>
    </row>
    <row r="1744" spans="1:20" ht="43.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12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9">
        <f>Table1[[#This Row],[pledged]]/Table1[[#This Row],[goal]]</f>
        <v>1.0874999999999999</v>
      </c>
      <c r="P1744" s="8">
        <f>IFERROR(Table1[[#This Row],[pledged]]/Table1[[#This Row],[backers_count]],0)</f>
        <v>63.970588235294116</v>
      </c>
      <c r="Q174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44" t="str">
        <f>RIGHT(Table1[[#This Row],[Category and Sub-Category]],(LEN(Table1[[#This Row],[Category and Sub-Category]])-(FIND("/",Table1[[#This Row],[Category and Sub-Category]],1))))</f>
        <v>photobooks</v>
      </c>
      <c r="S1744" s="7">
        <f>(Table1[[#This Row],[launched_at]]/86400)+DATE(1970,1,1)</f>
        <v>42710.876967592594</v>
      </c>
      <c r="T1744" s="7">
        <f>(Table1[[#This Row],[deadline]]/86400)+DATE(1970,1,1)</f>
        <v>42742.875</v>
      </c>
    </row>
    <row r="1745" spans="1:20" ht="43.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12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9">
        <f>Table1[[#This Row],[pledged]]/Table1[[#This Row],[goal]]</f>
        <v>1.0041666666666667</v>
      </c>
      <c r="P1745" s="8">
        <f>IFERROR(Table1[[#This Row],[pledged]]/Table1[[#This Row],[backers_count]],0)</f>
        <v>89.925373134328353</v>
      </c>
      <c r="Q174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45" t="str">
        <f>RIGHT(Table1[[#This Row],[Category and Sub-Category]],(LEN(Table1[[#This Row],[Category and Sub-Category]])-(FIND("/",Table1[[#This Row],[Category and Sub-Category]],1))))</f>
        <v>photobooks</v>
      </c>
      <c r="S1745" s="7">
        <f>(Table1[[#This Row],[launched_at]]/86400)+DATE(1970,1,1)</f>
        <v>42586.925636574073</v>
      </c>
      <c r="T1745" s="7">
        <f>(Table1[[#This Row],[deadline]]/86400)+DATE(1970,1,1)</f>
        <v>42609.165972222225</v>
      </c>
    </row>
    <row r="1746" spans="1:20" ht="58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12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9">
        <f>Table1[[#This Row],[pledged]]/Table1[[#This Row],[goal]]</f>
        <v>1.1845454545454546</v>
      </c>
      <c r="P1746" s="8">
        <f>IFERROR(Table1[[#This Row],[pledged]]/Table1[[#This Row],[backers_count]],0)</f>
        <v>93.071428571428569</v>
      </c>
      <c r="Q174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46" t="str">
        <f>RIGHT(Table1[[#This Row],[Category and Sub-Category]],(LEN(Table1[[#This Row],[Category and Sub-Category]])-(FIND("/",Table1[[#This Row],[Category and Sub-Category]],1))))</f>
        <v>photobooks</v>
      </c>
      <c r="S1746" s="7">
        <f>(Table1[[#This Row],[launched_at]]/86400)+DATE(1970,1,1)</f>
        <v>42026.605057870373</v>
      </c>
      <c r="T1746" s="7">
        <f>(Table1[[#This Row],[deadline]]/86400)+DATE(1970,1,1)</f>
        <v>42071.563391203701</v>
      </c>
    </row>
    <row r="1747" spans="1:20" ht="43.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12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9">
        <f>Table1[[#This Row],[pledged]]/Table1[[#This Row],[goal]]</f>
        <v>1.1401428571428571</v>
      </c>
      <c r="P1747" s="8">
        <f>IFERROR(Table1[[#This Row],[pledged]]/Table1[[#This Row],[backers_count]],0)</f>
        <v>89.674157303370791</v>
      </c>
      <c r="Q174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47" t="str">
        <f>RIGHT(Table1[[#This Row],[Category and Sub-Category]],(LEN(Table1[[#This Row],[Category and Sub-Category]])-(FIND("/",Table1[[#This Row],[Category and Sub-Category]],1))))</f>
        <v>photobooks</v>
      </c>
      <c r="S1747" s="7">
        <f>(Table1[[#This Row],[launched_at]]/86400)+DATE(1970,1,1)</f>
        <v>42690.259699074071</v>
      </c>
      <c r="T1747" s="7">
        <f>(Table1[[#This Row],[deadline]]/86400)+DATE(1970,1,1)</f>
        <v>42726.083333333328</v>
      </c>
    </row>
    <row r="1748" spans="1:20" ht="58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12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9">
        <f>Table1[[#This Row],[pledged]]/Table1[[#This Row],[goal]]</f>
        <v>1.4810000000000001</v>
      </c>
      <c r="P1748" s="8">
        <f>IFERROR(Table1[[#This Row],[pledged]]/Table1[[#This Row],[backers_count]],0)</f>
        <v>207.61682242990653</v>
      </c>
      <c r="Q174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48" t="str">
        <f>RIGHT(Table1[[#This Row],[Category and Sub-Category]],(LEN(Table1[[#This Row],[Category and Sub-Category]])-(FIND("/",Table1[[#This Row],[Category and Sub-Category]],1))))</f>
        <v>photobooks</v>
      </c>
      <c r="S1748" s="7">
        <f>(Table1[[#This Row],[launched_at]]/86400)+DATE(1970,1,1)</f>
        <v>42668.176701388889</v>
      </c>
      <c r="T1748" s="7">
        <f>(Table1[[#This Row],[deadline]]/86400)+DATE(1970,1,1)</f>
        <v>42698.083333333328</v>
      </c>
    </row>
    <row r="1749" spans="1:20" ht="43.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12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9">
        <f>Table1[[#This Row],[pledged]]/Table1[[#This Row],[goal]]</f>
        <v>1.0495555555555556</v>
      </c>
      <c r="P1749" s="8">
        <f>IFERROR(Table1[[#This Row],[pledged]]/Table1[[#This Row],[backers_count]],0)</f>
        <v>59.408805031446541</v>
      </c>
      <c r="Q174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49" t="str">
        <f>RIGHT(Table1[[#This Row],[Category and Sub-Category]],(LEN(Table1[[#This Row],[Category and Sub-Category]])-(FIND("/",Table1[[#This Row],[Category and Sub-Category]],1))))</f>
        <v>photobooks</v>
      </c>
      <c r="S1749" s="7">
        <f>(Table1[[#This Row],[launched_at]]/86400)+DATE(1970,1,1)</f>
        <v>42292.435532407406</v>
      </c>
      <c r="T1749" s="7">
        <f>(Table1[[#This Row],[deadline]]/86400)+DATE(1970,1,1)</f>
        <v>42321.625</v>
      </c>
    </row>
    <row r="1750" spans="1:20" ht="43.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12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9">
        <f>Table1[[#This Row],[pledged]]/Table1[[#This Row],[goal]]</f>
        <v>1.29948</v>
      </c>
      <c r="P1750" s="8">
        <f>IFERROR(Table1[[#This Row],[pledged]]/Table1[[#This Row],[backers_count]],0)</f>
        <v>358.97237569060775</v>
      </c>
      <c r="Q175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50" t="str">
        <f>RIGHT(Table1[[#This Row],[Category and Sub-Category]],(LEN(Table1[[#This Row],[Category and Sub-Category]])-(FIND("/",Table1[[#This Row],[Category and Sub-Category]],1))))</f>
        <v>photobooks</v>
      </c>
      <c r="S1750" s="7">
        <f>(Table1[[#This Row],[launched_at]]/86400)+DATE(1970,1,1)</f>
        <v>42219.950729166667</v>
      </c>
      <c r="T1750" s="7">
        <f>(Table1[[#This Row],[deadline]]/86400)+DATE(1970,1,1)</f>
        <v>42249.950729166667</v>
      </c>
    </row>
    <row r="1751" spans="1:20" ht="29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12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9">
        <f>Table1[[#This Row],[pledged]]/Table1[[#This Row],[goal]]</f>
        <v>1.2348756218905472</v>
      </c>
      <c r="P1751" s="8">
        <f>IFERROR(Table1[[#This Row],[pledged]]/Table1[[#This Row],[backers_count]],0)</f>
        <v>94.736641221374043</v>
      </c>
      <c r="Q175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51" t="str">
        <f>RIGHT(Table1[[#This Row],[Category and Sub-Category]],(LEN(Table1[[#This Row],[Category and Sub-Category]])-(FIND("/",Table1[[#This Row],[Category and Sub-Category]],1))))</f>
        <v>photobooks</v>
      </c>
      <c r="S1751" s="7">
        <f>(Table1[[#This Row],[launched_at]]/86400)+DATE(1970,1,1)</f>
        <v>42758.975937499999</v>
      </c>
      <c r="T1751" s="7">
        <f>(Table1[[#This Row],[deadline]]/86400)+DATE(1970,1,1)</f>
        <v>42795.791666666672</v>
      </c>
    </row>
    <row r="1752" spans="1:20" ht="43.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1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9">
        <f>Table1[[#This Row],[pledged]]/Table1[[#This Row],[goal]]</f>
        <v>2.0162</v>
      </c>
      <c r="P1752" s="8">
        <f>IFERROR(Table1[[#This Row],[pledged]]/Table1[[#This Row],[backers_count]],0)</f>
        <v>80.647999999999996</v>
      </c>
      <c r="Q175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52" t="str">
        <f>RIGHT(Table1[[#This Row],[Category and Sub-Category]],(LEN(Table1[[#This Row],[Category and Sub-Category]])-(FIND("/",Table1[[#This Row],[Category and Sub-Category]],1))))</f>
        <v>photobooks</v>
      </c>
      <c r="S1752" s="7">
        <f>(Table1[[#This Row],[launched_at]]/86400)+DATE(1970,1,1)</f>
        <v>42454.836851851855</v>
      </c>
      <c r="T1752" s="7">
        <f>(Table1[[#This Row],[deadline]]/86400)+DATE(1970,1,1)</f>
        <v>42479.836851851855</v>
      </c>
    </row>
    <row r="1753" spans="1:20" ht="29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12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9">
        <f>Table1[[#This Row],[pledged]]/Table1[[#This Row],[goal]]</f>
        <v>1.0289999999999999</v>
      </c>
      <c r="P1753" s="8">
        <f>IFERROR(Table1[[#This Row],[pledged]]/Table1[[#This Row],[backers_count]],0)</f>
        <v>168.68852459016392</v>
      </c>
      <c r="Q175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53" t="str">
        <f>RIGHT(Table1[[#This Row],[Category and Sub-Category]],(LEN(Table1[[#This Row],[Category and Sub-Category]])-(FIND("/",Table1[[#This Row],[Category and Sub-Category]],1))))</f>
        <v>photobooks</v>
      </c>
      <c r="S1753" s="7">
        <f>(Table1[[#This Row],[launched_at]]/86400)+DATE(1970,1,1)</f>
        <v>42052.7815162037</v>
      </c>
      <c r="T1753" s="7">
        <f>(Table1[[#This Row],[deadline]]/86400)+DATE(1970,1,1)</f>
        <v>42082.739849537036</v>
      </c>
    </row>
    <row r="1754" spans="1:20" ht="29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12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9">
        <f>Table1[[#This Row],[pledged]]/Table1[[#This Row],[goal]]</f>
        <v>2.6016666666666666</v>
      </c>
      <c r="P1754" s="8">
        <f>IFERROR(Table1[[#This Row],[pledged]]/Table1[[#This Row],[backers_count]],0)</f>
        <v>34.68888888888889</v>
      </c>
      <c r="Q175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54" t="str">
        <f>RIGHT(Table1[[#This Row],[Category and Sub-Category]],(LEN(Table1[[#This Row],[Category and Sub-Category]])-(FIND("/",Table1[[#This Row],[Category and Sub-Category]],1))))</f>
        <v>photobooks</v>
      </c>
      <c r="S1754" s="7">
        <f>(Table1[[#This Row],[launched_at]]/86400)+DATE(1970,1,1)</f>
        <v>42627.253263888888</v>
      </c>
      <c r="T1754" s="7">
        <f>(Table1[[#This Row],[deadline]]/86400)+DATE(1970,1,1)</f>
        <v>42657.253263888888</v>
      </c>
    </row>
    <row r="1755" spans="1:20" ht="43.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12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9">
        <f>Table1[[#This Row],[pledged]]/Table1[[#This Row],[goal]]</f>
        <v>1.08</v>
      </c>
      <c r="P1755" s="8">
        <f>IFERROR(Table1[[#This Row],[pledged]]/Table1[[#This Row],[backers_count]],0)</f>
        <v>462.85714285714283</v>
      </c>
      <c r="Q175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55" t="str">
        <f>RIGHT(Table1[[#This Row],[Category and Sub-Category]],(LEN(Table1[[#This Row],[Category and Sub-Category]])-(FIND("/",Table1[[#This Row],[Category and Sub-Category]],1))))</f>
        <v>photobooks</v>
      </c>
      <c r="S1755" s="7">
        <f>(Table1[[#This Row],[launched_at]]/86400)+DATE(1970,1,1)</f>
        <v>42420.74962962963</v>
      </c>
      <c r="T1755" s="7">
        <f>(Table1[[#This Row],[deadline]]/86400)+DATE(1970,1,1)</f>
        <v>42450.707962962959</v>
      </c>
    </row>
    <row r="1756" spans="1:20" ht="43.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12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9">
        <f>Table1[[#This Row],[pledged]]/Table1[[#This Row],[goal]]</f>
        <v>1.1052941176470588</v>
      </c>
      <c r="P1756" s="8">
        <f>IFERROR(Table1[[#This Row],[pledged]]/Table1[[#This Row],[backers_count]],0)</f>
        <v>104.38888888888889</v>
      </c>
      <c r="Q175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56" t="str">
        <f>RIGHT(Table1[[#This Row],[Category and Sub-Category]],(LEN(Table1[[#This Row],[Category and Sub-Category]])-(FIND("/",Table1[[#This Row],[Category and Sub-Category]],1))))</f>
        <v>photobooks</v>
      </c>
      <c r="S1756" s="7">
        <f>(Table1[[#This Row],[launched_at]]/86400)+DATE(1970,1,1)</f>
        <v>42067.876770833333</v>
      </c>
      <c r="T1756" s="7">
        <f>(Table1[[#This Row],[deadline]]/86400)+DATE(1970,1,1)</f>
        <v>42097.835104166668</v>
      </c>
    </row>
    <row r="1757" spans="1:20" ht="43.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12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9">
        <f>Table1[[#This Row],[pledged]]/Table1[[#This Row],[goal]]</f>
        <v>1.2</v>
      </c>
      <c r="P1757" s="8">
        <f>IFERROR(Table1[[#This Row],[pledged]]/Table1[[#This Row],[backers_count]],0)</f>
        <v>7.5</v>
      </c>
      <c r="Q175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57" t="str">
        <f>RIGHT(Table1[[#This Row],[Category and Sub-Category]],(LEN(Table1[[#This Row],[Category and Sub-Category]])-(FIND("/",Table1[[#This Row],[Category and Sub-Category]],1))))</f>
        <v>photobooks</v>
      </c>
      <c r="S1757" s="7">
        <f>(Table1[[#This Row],[launched_at]]/86400)+DATE(1970,1,1)</f>
        <v>42252.788900462961</v>
      </c>
      <c r="T1757" s="7">
        <f>(Table1[[#This Row],[deadline]]/86400)+DATE(1970,1,1)</f>
        <v>42282.788900462961</v>
      </c>
    </row>
    <row r="1758" spans="1:20" ht="43.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12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9">
        <f>Table1[[#This Row],[pledged]]/Table1[[#This Row],[goal]]</f>
        <v>1.0282909090909091</v>
      </c>
      <c r="P1758" s="8">
        <f>IFERROR(Table1[[#This Row],[pledged]]/Table1[[#This Row],[backers_count]],0)</f>
        <v>47.13</v>
      </c>
      <c r="Q175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58" t="str">
        <f>RIGHT(Table1[[#This Row],[Category and Sub-Category]],(LEN(Table1[[#This Row],[Category and Sub-Category]])-(FIND("/",Table1[[#This Row],[Category and Sub-Category]],1))))</f>
        <v>photobooks</v>
      </c>
      <c r="S1758" s="7">
        <f>(Table1[[#This Row],[launched_at]]/86400)+DATE(1970,1,1)</f>
        <v>42571.167465277773</v>
      </c>
      <c r="T1758" s="7">
        <f>(Table1[[#This Row],[deadline]]/86400)+DATE(1970,1,1)</f>
        <v>42611.167465277773</v>
      </c>
    </row>
    <row r="1759" spans="1:20" ht="43.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12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9">
        <f>Table1[[#This Row],[pledged]]/Table1[[#This Row],[goal]]</f>
        <v>1.1599999999999999</v>
      </c>
      <c r="P1759" s="8">
        <f>IFERROR(Table1[[#This Row],[pledged]]/Table1[[#This Row],[backers_count]],0)</f>
        <v>414.28571428571428</v>
      </c>
      <c r="Q175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59" t="str">
        <f>RIGHT(Table1[[#This Row],[Category and Sub-Category]],(LEN(Table1[[#This Row],[Category and Sub-Category]])-(FIND("/",Table1[[#This Row],[Category and Sub-Category]],1))))</f>
        <v>photobooks</v>
      </c>
      <c r="S1759" s="7">
        <f>(Table1[[#This Row],[launched_at]]/86400)+DATE(1970,1,1)</f>
        <v>42733.827349537038</v>
      </c>
      <c r="T1759" s="7">
        <f>(Table1[[#This Row],[deadline]]/86400)+DATE(1970,1,1)</f>
        <v>42763.811805555553</v>
      </c>
    </row>
    <row r="1760" spans="1:20" ht="58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12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9">
        <f>Table1[[#This Row],[pledged]]/Table1[[#This Row],[goal]]</f>
        <v>1.147</v>
      </c>
      <c r="P1760" s="8">
        <f>IFERROR(Table1[[#This Row],[pledged]]/Table1[[#This Row],[backers_count]],0)</f>
        <v>42.481481481481481</v>
      </c>
      <c r="Q176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60" t="str">
        <f>RIGHT(Table1[[#This Row],[Category and Sub-Category]],(LEN(Table1[[#This Row],[Category and Sub-Category]])-(FIND("/",Table1[[#This Row],[Category and Sub-Category]],1))))</f>
        <v>photobooks</v>
      </c>
      <c r="S1760" s="7">
        <f>(Table1[[#This Row],[launched_at]]/86400)+DATE(1970,1,1)</f>
        <v>42505.955925925926</v>
      </c>
      <c r="T1760" s="7">
        <f>(Table1[[#This Row],[deadline]]/86400)+DATE(1970,1,1)</f>
        <v>42565.955925925926</v>
      </c>
    </row>
    <row r="1761" spans="1:20" ht="29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12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9">
        <f>Table1[[#This Row],[pledged]]/Table1[[#This Row],[goal]]</f>
        <v>1.0660000000000001</v>
      </c>
      <c r="P1761" s="8">
        <f>IFERROR(Table1[[#This Row],[pledged]]/Table1[[#This Row],[backers_count]],0)</f>
        <v>108.77551020408163</v>
      </c>
      <c r="Q176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61" t="str">
        <f>RIGHT(Table1[[#This Row],[Category and Sub-Category]],(LEN(Table1[[#This Row],[Category and Sub-Category]])-(FIND("/",Table1[[#This Row],[Category and Sub-Category]],1))))</f>
        <v>photobooks</v>
      </c>
      <c r="S1761" s="7">
        <f>(Table1[[#This Row],[launched_at]]/86400)+DATE(1970,1,1)</f>
        <v>42068.829039351855</v>
      </c>
      <c r="T1761" s="7">
        <f>(Table1[[#This Row],[deadline]]/86400)+DATE(1970,1,1)</f>
        <v>42088.787372685183</v>
      </c>
    </row>
    <row r="1762" spans="1:20" ht="58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1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9">
        <f>Table1[[#This Row],[pledged]]/Table1[[#This Row],[goal]]</f>
        <v>1.6544000000000001</v>
      </c>
      <c r="P1762" s="8">
        <f>IFERROR(Table1[[#This Row],[pledged]]/Table1[[#This Row],[backers_count]],0)</f>
        <v>81.098039215686271</v>
      </c>
      <c r="Q176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62" t="str">
        <f>RIGHT(Table1[[#This Row],[Category and Sub-Category]],(LEN(Table1[[#This Row],[Category and Sub-Category]])-(FIND("/",Table1[[#This Row],[Category and Sub-Category]],1))))</f>
        <v>photobooks</v>
      </c>
      <c r="S1762" s="7">
        <f>(Table1[[#This Row],[launched_at]]/86400)+DATE(1970,1,1)</f>
        <v>42405.67260416667</v>
      </c>
      <c r="T1762" s="7">
        <f>(Table1[[#This Row],[deadline]]/86400)+DATE(1970,1,1)</f>
        <v>42425.67260416667</v>
      </c>
    </row>
    <row r="1763" spans="1:20" ht="29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12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9">
        <f>Table1[[#This Row],[pledged]]/Table1[[#This Row],[goal]]</f>
        <v>1.55</v>
      </c>
      <c r="P1763" s="8">
        <f>IFERROR(Table1[[#This Row],[pledged]]/Table1[[#This Row],[backers_count]],0)</f>
        <v>51.666666666666664</v>
      </c>
      <c r="Q176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63" t="str">
        <f>RIGHT(Table1[[#This Row],[Category and Sub-Category]],(LEN(Table1[[#This Row],[Category and Sub-Category]])-(FIND("/",Table1[[#This Row],[Category and Sub-Category]],1))))</f>
        <v>photobooks</v>
      </c>
      <c r="S1763" s="7">
        <f>(Table1[[#This Row],[launched_at]]/86400)+DATE(1970,1,1)</f>
        <v>42209.567824074074</v>
      </c>
      <c r="T1763" s="7">
        <f>(Table1[[#This Row],[deadline]]/86400)+DATE(1970,1,1)</f>
        <v>42259.567824074074</v>
      </c>
    </row>
    <row r="1764" spans="1:20" ht="29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12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9">
        <f>Table1[[#This Row],[pledged]]/Table1[[#This Row],[goal]]</f>
        <v>8.85</v>
      </c>
      <c r="P1764" s="8">
        <f>IFERROR(Table1[[#This Row],[pledged]]/Table1[[#This Row],[backers_count]],0)</f>
        <v>35.4</v>
      </c>
      <c r="Q176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64" t="str">
        <f>RIGHT(Table1[[#This Row],[Category and Sub-Category]],(LEN(Table1[[#This Row],[Category and Sub-Category]])-(FIND("/",Table1[[#This Row],[Category and Sub-Category]],1))))</f>
        <v>photobooks</v>
      </c>
      <c r="S1764" s="7">
        <f>(Table1[[#This Row],[launched_at]]/86400)+DATE(1970,1,1)</f>
        <v>42410.982002314813</v>
      </c>
      <c r="T1764" s="7">
        <f>(Table1[[#This Row],[deadline]]/86400)+DATE(1970,1,1)</f>
        <v>42440.982002314813</v>
      </c>
    </row>
    <row r="1765" spans="1:20" ht="58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12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9">
        <f>Table1[[#This Row],[pledged]]/Table1[[#This Row],[goal]]</f>
        <v>1.0190833333333333</v>
      </c>
      <c r="P1765" s="8">
        <f>IFERROR(Table1[[#This Row],[pledged]]/Table1[[#This Row],[backers_count]],0)</f>
        <v>103.63559322033899</v>
      </c>
      <c r="Q176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65" t="str">
        <f>RIGHT(Table1[[#This Row],[Category and Sub-Category]],(LEN(Table1[[#This Row],[Category and Sub-Category]])-(FIND("/",Table1[[#This Row],[Category and Sub-Category]],1))))</f>
        <v>photobooks</v>
      </c>
      <c r="S1765" s="7">
        <f>(Table1[[#This Row],[launched_at]]/86400)+DATE(1970,1,1)</f>
        <v>42636.868518518517</v>
      </c>
      <c r="T1765" s="7">
        <f>(Table1[[#This Row],[deadline]]/86400)+DATE(1970,1,1)</f>
        <v>42666.868518518517</v>
      </c>
    </row>
    <row r="1766" spans="1:20" ht="43.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12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9">
        <f>Table1[[#This Row],[pledged]]/Table1[[#This Row],[goal]]</f>
        <v>0.19600000000000001</v>
      </c>
      <c r="P1766" s="8">
        <f>IFERROR(Table1[[#This Row],[pledged]]/Table1[[#This Row],[backers_count]],0)</f>
        <v>55.282051282051285</v>
      </c>
      <c r="Q176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66" t="str">
        <f>RIGHT(Table1[[#This Row],[Category and Sub-Category]],(LEN(Table1[[#This Row],[Category and Sub-Category]])-(FIND("/",Table1[[#This Row],[Category and Sub-Category]],1))))</f>
        <v>photobooks</v>
      </c>
      <c r="S1766" s="7">
        <f>(Table1[[#This Row],[launched_at]]/86400)+DATE(1970,1,1)</f>
        <v>41825.485868055555</v>
      </c>
      <c r="T1766" s="7">
        <f>(Table1[[#This Row],[deadline]]/86400)+DATE(1970,1,1)</f>
        <v>41854.485868055555</v>
      </c>
    </row>
    <row r="1767" spans="1:20" ht="43.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12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9">
        <f>Table1[[#This Row],[pledged]]/Table1[[#This Row],[goal]]</f>
        <v>0.59467839999999994</v>
      </c>
      <c r="P1767" s="8">
        <f>IFERROR(Table1[[#This Row],[pledged]]/Table1[[#This Row],[backers_count]],0)</f>
        <v>72.16970873786407</v>
      </c>
      <c r="Q176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67" t="str">
        <f>RIGHT(Table1[[#This Row],[Category and Sub-Category]],(LEN(Table1[[#This Row],[Category and Sub-Category]])-(FIND("/",Table1[[#This Row],[Category and Sub-Category]],1))))</f>
        <v>photobooks</v>
      </c>
      <c r="S1767" s="7">
        <f>(Table1[[#This Row],[launched_at]]/86400)+DATE(1970,1,1)</f>
        <v>41834.980462962965</v>
      </c>
      <c r="T1767" s="7">
        <f>(Table1[[#This Row],[deadline]]/86400)+DATE(1970,1,1)</f>
        <v>41864.980462962965</v>
      </c>
    </row>
    <row r="1768" spans="1:20" ht="29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12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9">
        <f>Table1[[#This Row],[pledged]]/Table1[[#This Row],[goal]]</f>
        <v>0</v>
      </c>
      <c r="P1768" s="8">
        <f>IFERROR(Table1[[#This Row],[pledged]]/Table1[[#This Row],[backers_count]],0)</f>
        <v>0</v>
      </c>
      <c r="Q176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68" t="str">
        <f>RIGHT(Table1[[#This Row],[Category and Sub-Category]],(LEN(Table1[[#This Row],[Category and Sub-Category]])-(FIND("/",Table1[[#This Row],[Category and Sub-Category]],1))))</f>
        <v>photobooks</v>
      </c>
      <c r="S1768" s="7">
        <f>(Table1[[#This Row],[launched_at]]/86400)+DATE(1970,1,1)</f>
        <v>41855.859814814816</v>
      </c>
      <c r="T1768" s="7">
        <f>(Table1[[#This Row],[deadline]]/86400)+DATE(1970,1,1)</f>
        <v>41876.859814814816</v>
      </c>
    </row>
    <row r="1769" spans="1:20" ht="29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12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9">
        <f>Table1[[#This Row],[pledged]]/Table1[[#This Row],[goal]]</f>
        <v>0.4572</v>
      </c>
      <c r="P1769" s="8">
        <f>IFERROR(Table1[[#This Row],[pledged]]/Table1[[#This Row],[backers_count]],0)</f>
        <v>58.615384615384613</v>
      </c>
      <c r="Q176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69" t="str">
        <f>RIGHT(Table1[[#This Row],[Category and Sub-Category]],(LEN(Table1[[#This Row],[Category and Sub-Category]])-(FIND("/",Table1[[#This Row],[Category and Sub-Category]],1))))</f>
        <v>photobooks</v>
      </c>
      <c r="S1769" s="7">
        <f>(Table1[[#This Row],[launched_at]]/86400)+DATE(1970,1,1)</f>
        <v>41824.658379629633</v>
      </c>
      <c r="T1769" s="7">
        <f>(Table1[[#This Row],[deadline]]/86400)+DATE(1970,1,1)</f>
        <v>41854.658379629633</v>
      </c>
    </row>
    <row r="1770" spans="1:20" ht="43.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12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9">
        <f>Table1[[#This Row],[pledged]]/Table1[[#This Row],[goal]]</f>
        <v>3.7400000000000003E-2</v>
      </c>
      <c r="P1770" s="8">
        <f>IFERROR(Table1[[#This Row],[pledged]]/Table1[[#This Row],[backers_count]],0)</f>
        <v>12.466666666666667</v>
      </c>
      <c r="Q177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70" t="str">
        <f>RIGHT(Table1[[#This Row],[Category and Sub-Category]],(LEN(Table1[[#This Row],[Category and Sub-Category]])-(FIND("/",Table1[[#This Row],[Category and Sub-Category]],1))))</f>
        <v>photobooks</v>
      </c>
      <c r="S1770" s="7">
        <f>(Table1[[#This Row],[launched_at]]/86400)+DATE(1970,1,1)</f>
        <v>41849.560694444444</v>
      </c>
      <c r="T1770" s="7">
        <f>(Table1[[#This Row],[deadline]]/86400)+DATE(1970,1,1)</f>
        <v>41909.560694444444</v>
      </c>
    </row>
    <row r="1771" spans="1:20" ht="43.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12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9">
        <f>Table1[[#This Row],[pledged]]/Table1[[#This Row],[goal]]</f>
        <v>2.7025E-2</v>
      </c>
      <c r="P1771" s="8">
        <f>IFERROR(Table1[[#This Row],[pledged]]/Table1[[#This Row],[backers_count]],0)</f>
        <v>49.136363636363633</v>
      </c>
      <c r="Q177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71" t="str">
        <f>RIGHT(Table1[[#This Row],[Category and Sub-Category]],(LEN(Table1[[#This Row],[Category and Sub-Category]])-(FIND("/",Table1[[#This Row],[Category and Sub-Category]],1))))</f>
        <v>photobooks</v>
      </c>
      <c r="S1771" s="7">
        <f>(Table1[[#This Row],[launched_at]]/86400)+DATE(1970,1,1)</f>
        <v>41987.818969907406</v>
      </c>
      <c r="T1771" s="7">
        <f>(Table1[[#This Row],[deadline]]/86400)+DATE(1970,1,1)</f>
        <v>42017.818969907406</v>
      </c>
    </row>
    <row r="1772" spans="1:20" ht="43.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1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9">
        <f>Table1[[#This Row],[pledged]]/Table1[[#This Row],[goal]]</f>
        <v>0.56514285714285717</v>
      </c>
      <c r="P1772" s="8">
        <f>IFERROR(Table1[[#This Row],[pledged]]/Table1[[#This Row],[backers_count]],0)</f>
        <v>150.5</v>
      </c>
      <c r="Q177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72" t="str">
        <f>RIGHT(Table1[[#This Row],[Category and Sub-Category]],(LEN(Table1[[#This Row],[Category and Sub-Category]])-(FIND("/",Table1[[#This Row],[Category and Sub-Category]],1))))</f>
        <v>photobooks</v>
      </c>
      <c r="S1772" s="7">
        <f>(Table1[[#This Row],[launched_at]]/86400)+DATE(1970,1,1)</f>
        <v>41891.780023148152</v>
      </c>
      <c r="T1772" s="7">
        <f>(Table1[[#This Row],[deadline]]/86400)+DATE(1970,1,1)</f>
        <v>41926.780023148152</v>
      </c>
    </row>
    <row r="1773" spans="1:20" ht="43.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12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9">
        <f>Table1[[#This Row],[pledged]]/Table1[[#This Row],[goal]]</f>
        <v>0.21309523809523809</v>
      </c>
      <c r="P1773" s="8">
        <f>IFERROR(Table1[[#This Row],[pledged]]/Table1[[#This Row],[backers_count]],0)</f>
        <v>35.799999999999997</v>
      </c>
      <c r="Q177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73" t="str">
        <f>RIGHT(Table1[[#This Row],[Category and Sub-Category]],(LEN(Table1[[#This Row],[Category and Sub-Category]])-(FIND("/",Table1[[#This Row],[Category and Sub-Category]],1))))</f>
        <v>photobooks</v>
      </c>
      <c r="S1773" s="7">
        <f>(Table1[[#This Row],[launched_at]]/86400)+DATE(1970,1,1)</f>
        <v>41905.979629629626</v>
      </c>
      <c r="T1773" s="7">
        <f>(Table1[[#This Row],[deadline]]/86400)+DATE(1970,1,1)</f>
        <v>41935.979629629626</v>
      </c>
    </row>
    <row r="1774" spans="1:20" ht="43.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12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9">
        <f>Table1[[#This Row],[pledged]]/Table1[[#This Row],[goal]]</f>
        <v>0.156</v>
      </c>
      <c r="P1774" s="8">
        <f>IFERROR(Table1[[#This Row],[pledged]]/Table1[[#This Row],[backers_count]],0)</f>
        <v>45.157894736842103</v>
      </c>
      <c r="Q177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74" t="str">
        <f>RIGHT(Table1[[#This Row],[Category and Sub-Category]],(LEN(Table1[[#This Row],[Category and Sub-Category]])-(FIND("/",Table1[[#This Row],[Category and Sub-Category]],1))))</f>
        <v>photobooks</v>
      </c>
      <c r="S1774" s="7">
        <f>(Table1[[#This Row],[launched_at]]/86400)+DATE(1970,1,1)</f>
        <v>41766.718009259261</v>
      </c>
      <c r="T1774" s="7">
        <f>(Table1[[#This Row],[deadline]]/86400)+DATE(1970,1,1)</f>
        <v>41826.718009259261</v>
      </c>
    </row>
    <row r="1775" spans="1:20" ht="43.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12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9">
        <f>Table1[[#This Row],[pledged]]/Table1[[#This Row],[goal]]</f>
        <v>6.2566666666666673E-2</v>
      </c>
      <c r="P1775" s="8">
        <f>IFERROR(Table1[[#This Row],[pledged]]/Table1[[#This Row],[backers_count]],0)</f>
        <v>98.78947368421052</v>
      </c>
      <c r="Q177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75" t="str">
        <f>RIGHT(Table1[[#This Row],[Category and Sub-Category]],(LEN(Table1[[#This Row],[Category and Sub-Category]])-(FIND("/",Table1[[#This Row],[Category and Sub-Category]],1))))</f>
        <v>photobooks</v>
      </c>
      <c r="S1775" s="7">
        <f>(Table1[[#This Row],[launched_at]]/86400)+DATE(1970,1,1)</f>
        <v>41978.760393518518</v>
      </c>
      <c r="T1775" s="7">
        <f>(Table1[[#This Row],[deadline]]/86400)+DATE(1970,1,1)</f>
        <v>42023.760393518518</v>
      </c>
    </row>
    <row r="1776" spans="1:20" ht="43.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12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9">
        <f>Table1[[#This Row],[pledged]]/Table1[[#This Row],[goal]]</f>
        <v>0.4592</v>
      </c>
      <c r="P1776" s="8">
        <f>IFERROR(Table1[[#This Row],[pledged]]/Table1[[#This Row],[backers_count]],0)</f>
        <v>88.307692307692307</v>
      </c>
      <c r="Q177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76" t="str">
        <f>RIGHT(Table1[[#This Row],[Category and Sub-Category]],(LEN(Table1[[#This Row],[Category and Sub-Category]])-(FIND("/",Table1[[#This Row],[Category and Sub-Category]],1))))</f>
        <v>photobooks</v>
      </c>
      <c r="S1776" s="7">
        <f>(Table1[[#This Row],[launched_at]]/86400)+DATE(1970,1,1)</f>
        <v>41930.218657407408</v>
      </c>
      <c r="T1776" s="7">
        <f>(Table1[[#This Row],[deadline]]/86400)+DATE(1970,1,1)</f>
        <v>41972.624305555553</v>
      </c>
    </row>
    <row r="1777" spans="1:20" ht="43.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12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9">
        <f>Table1[[#This Row],[pledged]]/Table1[[#This Row],[goal]]</f>
        <v>0.65101538461538466</v>
      </c>
      <c r="P1777" s="8">
        <f>IFERROR(Table1[[#This Row],[pledged]]/Table1[[#This Row],[backers_count]],0)</f>
        <v>170.62903225806451</v>
      </c>
      <c r="Q177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77" t="str">
        <f>RIGHT(Table1[[#This Row],[Category and Sub-Category]],(LEN(Table1[[#This Row],[Category and Sub-Category]])-(FIND("/",Table1[[#This Row],[Category and Sub-Category]],1))))</f>
        <v>photobooks</v>
      </c>
      <c r="S1777" s="7">
        <f>(Table1[[#This Row],[launched_at]]/86400)+DATE(1970,1,1)</f>
        <v>41891.976388888885</v>
      </c>
      <c r="T1777" s="7">
        <f>(Table1[[#This Row],[deadline]]/86400)+DATE(1970,1,1)</f>
        <v>41936.976388888885</v>
      </c>
    </row>
    <row r="1778" spans="1:20" ht="43.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12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9">
        <f>Table1[[#This Row],[pledged]]/Table1[[#This Row],[goal]]</f>
        <v>6.7000000000000004E-2</v>
      </c>
      <c r="P1778" s="8">
        <f>IFERROR(Table1[[#This Row],[pledged]]/Table1[[#This Row],[backers_count]],0)</f>
        <v>83.75</v>
      </c>
      <c r="Q177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78" t="str">
        <f>RIGHT(Table1[[#This Row],[Category and Sub-Category]],(LEN(Table1[[#This Row],[Category and Sub-Category]])-(FIND("/",Table1[[#This Row],[Category and Sub-Category]],1))))</f>
        <v>photobooks</v>
      </c>
      <c r="S1778" s="7">
        <f>(Table1[[#This Row],[launched_at]]/86400)+DATE(1970,1,1)</f>
        <v>41905.95684027778</v>
      </c>
      <c r="T1778" s="7">
        <f>(Table1[[#This Row],[deadline]]/86400)+DATE(1970,1,1)</f>
        <v>41941.95684027778</v>
      </c>
    </row>
    <row r="1779" spans="1:20" ht="58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12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9">
        <f>Table1[[#This Row],[pledged]]/Table1[[#This Row],[goal]]</f>
        <v>0.135625</v>
      </c>
      <c r="P1779" s="8">
        <f>IFERROR(Table1[[#This Row],[pledged]]/Table1[[#This Row],[backers_count]],0)</f>
        <v>65.099999999999994</v>
      </c>
      <c r="Q177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79" t="str">
        <f>RIGHT(Table1[[#This Row],[Category and Sub-Category]],(LEN(Table1[[#This Row],[Category and Sub-Category]])-(FIND("/",Table1[[#This Row],[Category and Sub-Category]],1))))</f>
        <v>photobooks</v>
      </c>
      <c r="S1779" s="7">
        <f>(Table1[[#This Row],[launched_at]]/86400)+DATE(1970,1,1)</f>
        <v>42025.357094907406</v>
      </c>
      <c r="T1779" s="7">
        <f>(Table1[[#This Row],[deadline]]/86400)+DATE(1970,1,1)</f>
        <v>42055.357094907406</v>
      </c>
    </row>
    <row r="1780" spans="1:20" ht="43.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12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9">
        <f>Table1[[#This Row],[pledged]]/Table1[[#This Row],[goal]]</f>
        <v>1.9900000000000001E-2</v>
      </c>
      <c r="P1780" s="8">
        <f>IFERROR(Table1[[#This Row],[pledged]]/Table1[[#This Row],[backers_count]],0)</f>
        <v>66.333333333333329</v>
      </c>
      <c r="Q178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80" t="str">
        <f>RIGHT(Table1[[#This Row],[Category and Sub-Category]],(LEN(Table1[[#This Row],[Category and Sub-Category]])-(FIND("/",Table1[[#This Row],[Category and Sub-Category]],1))))</f>
        <v>photobooks</v>
      </c>
      <c r="S1780" s="7">
        <f>(Table1[[#This Row],[launched_at]]/86400)+DATE(1970,1,1)</f>
        <v>42045.86336805555</v>
      </c>
      <c r="T1780" s="7">
        <f>(Table1[[#This Row],[deadline]]/86400)+DATE(1970,1,1)</f>
        <v>42090.821701388893</v>
      </c>
    </row>
    <row r="1781" spans="1:20" ht="43.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12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9">
        <f>Table1[[#This Row],[pledged]]/Table1[[#This Row],[goal]]</f>
        <v>0.36236363636363639</v>
      </c>
      <c r="P1781" s="8">
        <f>IFERROR(Table1[[#This Row],[pledged]]/Table1[[#This Row],[backers_count]],0)</f>
        <v>104.89473684210526</v>
      </c>
      <c r="Q178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81" t="str">
        <f>RIGHT(Table1[[#This Row],[Category and Sub-Category]],(LEN(Table1[[#This Row],[Category and Sub-Category]])-(FIND("/",Table1[[#This Row],[Category and Sub-Category]],1))))</f>
        <v>photobooks</v>
      </c>
      <c r="S1781" s="7">
        <f>(Table1[[#This Row],[launched_at]]/86400)+DATE(1970,1,1)</f>
        <v>42585.691898148143</v>
      </c>
      <c r="T1781" s="7">
        <f>(Table1[[#This Row],[deadline]]/86400)+DATE(1970,1,1)</f>
        <v>42615.691898148143</v>
      </c>
    </row>
    <row r="1782" spans="1:20" ht="43.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1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9">
        <f>Table1[[#This Row],[pledged]]/Table1[[#This Row],[goal]]</f>
        <v>0.39743333333333336</v>
      </c>
      <c r="P1782" s="8">
        <f>IFERROR(Table1[[#This Row],[pledged]]/Table1[[#This Row],[backers_count]],0)</f>
        <v>78.440789473684205</v>
      </c>
      <c r="Q178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82" t="str">
        <f>RIGHT(Table1[[#This Row],[Category and Sub-Category]],(LEN(Table1[[#This Row],[Category and Sub-Category]])-(FIND("/",Table1[[#This Row],[Category and Sub-Category]],1))))</f>
        <v>photobooks</v>
      </c>
      <c r="S1782" s="7">
        <f>(Table1[[#This Row],[launched_at]]/86400)+DATE(1970,1,1)</f>
        <v>42493.600810185184</v>
      </c>
      <c r="T1782" s="7">
        <f>(Table1[[#This Row],[deadline]]/86400)+DATE(1970,1,1)</f>
        <v>42553.600810185184</v>
      </c>
    </row>
    <row r="1783" spans="1:20" ht="43.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12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9">
        <f>Table1[[#This Row],[pledged]]/Table1[[#This Row],[goal]]</f>
        <v>0.25763636363636366</v>
      </c>
      <c r="P1783" s="8">
        <f>IFERROR(Table1[[#This Row],[pledged]]/Table1[[#This Row],[backers_count]],0)</f>
        <v>59.041666666666664</v>
      </c>
      <c r="Q178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83" t="str">
        <f>RIGHT(Table1[[#This Row],[Category and Sub-Category]],(LEN(Table1[[#This Row],[Category and Sub-Category]])-(FIND("/",Table1[[#This Row],[Category and Sub-Category]],1))))</f>
        <v>photobooks</v>
      </c>
      <c r="S1783" s="7">
        <f>(Table1[[#This Row],[launched_at]]/86400)+DATE(1970,1,1)</f>
        <v>42597.617418981477</v>
      </c>
      <c r="T1783" s="7">
        <f>(Table1[[#This Row],[deadline]]/86400)+DATE(1970,1,1)</f>
        <v>42628.617418981477</v>
      </c>
    </row>
    <row r="1784" spans="1:20" ht="58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12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9">
        <f>Table1[[#This Row],[pledged]]/Table1[[#This Row],[goal]]</f>
        <v>0.15491428571428573</v>
      </c>
      <c r="P1784" s="8">
        <f>IFERROR(Table1[[#This Row],[pledged]]/Table1[[#This Row],[backers_count]],0)</f>
        <v>71.34210526315789</v>
      </c>
      <c r="Q178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84" t="str">
        <f>RIGHT(Table1[[#This Row],[Category and Sub-Category]],(LEN(Table1[[#This Row],[Category and Sub-Category]])-(FIND("/",Table1[[#This Row],[Category and Sub-Category]],1))))</f>
        <v>photobooks</v>
      </c>
      <c r="S1784" s="7">
        <f>(Table1[[#This Row],[launched_at]]/86400)+DATE(1970,1,1)</f>
        <v>42388.575104166666</v>
      </c>
      <c r="T1784" s="7">
        <f>(Table1[[#This Row],[deadline]]/86400)+DATE(1970,1,1)</f>
        <v>42421.575104166666</v>
      </c>
    </row>
    <row r="1785" spans="1:20" ht="43.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12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9">
        <f>Table1[[#This Row],[pledged]]/Table1[[#This Row],[goal]]</f>
        <v>0.236925</v>
      </c>
      <c r="P1785" s="8">
        <f>IFERROR(Table1[[#This Row],[pledged]]/Table1[[#This Row],[backers_count]],0)</f>
        <v>51.227027027027027</v>
      </c>
      <c r="Q178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85" t="str">
        <f>RIGHT(Table1[[#This Row],[Category and Sub-Category]],(LEN(Table1[[#This Row],[Category and Sub-Category]])-(FIND("/",Table1[[#This Row],[Category and Sub-Category]],1))))</f>
        <v>photobooks</v>
      </c>
      <c r="S1785" s="7">
        <f>(Table1[[#This Row],[launched_at]]/86400)+DATE(1970,1,1)</f>
        <v>42115.949976851851</v>
      </c>
      <c r="T1785" s="7">
        <f>(Table1[[#This Row],[deadline]]/86400)+DATE(1970,1,1)</f>
        <v>42145.949976851851</v>
      </c>
    </row>
    <row r="1786" spans="1:20" ht="43.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12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9">
        <f>Table1[[#This Row],[pledged]]/Table1[[#This Row],[goal]]</f>
        <v>0.39760000000000001</v>
      </c>
      <c r="P1786" s="8">
        <f>IFERROR(Table1[[#This Row],[pledged]]/Table1[[#This Row],[backers_count]],0)</f>
        <v>60.242424242424242</v>
      </c>
      <c r="Q178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86" t="str">
        <f>RIGHT(Table1[[#This Row],[Category and Sub-Category]],(LEN(Table1[[#This Row],[Category and Sub-Category]])-(FIND("/",Table1[[#This Row],[Category and Sub-Category]],1))))</f>
        <v>photobooks</v>
      </c>
      <c r="S1786" s="7">
        <f>(Table1[[#This Row],[launched_at]]/86400)+DATE(1970,1,1)</f>
        <v>42003.655555555553</v>
      </c>
      <c r="T1786" s="7">
        <f>(Table1[[#This Row],[deadline]]/86400)+DATE(1970,1,1)</f>
        <v>42035.142361111109</v>
      </c>
    </row>
    <row r="1787" spans="1:20" ht="43.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12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9">
        <f>Table1[[#This Row],[pledged]]/Table1[[#This Row],[goal]]</f>
        <v>0.20220833333333332</v>
      </c>
      <c r="P1787" s="8">
        <f>IFERROR(Table1[[#This Row],[pledged]]/Table1[[#This Row],[backers_count]],0)</f>
        <v>44.935185185185183</v>
      </c>
      <c r="Q178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87" t="str">
        <f>RIGHT(Table1[[#This Row],[Category and Sub-Category]],(LEN(Table1[[#This Row],[Category and Sub-Category]])-(FIND("/",Table1[[#This Row],[Category and Sub-Category]],1))))</f>
        <v>photobooks</v>
      </c>
      <c r="S1787" s="7">
        <f>(Table1[[#This Row],[launched_at]]/86400)+DATE(1970,1,1)</f>
        <v>41897.134895833333</v>
      </c>
      <c r="T1787" s="7">
        <f>(Table1[[#This Row],[deadline]]/86400)+DATE(1970,1,1)</f>
        <v>41928</v>
      </c>
    </row>
    <row r="1788" spans="1:20" ht="43.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12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9">
        <f>Table1[[#This Row],[pledged]]/Table1[[#This Row],[goal]]</f>
        <v>0.47631578947368419</v>
      </c>
      <c r="P1788" s="8">
        <f>IFERROR(Table1[[#This Row],[pledged]]/Table1[[#This Row],[backers_count]],0)</f>
        <v>31.206896551724139</v>
      </c>
      <c r="Q178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88" t="str">
        <f>RIGHT(Table1[[#This Row],[Category and Sub-Category]],(LEN(Table1[[#This Row],[Category and Sub-Category]])-(FIND("/",Table1[[#This Row],[Category and Sub-Category]],1))))</f>
        <v>photobooks</v>
      </c>
      <c r="S1788" s="7">
        <f>(Table1[[#This Row],[launched_at]]/86400)+DATE(1970,1,1)</f>
        <v>41958.550659722227</v>
      </c>
      <c r="T1788" s="7">
        <f>(Table1[[#This Row],[deadline]]/86400)+DATE(1970,1,1)</f>
        <v>41988.550659722227</v>
      </c>
    </row>
    <row r="1789" spans="1:20" ht="43.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12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9">
        <f>Table1[[#This Row],[pledged]]/Table1[[#This Row],[goal]]</f>
        <v>0.15329999999999999</v>
      </c>
      <c r="P1789" s="8">
        <f>IFERROR(Table1[[#This Row],[pledged]]/Table1[[#This Row],[backers_count]],0)</f>
        <v>63.875</v>
      </c>
      <c r="Q178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89" t="str">
        <f>RIGHT(Table1[[#This Row],[Category and Sub-Category]],(LEN(Table1[[#This Row],[Category and Sub-Category]])-(FIND("/",Table1[[#This Row],[Category and Sub-Category]],1))))</f>
        <v>photobooks</v>
      </c>
      <c r="S1789" s="7">
        <f>(Table1[[#This Row],[launched_at]]/86400)+DATE(1970,1,1)</f>
        <v>42068.65552083333</v>
      </c>
      <c r="T1789" s="7">
        <f>(Table1[[#This Row],[deadline]]/86400)+DATE(1970,1,1)</f>
        <v>42098.613854166666</v>
      </c>
    </row>
    <row r="1790" spans="1:20" ht="43.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12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9">
        <f>Table1[[#This Row],[pledged]]/Table1[[#This Row],[goal]]</f>
        <v>1.3818181818181818E-2</v>
      </c>
      <c r="P1790" s="8">
        <f>IFERROR(Table1[[#This Row],[pledged]]/Table1[[#This Row],[backers_count]],0)</f>
        <v>19</v>
      </c>
      <c r="Q179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90" t="str">
        <f>RIGHT(Table1[[#This Row],[Category and Sub-Category]],(LEN(Table1[[#This Row],[Category and Sub-Category]])-(FIND("/",Table1[[#This Row],[Category and Sub-Category]],1))))</f>
        <v>photobooks</v>
      </c>
      <c r="S1790" s="7">
        <f>(Table1[[#This Row],[launched_at]]/86400)+DATE(1970,1,1)</f>
        <v>41913.94840277778</v>
      </c>
      <c r="T1790" s="7">
        <f>(Table1[[#This Row],[deadline]]/86400)+DATE(1970,1,1)</f>
        <v>41943.94840277778</v>
      </c>
    </row>
    <row r="1791" spans="1:20" ht="43.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12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9">
        <f>Table1[[#This Row],[pledged]]/Table1[[#This Row],[goal]]</f>
        <v>5.0000000000000001E-3</v>
      </c>
      <c r="P1791" s="8">
        <f>IFERROR(Table1[[#This Row],[pledged]]/Table1[[#This Row],[backers_count]],0)</f>
        <v>10</v>
      </c>
      <c r="Q179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91" t="str">
        <f>RIGHT(Table1[[#This Row],[Category and Sub-Category]],(LEN(Table1[[#This Row],[Category and Sub-Category]])-(FIND("/",Table1[[#This Row],[Category and Sub-Category]],1))))</f>
        <v>photobooks</v>
      </c>
      <c r="S1791" s="7">
        <f>(Table1[[#This Row],[launched_at]]/86400)+DATE(1970,1,1)</f>
        <v>41956.250034722223</v>
      </c>
      <c r="T1791" s="7">
        <f>(Table1[[#This Row],[deadline]]/86400)+DATE(1970,1,1)</f>
        <v>42016.250034722223</v>
      </c>
    </row>
    <row r="1792" spans="1:20" ht="43.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1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9">
        <f>Table1[[#This Row],[pledged]]/Table1[[#This Row],[goal]]</f>
        <v>4.9575757575757579E-2</v>
      </c>
      <c r="P1792" s="8">
        <f>IFERROR(Table1[[#This Row],[pledged]]/Table1[[#This Row],[backers_count]],0)</f>
        <v>109.06666666666666</v>
      </c>
      <c r="Q179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92" t="str">
        <f>RIGHT(Table1[[#This Row],[Category and Sub-Category]],(LEN(Table1[[#This Row],[Category and Sub-Category]])-(FIND("/",Table1[[#This Row],[Category and Sub-Category]],1))))</f>
        <v>photobooks</v>
      </c>
      <c r="S1792" s="7">
        <f>(Table1[[#This Row],[launched_at]]/86400)+DATE(1970,1,1)</f>
        <v>42010.674513888887</v>
      </c>
      <c r="T1792" s="7">
        <f>(Table1[[#This Row],[deadline]]/86400)+DATE(1970,1,1)</f>
        <v>42040.674513888887</v>
      </c>
    </row>
    <row r="1793" spans="1:20" ht="29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12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9">
        <f>Table1[[#This Row],[pledged]]/Table1[[#This Row],[goal]]</f>
        <v>3.5666666666666666E-2</v>
      </c>
      <c r="P1793" s="8">
        <f>IFERROR(Table1[[#This Row],[pledged]]/Table1[[#This Row],[backers_count]],0)</f>
        <v>26.75</v>
      </c>
      <c r="Q179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93" t="str">
        <f>RIGHT(Table1[[#This Row],[Category and Sub-Category]],(LEN(Table1[[#This Row],[Category and Sub-Category]])-(FIND("/",Table1[[#This Row],[Category and Sub-Category]],1))))</f>
        <v>photobooks</v>
      </c>
      <c r="S1793" s="7">
        <f>(Table1[[#This Row],[launched_at]]/86400)+DATE(1970,1,1)</f>
        <v>41973.740335648152</v>
      </c>
      <c r="T1793" s="7">
        <f>(Table1[[#This Row],[deadline]]/86400)+DATE(1970,1,1)</f>
        <v>42033.740335648152</v>
      </c>
    </row>
    <row r="1794" spans="1:20" ht="29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12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9">
        <f>Table1[[#This Row],[pledged]]/Table1[[#This Row],[goal]]</f>
        <v>0.61124000000000001</v>
      </c>
      <c r="P1794" s="8">
        <f>IFERROR(Table1[[#This Row],[pledged]]/Table1[[#This Row],[backers_count]],0)</f>
        <v>109.93525179856115</v>
      </c>
      <c r="Q179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94" t="str">
        <f>RIGHT(Table1[[#This Row],[Category and Sub-Category]],(LEN(Table1[[#This Row],[Category and Sub-Category]])-(FIND("/",Table1[[#This Row],[Category and Sub-Category]],1))))</f>
        <v>photobooks</v>
      </c>
      <c r="S1794" s="7">
        <f>(Table1[[#This Row],[launched_at]]/86400)+DATE(1970,1,1)</f>
        <v>42189.031041666662</v>
      </c>
      <c r="T1794" s="7">
        <f>(Table1[[#This Row],[deadline]]/86400)+DATE(1970,1,1)</f>
        <v>42226.290972222225</v>
      </c>
    </row>
    <row r="1795" spans="1:20" ht="43.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12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9">
        <f>Table1[[#This Row],[pledged]]/Table1[[#This Row],[goal]]</f>
        <v>1.3333333333333334E-2</v>
      </c>
      <c r="P1795" s="8">
        <f>IFERROR(Table1[[#This Row],[pledged]]/Table1[[#This Row],[backers_count]],0)</f>
        <v>20</v>
      </c>
      <c r="Q179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95" t="str">
        <f>RIGHT(Table1[[#This Row],[Category and Sub-Category]],(LEN(Table1[[#This Row],[Category and Sub-Category]])-(FIND("/",Table1[[#This Row],[Category and Sub-Category]],1))))</f>
        <v>photobooks</v>
      </c>
      <c r="S1795" s="7">
        <f>(Table1[[#This Row],[launched_at]]/86400)+DATE(1970,1,1)</f>
        <v>41940.891666666663</v>
      </c>
      <c r="T1795" s="7">
        <f>(Table1[[#This Row],[deadline]]/86400)+DATE(1970,1,1)</f>
        <v>41970.933333333334</v>
      </c>
    </row>
    <row r="1796" spans="1:20" ht="43.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12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9">
        <f>Table1[[#This Row],[pledged]]/Table1[[#This Row],[goal]]</f>
        <v>0.11077777777777778</v>
      </c>
      <c r="P1796" s="8">
        <f>IFERROR(Table1[[#This Row],[pledged]]/Table1[[#This Row],[backers_count]],0)</f>
        <v>55.388888888888886</v>
      </c>
      <c r="Q179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96" t="str">
        <f>RIGHT(Table1[[#This Row],[Category and Sub-Category]],(LEN(Table1[[#This Row],[Category and Sub-Category]])-(FIND("/",Table1[[#This Row],[Category and Sub-Category]],1))))</f>
        <v>photobooks</v>
      </c>
      <c r="S1796" s="7">
        <f>(Table1[[#This Row],[launched_at]]/86400)+DATE(1970,1,1)</f>
        <v>42011.551180555558</v>
      </c>
      <c r="T1796" s="7">
        <f>(Table1[[#This Row],[deadline]]/86400)+DATE(1970,1,1)</f>
        <v>42046.551180555558</v>
      </c>
    </row>
    <row r="1797" spans="1:20" ht="43.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12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9">
        <f>Table1[[#This Row],[pledged]]/Table1[[#This Row],[goal]]</f>
        <v>0.38735714285714284</v>
      </c>
      <c r="P1797" s="8">
        <f>IFERROR(Table1[[#This Row],[pledged]]/Table1[[#This Row],[backers_count]],0)</f>
        <v>133.90123456790124</v>
      </c>
      <c r="Q179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97" t="str">
        <f>RIGHT(Table1[[#This Row],[Category and Sub-Category]],(LEN(Table1[[#This Row],[Category and Sub-Category]])-(FIND("/",Table1[[#This Row],[Category and Sub-Category]],1))))</f>
        <v>photobooks</v>
      </c>
      <c r="S1797" s="7">
        <f>(Table1[[#This Row],[launched_at]]/86400)+DATE(1970,1,1)</f>
        <v>42628.288668981477</v>
      </c>
      <c r="T1797" s="7">
        <f>(Table1[[#This Row],[deadline]]/86400)+DATE(1970,1,1)</f>
        <v>42657.666666666672</v>
      </c>
    </row>
    <row r="1798" spans="1:20" ht="58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12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9">
        <f>Table1[[#This Row],[pledged]]/Table1[[#This Row],[goal]]</f>
        <v>0.22052631578947368</v>
      </c>
      <c r="P1798" s="8">
        <f>IFERROR(Table1[[#This Row],[pledged]]/Table1[[#This Row],[backers_count]],0)</f>
        <v>48.720930232558139</v>
      </c>
      <c r="Q179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98" t="str">
        <f>RIGHT(Table1[[#This Row],[Category and Sub-Category]],(LEN(Table1[[#This Row],[Category and Sub-Category]])-(FIND("/",Table1[[#This Row],[Category and Sub-Category]],1))))</f>
        <v>photobooks</v>
      </c>
      <c r="S1798" s="7">
        <f>(Table1[[#This Row],[launched_at]]/86400)+DATE(1970,1,1)</f>
        <v>42515.439421296294</v>
      </c>
      <c r="T1798" s="7">
        <f>(Table1[[#This Row],[deadline]]/86400)+DATE(1970,1,1)</f>
        <v>42575.439421296294</v>
      </c>
    </row>
    <row r="1799" spans="1:20" ht="43.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12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9">
        <f>Table1[[#This Row],[pledged]]/Table1[[#This Row],[goal]]</f>
        <v>0.67549999999999999</v>
      </c>
      <c r="P1799" s="8">
        <f>IFERROR(Table1[[#This Row],[pledged]]/Table1[[#This Row],[backers_count]],0)</f>
        <v>48.25</v>
      </c>
      <c r="Q179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799" t="str">
        <f>RIGHT(Table1[[#This Row],[Category and Sub-Category]],(LEN(Table1[[#This Row],[Category and Sub-Category]])-(FIND("/",Table1[[#This Row],[Category and Sub-Category]],1))))</f>
        <v>photobooks</v>
      </c>
      <c r="S1799" s="7">
        <f>(Table1[[#This Row],[launched_at]]/86400)+DATE(1970,1,1)</f>
        <v>42689.56931712963</v>
      </c>
      <c r="T1799" s="7">
        <f>(Table1[[#This Row],[deadline]]/86400)+DATE(1970,1,1)</f>
        <v>42719.56931712963</v>
      </c>
    </row>
    <row r="1800" spans="1:20" ht="43.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12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9">
        <f>Table1[[#This Row],[pledged]]/Table1[[#This Row],[goal]]</f>
        <v>0.136375</v>
      </c>
      <c r="P1800" s="8">
        <f>IFERROR(Table1[[#This Row],[pledged]]/Table1[[#This Row],[backers_count]],0)</f>
        <v>58.972972972972975</v>
      </c>
      <c r="Q180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00" t="str">
        <f>RIGHT(Table1[[#This Row],[Category and Sub-Category]],(LEN(Table1[[#This Row],[Category and Sub-Category]])-(FIND("/",Table1[[#This Row],[Category and Sub-Category]],1))))</f>
        <v>photobooks</v>
      </c>
      <c r="S1800" s="7">
        <f>(Table1[[#This Row],[launched_at]]/86400)+DATE(1970,1,1)</f>
        <v>42344.32677083333</v>
      </c>
      <c r="T1800" s="7">
        <f>(Table1[[#This Row],[deadline]]/86400)+DATE(1970,1,1)</f>
        <v>42404.32677083333</v>
      </c>
    </row>
    <row r="1801" spans="1:20" ht="29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12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9">
        <f>Table1[[#This Row],[pledged]]/Table1[[#This Row],[goal]]</f>
        <v>1.7457500000000001E-2</v>
      </c>
      <c r="P1801" s="8">
        <f>IFERROR(Table1[[#This Row],[pledged]]/Table1[[#This Row],[backers_count]],0)</f>
        <v>11.638333333333334</v>
      </c>
      <c r="Q180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01" t="str">
        <f>RIGHT(Table1[[#This Row],[Category and Sub-Category]],(LEN(Table1[[#This Row],[Category and Sub-Category]])-(FIND("/",Table1[[#This Row],[Category and Sub-Category]],1))))</f>
        <v>photobooks</v>
      </c>
      <c r="S1801" s="7">
        <f>(Table1[[#This Row],[launched_at]]/86400)+DATE(1970,1,1)</f>
        <v>41934.842685185184</v>
      </c>
      <c r="T1801" s="7">
        <f>(Table1[[#This Row],[deadline]]/86400)+DATE(1970,1,1)</f>
        <v>41954.884351851855</v>
      </c>
    </row>
    <row r="1802" spans="1:20" ht="58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1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9">
        <f>Table1[[#This Row],[pledged]]/Table1[[#This Row],[goal]]</f>
        <v>0.20449632511889321</v>
      </c>
      <c r="P1802" s="8">
        <f>IFERROR(Table1[[#This Row],[pledged]]/Table1[[#This Row],[backers_count]],0)</f>
        <v>83.716814159292042</v>
      </c>
      <c r="Q180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02" t="str">
        <f>RIGHT(Table1[[#This Row],[Category and Sub-Category]],(LEN(Table1[[#This Row],[Category and Sub-Category]])-(FIND("/",Table1[[#This Row],[Category and Sub-Category]],1))))</f>
        <v>photobooks</v>
      </c>
      <c r="S1802" s="7">
        <f>(Table1[[#This Row],[launched_at]]/86400)+DATE(1970,1,1)</f>
        <v>42623.606134259258</v>
      </c>
      <c r="T1802" s="7">
        <f>(Table1[[#This Row],[deadline]]/86400)+DATE(1970,1,1)</f>
        <v>42653.606134259258</v>
      </c>
    </row>
    <row r="1803" spans="1:20" ht="58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12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9">
        <f>Table1[[#This Row],[pledged]]/Table1[[#This Row],[goal]]</f>
        <v>0.13852941176470587</v>
      </c>
      <c r="P1803" s="8">
        <f>IFERROR(Table1[[#This Row],[pledged]]/Table1[[#This Row],[backers_count]],0)</f>
        <v>63.648648648648646</v>
      </c>
      <c r="Q180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03" t="str">
        <f>RIGHT(Table1[[#This Row],[Category and Sub-Category]],(LEN(Table1[[#This Row],[Category and Sub-Category]])-(FIND("/",Table1[[#This Row],[Category and Sub-Category]],1))))</f>
        <v>photobooks</v>
      </c>
      <c r="S1803" s="7">
        <f>(Table1[[#This Row],[launched_at]]/86400)+DATE(1970,1,1)</f>
        <v>42321.660509259258</v>
      </c>
      <c r="T1803" s="7">
        <f>(Table1[[#This Row],[deadline]]/86400)+DATE(1970,1,1)</f>
        <v>42353.506944444445</v>
      </c>
    </row>
    <row r="1804" spans="1:20" ht="43.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12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9">
        <f>Table1[[#This Row],[pledged]]/Table1[[#This Row],[goal]]</f>
        <v>0.48485714285714288</v>
      </c>
      <c r="P1804" s="8">
        <f>IFERROR(Table1[[#This Row],[pledged]]/Table1[[#This Row],[backers_count]],0)</f>
        <v>94.277777777777771</v>
      </c>
      <c r="Q180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04" t="str">
        <f>RIGHT(Table1[[#This Row],[Category and Sub-Category]],(LEN(Table1[[#This Row],[Category and Sub-Category]])-(FIND("/",Table1[[#This Row],[Category and Sub-Category]],1))))</f>
        <v>photobooks</v>
      </c>
      <c r="S1804" s="7">
        <f>(Table1[[#This Row],[launched_at]]/86400)+DATE(1970,1,1)</f>
        <v>42159.47256944445</v>
      </c>
      <c r="T1804" s="7">
        <f>(Table1[[#This Row],[deadline]]/86400)+DATE(1970,1,1)</f>
        <v>42182.915972222225</v>
      </c>
    </row>
    <row r="1805" spans="1:20" ht="43.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12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9">
        <f>Table1[[#This Row],[pledged]]/Table1[[#This Row],[goal]]</f>
        <v>0.308</v>
      </c>
      <c r="P1805" s="8">
        <f>IFERROR(Table1[[#This Row],[pledged]]/Table1[[#This Row],[backers_count]],0)</f>
        <v>71.86666666666666</v>
      </c>
      <c r="Q180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05" t="str">
        <f>RIGHT(Table1[[#This Row],[Category and Sub-Category]],(LEN(Table1[[#This Row],[Category and Sub-Category]])-(FIND("/",Table1[[#This Row],[Category and Sub-Category]],1))))</f>
        <v>photobooks</v>
      </c>
      <c r="S1805" s="7">
        <f>(Table1[[#This Row],[launched_at]]/86400)+DATE(1970,1,1)</f>
        <v>42018.071550925924</v>
      </c>
      <c r="T1805" s="7">
        <f>(Table1[[#This Row],[deadline]]/86400)+DATE(1970,1,1)</f>
        <v>42049.071550925924</v>
      </c>
    </row>
    <row r="1806" spans="1:20" ht="43.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12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9">
        <f>Table1[[#This Row],[pledged]]/Table1[[#This Row],[goal]]</f>
        <v>0.35174193548387095</v>
      </c>
      <c r="P1806" s="8">
        <f>IFERROR(Table1[[#This Row],[pledged]]/Table1[[#This Row],[backers_count]],0)</f>
        <v>104.84615384615384</v>
      </c>
      <c r="Q180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06" t="str">
        <f>RIGHT(Table1[[#This Row],[Category and Sub-Category]],(LEN(Table1[[#This Row],[Category and Sub-Category]])-(FIND("/",Table1[[#This Row],[Category and Sub-Category]],1))))</f>
        <v>photobooks</v>
      </c>
      <c r="S1806" s="7">
        <f>(Table1[[#This Row],[launched_at]]/86400)+DATE(1970,1,1)</f>
        <v>42282.678287037037</v>
      </c>
      <c r="T1806" s="7">
        <f>(Table1[[#This Row],[deadline]]/86400)+DATE(1970,1,1)</f>
        <v>42322.719953703709</v>
      </c>
    </row>
    <row r="1807" spans="1:20" ht="43.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12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9">
        <f>Table1[[#This Row],[pledged]]/Table1[[#This Row],[goal]]</f>
        <v>0.36404444444444445</v>
      </c>
      <c r="P1807" s="8">
        <f>IFERROR(Table1[[#This Row],[pledged]]/Table1[[#This Row],[backers_count]],0)</f>
        <v>67.139344262295083</v>
      </c>
      <c r="Q180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07" t="str">
        <f>RIGHT(Table1[[#This Row],[Category and Sub-Category]],(LEN(Table1[[#This Row],[Category and Sub-Category]])-(FIND("/",Table1[[#This Row],[Category and Sub-Category]],1))))</f>
        <v>photobooks</v>
      </c>
      <c r="S1807" s="7">
        <f>(Table1[[#This Row],[launched_at]]/86400)+DATE(1970,1,1)</f>
        <v>42247.803912037038</v>
      </c>
      <c r="T1807" s="7">
        <f>(Table1[[#This Row],[deadline]]/86400)+DATE(1970,1,1)</f>
        <v>42279.75</v>
      </c>
    </row>
    <row r="1808" spans="1:20" ht="43.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12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9">
        <f>Table1[[#This Row],[pledged]]/Table1[[#This Row],[goal]]</f>
        <v>2.955E-2</v>
      </c>
      <c r="P1808" s="8">
        <f>IFERROR(Table1[[#This Row],[pledged]]/Table1[[#This Row],[backers_count]],0)</f>
        <v>73.875</v>
      </c>
      <c r="Q180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08" t="str">
        <f>RIGHT(Table1[[#This Row],[Category and Sub-Category]],(LEN(Table1[[#This Row],[Category and Sub-Category]])-(FIND("/",Table1[[#This Row],[Category and Sub-Category]],1))))</f>
        <v>photobooks</v>
      </c>
      <c r="S1808" s="7">
        <f>(Table1[[#This Row],[launched_at]]/86400)+DATE(1970,1,1)</f>
        <v>41877.638298611113</v>
      </c>
      <c r="T1808" s="7">
        <f>(Table1[[#This Row],[deadline]]/86400)+DATE(1970,1,1)</f>
        <v>41912.638298611113</v>
      </c>
    </row>
    <row r="1809" spans="1:20" ht="29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12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9">
        <f>Table1[[#This Row],[pledged]]/Table1[[#This Row],[goal]]</f>
        <v>0.1106</v>
      </c>
      <c r="P1809" s="8">
        <f>IFERROR(Table1[[#This Row],[pledged]]/Table1[[#This Row],[backers_count]],0)</f>
        <v>69.125</v>
      </c>
      <c r="Q180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09" t="str">
        <f>RIGHT(Table1[[#This Row],[Category and Sub-Category]],(LEN(Table1[[#This Row],[Category and Sub-Category]])-(FIND("/",Table1[[#This Row],[Category and Sub-Category]],1))))</f>
        <v>photobooks</v>
      </c>
      <c r="S1809" s="7">
        <f>(Table1[[#This Row],[launched_at]]/86400)+DATE(1970,1,1)</f>
        <v>41880.068437499998</v>
      </c>
      <c r="T1809" s="7">
        <f>(Table1[[#This Row],[deadline]]/86400)+DATE(1970,1,1)</f>
        <v>41910.068437499998</v>
      </c>
    </row>
    <row r="1810" spans="1:20" ht="43.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12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9">
        <f>Table1[[#This Row],[pledged]]/Table1[[#This Row],[goal]]</f>
        <v>0.41407142857142859</v>
      </c>
      <c r="P1810" s="8">
        <f>IFERROR(Table1[[#This Row],[pledged]]/Table1[[#This Row],[backers_count]],0)</f>
        <v>120.77083333333333</v>
      </c>
      <c r="Q181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10" t="str">
        <f>RIGHT(Table1[[#This Row],[Category and Sub-Category]],(LEN(Table1[[#This Row],[Category and Sub-Category]])-(FIND("/",Table1[[#This Row],[Category and Sub-Category]],1))))</f>
        <v>photobooks</v>
      </c>
      <c r="S1810" s="7">
        <f>(Table1[[#This Row],[launched_at]]/86400)+DATE(1970,1,1)</f>
        <v>42742.680902777778</v>
      </c>
      <c r="T1810" s="7">
        <f>(Table1[[#This Row],[deadline]]/86400)+DATE(1970,1,1)</f>
        <v>42777.680902777778</v>
      </c>
    </row>
    <row r="1811" spans="1:20" ht="43.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12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9">
        <f>Table1[[#This Row],[pledged]]/Table1[[#This Row],[goal]]</f>
        <v>0.10857142857142857</v>
      </c>
      <c r="P1811" s="8">
        <f>IFERROR(Table1[[#This Row],[pledged]]/Table1[[#This Row],[backers_count]],0)</f>
        <v>42.222222222222221</v>
      </c>
      <c r="Q181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11" t="str">
        <f>RIGHT(Table1[[#This Row],[Category and Sub-Category]],(LEN(Table1[[#This Row],[Category and Sub-Category]])-(FIND("/",Table1[[#This Row],[Category and Sub-Category]],1))))</f>
        <v>photobooks</v>
      </c>
      <c r="S1811" s="7">
        <f>(Table1[[#This Row],[launched_at]]/86400)+DATE(1970,1,1)</f>
        <v>42029.907858796301</v>
      </c>
      <c r="T1811" s="7">
        <f>(Table1[[#This Row],[deadline]]/86400)+DATE(1970,1,1)</f>
        <v>42064.907858796301</v>
      </c>
    </row>
    <row r="1812" spans="1:20" ht="43.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9">
        <f>Table1[[#This Row],[pledged]]/Table1[[#This Row],[goal]]</f>
        <v>3.3333333333333333E-2</v>
      </c>
      <c r="P1812" s="8">
        <f>IFERROR(Table1[[#This Row],[pledged]]/Table1[[#This Row],[backers_count]],0)</f>
        <v>7.5</v>
      </c>
      <c r="Q181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12" t="str">
        <f>RIGHT(Table1[[#This Row],[Category and Sub-Category]],(LEN(Table1[[#This Row],[Category and Sub-Category]])-(FIND("/",Table1[[#This Row],[Category and Sub-Category]],1))))</f>
        <v>photobooks</v>
      </c>
      <c r="S1812" s="7">
        <f>(Table1[[#This Row],[launched_at]]/86400)+DATE(1970,1,1)</f>
        <v>41860.91002314815</v>
      </c>
      <c r="T1812" s="7">
        <f>(Table1[[#This Row],[deadline]]/86400)+DATE(1970,1,1)</f>
        <v>41872.91002314815</v>
      </c>
    </row>
    <row r="1813" spans="1:20" ht="43.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12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9">
        <f>Table1[[#This Row],[pledged]]/Table1[[#This Row],[goal]]</f>
        <v>7.407407407407407E-4</v>
      </c>
      <c r="P1813" s="8">
        <f>IFERROR(Table1[[#This Row],[pledged]]/Table1[[#This Row],[backers_count]],0)</f>
        <v>1.5384615384615385</v>
      </c>
      <c r="Q181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13" t="str">
        <f>RIGHT(Table1[[#This Row],[Category and Sub-Category]],(LEN(Table1[[#This Row],[Category and Sub-Category]])-(FIND("/",Table1[[#This Row],[Category and Sub-Category]],1))))</f>
        <v>photobooks</v>
      </c>
      <c r="S1813" s="7">
        <f>(Table1[[#This Row],[launched_at]]/86400)+DATE(1970,1,1)</f>
        <v>41876.433680555558</v>
      </c>
      <c r="T1813" s="7">
        <f>(Table1[[#This Row],[deadline]]/86400)+DATE(1970,1,1)</f>
        <v>41936.166666666664</v>
      </c>
    </row>
    <row r="1814" spans="1:20" ht="43.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12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9">
        <f>Table1[[#This Row],[pledged]]/Table1[[#This Row],[goal]]</f>
        <v>0.13307692307692306</v>
      </c>
      <c r="P1814" s="8">
        <f>IFERROR(Table1[[#This Row],[pledged]]/Table1[[#This Row],[backers_count]],0)</f>
        <v>37.608695652173914</v>
      </c>
      <c r="Q181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14" t="str">
        <f>RIGHT(Table1[[#This Row],[Category and Sub-Category]],(LEN(Table1[[#This Row],[Category and Sub-Category]])-(FIND("/",Table1[[#This Row],[Category and Sub-Category]],1))))</f>
        <v>photobooks</v>
      </c>
      <c r="S1814" s="7">
        <f>(Table1[[#This Row],[launched_at]]/86400)+DATE(1970,1,1)</f>
        <v>42524.318703703699</v>
      </c>
      <c r="T1814" s="7">
        <f>(Table1[[#This Row],[deadline]]/86400)+DATE(1970,1,1)</f>
        <v>42554.318703703699</v>
      </c>
    </row>
    <row r="1815" spans="1:20" ht="43.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12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9">
        <f>Table1[[#This Row],[pledged]]/Table1[[#This Row],[goal]]</f>
        <v>0</v>
      </c>
      <c r="P1815" s="8">
        <f>IFERROR(Table1[[#This Row],[pledged]]/Table1[[#This Row],[backers_count]],0)</f>
        <v>0</v>
      </c>
      <c r="Q181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15" t="str">
        <f>RIGHT(Table1[[#This Row],[Category and Sub-Category]],(LEN(Table1[[#This Row],[Category and Sub-Category]])-(FIND("/",Table1[[#This Row],[Category and Sub-Category]],1))))</f>
        <v>photobooks</v>
      </c>
      <c r="S1815" s="7">
        <f>(Table1[[#This Row],[launched_at]]/86400)+DATE(1970,1,1)</f>
        <v>41829.889027777775</v>
      </c>
      <c r="T1815" s="7">
        <f>(Table1[[#This Row],[deadline]]/86400)+DATE(1970,1,1)</f>
        <v>41859.889027777775</v>
      </c>
    </row>
    <row r="1816" spans="1:20" ht="43.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12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9">
        <f>Table1[[#This Row],[pledged]]/Table1[[#This Row],[goal]]</f>
        <v>0.49183333333333334</v>
      </c>
      <c r="P1816" s="8">
        <f>IFERROR(Table1[[#This Row],[pledged]]/Table1[[#This Row],[backers_count]],0)</f>
        <v>42.157142857142858</v>
      </c>
      <c r="Q181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16" t="str">
        <f>RIGHT(Table1[[#This Row],[Category and Sub-Category]],(LEN(Table1[[#This Row],[Category and Sub-Category]])-(FIND("/",Table1[[#This Row],[Category and Sub-Category]],1))))</f>
        <v>photobooks</v>
      </c>
      <c r="S1816" s="7">
        <f>(Table1[[#This Row],[launched_at]]/86400)+DATE(1970,1,1)</f>
        <v>42033.314074074078</v>
      </c>
      <c r="T1816" s="7">
        <f>(Table1[[#This Row],[deadline]]/86400)+DATE(1970,1,1)</f>
        <v>42063.314074074078</v>
      </c>
    </row>
    <row r="1817" spans="1:20" ht="58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12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9">
        <f>Table1[[#This Row],[pledged]]/Table1[[#This Row],[goal]]</f>
        <v>0</v>
      </c>
      <c r="P1817" s="8">
        <f>IFERROR(Table1[[#This Row],[pledged]]/Table1[[#This Row],[backers_count]],0)</f>
        <v>0</v>
      </c>
      <c r="Q181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17" t="str">
        <f>RIGHT(Table1[[#This Row],[Category and Sub-Category]],(LEN(Table1[[#This Row],[Category and Sub-Category]])-(FIND("/",Table1[[#This Row],[Category and Sub-Category]],1))))</f>
        <v>photobooks</v>
      </c>
      <c r="S1817" s="7">
        <f>(Table1[[#This Row],[launched_at]]/86400)+DATE(1970,1,1)</f>
        <v>42172.906678240739</v>
      </c>
      <c r="T1817" s="7">
        <f>(Table1[[#This Row],[deadline]]/86400)+DATE(1970,1,1)</f>
        <v>42186.906678240739</v>
      </c>
    </row>
    <row r="1818" spans="1:20" ht="43.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12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9">
        <f>Table1[[#This Row],[pledged]]/Table1[[#This Row],[goal]]</f>
        <v>2.036E-2</v>
      </c>
      <c r="P1818" s="8">
        <f>IFERROR(Table1[[#This Row],[pledged]]/Table1[[#This Row],[backers_count]],0)</f>
        <v>84.833333333333329</v>
      </c>
      <c r="Q181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18" t="str">
        <f>RIGHT(Table1[[#This Row],[Category and Sub-Category]],(LEN(Table1[[#This Row],[Category and Sub-Category]])-(FIND("/",Table1[[#This Row],[Category and Sub-Category]],1))))</f>
        <v>photobooks</v>
      </c>
      <c r="S1818" s="7">
        <f>(Table1[[#This Row],[launched_at]]/86400)+DATE(1970,1,1)</f>
        <v>42548.876192129625</v>
      </c>
      <c r="T1818" s="7">
        <f>(Table1[[#This Row],[deadline]]/86400)+DATE(1970,1,1)</f>
        <v>42576.791666666672</v>
      </c>
    </row>
    <row r="1819" spans="1:20" ht="29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12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9">
        <f>Table1[[#This Row],[pledged]]/Table1[[#This Row],[goal]]</f>
        <v>0.52327777777777773</v>
      </c>
      <c r="P1819" s="8">
        <f>IFERROR(Table1[[#This Row],[pledged]]/Table1[[#This Row],[backers_count]],0)</f>
        <v>94.19</v>
      </c>
      <c r="Q181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19" t="str">
        <f>RIGHT(Table1[[#This Row],[Category and Sub-Category]],(LEN(Table1[[#This Row],[Category and Sub-Category]])-(FIND("/",Table1[[#This Row],[Category and Sub-Category]],1))))</f>
        <v>photobooks</v>
      </c>
      <c r="S1819" s="7">
        <f>(Table1[[#This Row],[launched_at]]/86400)+DATE(1970,1,1)</f>
        <v>42705.662118055552</v>
      </c>
      <c r="T1819" s="7">
        <f>(Table1[[#This Row],[deadline]]/86400)+DATE(1970,1,1)</f>
        <v>42765.290972222225</v>
      </c>
    </row>
    <row r="1820" spans="1:20" ht="29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12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9">
        <f>Table1[[#This Row],[pledged]]/Table1[[#This Row],[goal]]</f>
        <v>0</v>
      </c>
      <c r="P1820" s="8">
        <f>IFERROR(Table1[[#This Row],[pledged]]/Table1[[#This Row],[backers_count]],0)</f>
        <v>0</v>
      </c>
      <c r="Q182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20" t="str">
        <f>RIGHT(Table1[[#This Row],[Category and Sub-Category]],(LEN(Table1[[#This Row],[Category and Sub-Category]])-(FIND("/",Table1[[#This Row],[Category and Sub-Category]],1))))</f>
        <v>photobooks</v>
      </c>
      <c r="S1820" s="7">
        <f>(Table1[[#This Row],[launched_at]]/86400)+DATE(1970,1,1)</f>
        <v>42067.234375</v>
      </c>
      <c r="T1820" s="7">
        <f>(Table1[[#This Row],[deadline]]/86400)+DATE(1970,1,1)</f>
        <v>42097.192708333328</v>
      </c>
    </row>
    <row r="1821" spans="1:20" ht="43.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12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9">
        <f>Table1[[#This Row],[pledged]]/Table1[[#This Row],[goal]]</f>
        <v>2.0833333333333332E-2</v>
      </c>
      <c r="P1821" s="8">
        <f>IFERROR(Table1[[#This Row],[pledged]]/Table1[[#This Row],[backers_count]],0)</f>
        <v>6.25</v>
      </c>
      <c r="Q182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21" t="str">
        <f>RIGHT(Table1[[#This Row],[Category and Sub-Category]],(LEN(Table1[[#This Row],[Category and Sub-Category]])-(FIND("/",Table1[[#This Row],[Category and Sub-Category]],1))))</f>
        <v>photobooks</v>
      </c>
      <c r="S1821" s="7">
        <f>(Table1[[#This Row],[launched_at]]/86400)+DATE(1970,1,1)</f>
        <v>41820.752268518518</v>
      </c>
      <c r="T1821" s="7">
        <f>(Table1[[#This Row],[deadline]]/86400)+DATE(1970,1,1)</f>
        <v>41850.752268518518</v>
      </c>
    </row>
    <row r="1822" spans="1:20" ht="58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1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9">
        <f>Table1[[#This Row],[pledged]]/Table1[[#This Row],[goal]]</f>
        <v>6.565384615384616E-2</v>
      </c>
      <c r="P1822" s="8">
        <f>IFERROR(Table1[[#This Row],[pledged]]/Table1[[#This Row],[backers_count]],0)</f>
        <v>213.375</v>
      </c>
      <c r="Q182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822" t="str">
        <f>RIGHT(Table1[[#This Row],[Category and Sub-Category]],(LEN(Table1[[#This Row],[Category and Sub-Category]])-(FIND("/",Table1[[#This Row],[Category and Sub-Category]],1))))</f>
        <v>photobooks</v>
      </c>
      <c r="S1822" s="7">
        <f>(Table1[[#This Row],[launched_at]]/86400)+DATE(1970,1,1)</f>
        <v>42065.084374999999</v>
      </c>
      <c r="T1822" s="7">
        <f>(Table1[[#This Row],[deadline]]/86400)+DATE(1970,1,1)</f>
        <v>42095.042708333334</v>
      </c>
    </row>
    <row r="1823" spans="1:20" ht="43.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12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9">
        <f>Table1[[#This Row],[pledged]]/Table1[[#This Row],[goal]]</f>
        <v>1.3489</v>
      </c>
      <c r="P1823" s="8">
        <f>IFERROR(Table1[[#This Row],[pledged]]/Table1[[#This Row],[backers_count]],0)</f>
        <v>59.162280701754383</v>
      </c>
      <c r="Q182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23" t="str">
        <f>RIGHT(Table1[[#This Row],[Category and Sub-Category]],(LEN(Table1[[#This Row],[Category and Sub-Category]])-(FIND("/",Table1[[#This Row],[Category and Sub-Category]],1))))</f>
        <v>rock</v>
      </c>
      <c r="S1823" s="7">
        <f>(Table1[[#This Row],[launched_at]]/86400)+DATE(1970,1,1)</f>
        <v>40926.319062499999</v>
      </c>
      <c r="T1823" s="7">
        <f>(Table1[[#This Row],[deadline]]/86400)+DATE(1970,1,1)</f>
        <v>40971.319062499999</v>
      </c>
    </row>
    <row r="1824" spans="1:20" ht="29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12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9">
        <f>Table1[[#This Row],[pledged]]/Table1[[#This Row],[goal]]</f>
        <v>1</v>
      </c>
      <c r="P1824" s="8">
        <f>IFERROR(Table1[[#This Row],[pledged]]/Table1[[#This Row],[backers_count]],0)</f>
        <v>27.272727272727273</v>
      </c>
      <c r="Q182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24" t="str">
        <f>RIGHT(Table1[[#This Row],[Category and Sub-Category]],(LEN(Table1[[#This Row],[Category and Sub-Category]])-(FIND("/",Table1[[#This Row],[Category and Sub-Category]],1))))</f>
        <v>rock</v>
      </c>
      <c r="S1824" s="7">
        <f>(Table1[[#This Row],[launched_at]]/86400)+DATE(1970,1,1)</f>
        <v>41634.797013888892</v>
      </c>
      <c r="T1824" s="7">
        <f>(Table1[[#This Row],[deadline]]/86400)+DATE(1970,1,1)</f>
        <v>41670.792361111111</v>
      </c>
    </row>
    <row r="1825" spans="1:20" ht="43.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12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9">
        <f>Table1[[#This Row],[pledged]]/Table1[[#This Row],[goal]]</f>
        <v>1.1585714285714286</v>
      </c>
      <c r="P1825" s="8">
        <f>IFERROR(Table1[[#This Row],[pledged]]/Table1[[#This Row],[backers_count]],0)</f>
        <v>24.575757575757574</v>
      </c>
      <c r="Q182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25" t="str">
        <f>RIGHT(Table1[[#This Row],[Category and Sub-Category]],(LEN(Table1[[#This Row],[Category and Sub-Category]])-(FIND("/",Table1[[#This Row],[Category and Sub-Category]],1))))</f>
        <v>rock</v>
      </c>
      <c r="S1825" s="7">
        <f>(Table1[[#This Row],[launched_at]]/86400)+DATE(1970,1,1)</f>
        <v>41176.684907407405</v>
      </c>
      <c r="T1825" s="7">
        <f>(Table1[[#This Row],[deadline]]/86400)+DATE(1970,1,1)</f>
        <v>41206.684907407405</v>
      </c>
    </row>
    <row r="1826" spans="1:20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12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9">
        <f>Table1[[#This Row],[pledged]]/Table1[[#This Row],[goal]]</f>
        <v>1.0006666666666666</v>
      </c>
      <c r="P1826" s="8">
        <f>IFERROR(Table1[[#This Row],[pledged]]/Table1[[#This Row],[backers_count]],0)</f>
        <v>75.05</v>
      </c>
      <c r="Q182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26" t="str">
        <f>RIGHT(Table1[[#This Row],[Category and Sub-Category]],(LEN(Table1[[#This Row],[Category and Sub-Category]])-(FIND("/",Table1[[#This Row],[Category and Sub-Category]],1))))</f>
        <v>rock</v>
      </c>
      <c r="S1826" s="7">
        <f>(Table1[[#This Row],[launched_at]]/86400)+DATE(1970,1,1)</f>
        <v>41626.916284722218</v>
      </c>
      <c r="T1826" s="7">
        <f>(Table1[[#This Row],[deadline]]/86400)+DATE(1970,1,1)</f>
        <v>41647.088888888888</v>
      </c>
    </row>
    <row r="1827" spans="1:20" ht="43.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12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9">
        <f>Table1[[#This Row],[pledged]]/Table1[[#This Row],[goal]]</f>
        <v>1.0505</v>
      </c>
      <c r="P1827" s="8">
        <f>IFERROR(Table1[[#This Row],[pledged]]/Table1[[#This Row],[backers_count]],0)</f>
        <v>42.02</v>
      </c>
      <c r="Q182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27" t="str">
        <f>RIGHT(Table1[[#This Row],[Category and Sub-Category]],(LEN(Table1[[#This Row],[Category and Sub-Category]])-(FIND("/",Table1[[#This Row],[Category and Sub-Category]],1))))</f>
        <v>rock</v>
      </c>
      <c r="S1827" s="7">
        <f>(Table1[[#This Row],[launched_at]]/86400)+DATE(1970,1,1)</f>
        <v>41443.83452546296</v>
      </c>
      <c r="T1827" s="7">
        <f>(Table1[[#This Row],[deadline]]/86400)+DATE(1970,1,1)</f>
        <v>41466.83452546296</v>
      </c>
    </row>
    <row r="1828" spans="1:20" ht="29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12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9">
        <f>Table1[[#This Row],[pledged]]/Table1[[#This Row],[goal]]</f>
        <v>1.01</v>
      </c>
      <c r="P1828" s="8">
        <f>IFERROR(Table1[[#This Row],[pledged]]/Table1[[#This Row],[backers_count]],0)</f>
        <v>53.157894736842103</v>
      </c>
      <c r="Q182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28" t="str">
        <f>RIGHT(Table1[[#This Row],[Category and Sub-Category]],(LEN(Table1[[#This Row],[Category and Sub-Category]])-(FIND("/",Table1[[#This Row],[Category and Sub-Category]],1))))</f>
        <v>rock</v>
      </c>
      <c r="S1828" s="7">
        <f>(Table1[[#This Row],[launched_at]]/86400)+DATE(1970,1,1)</f>
        <v>41657.923807870371</v>
      </c>
      <c r="T1828" s="7">
        <f>(Table1[[#This Row],[deadline]]/86400)+DATE(1970,1,1)</f>
        <v>41687.923807870371</v>
      </c>
    </row>
    <row r="1829" spans="1:20" ht="58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12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9">
        <f>Table1[[#This Row],[pledged]]/Table1[[#This Row],[goal]]</f>
        <v>1.0066250000000001</v>
      </c>
      <c r="P1829" s="8">
        <f>IFERROR(Table1[[#This Row],[pledged]]/Table1[[#This Row],[backers_count]],0)</f>
        <v>83.885416666666671</v>
      </c>
      <c r="Q182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29" t="str">
        <f>RIGHT(Table1[[#This Row],[Category and Sub-Category]],(LEN(Table1[[#This Row],[Category and Sub-Category]])-(FIND("/",Table1[[#This Row],[Category and Sub-Category]],1))))</f>
        <v>rock</v>
      </c>
      <c r="S1829" s="7">
        <f>(Table1[[#This Row],[launched_at]]/86400)+DATE(1970,1,1)</f>
        <v>40555.325937499998</v>
      </c>
      <c r="T1829" s="7">
        <f>(Table1[[#This Row],[deadline]]/86400)+DATE(1970,1,1)</f>
        <v>40605.325937499998</v>
      </c>
    </row>
    <row r="1830" spans="1:20" ht="58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12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9">
        <f>Table1[[#This Row],[pledged]]/Table1[[#This Row],[goal]]</f>
        <v>1.0016</v>
      </c>
      <c r="P1830" s="8">
        <f>IFERROR(Table1[[#This Row],[pledged]]/Table1[[#This Row],[backers_count]],0)</f>
        <v>417.33333333333331</v>
      </c>
      <c r="Q183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30" t="str">
        <f>RIGHT(Table1[[#This Row],[Category and Sub-Category]],(LEN(Table1[[#This Row],[Category and Sub-Category]])-(FIND("/",Table1[[#This Row],[Category and Sub-Category]],1))))</f>
        <v>rock</v>
      </c>
      <c r="S1830" s="7">
        <f>(Table1[[#This Row],[launched_at]]/86400)+DATE(1970,1,1)</f>
        <v>41736.899652777778</v>
      </c>
      <c r="T1830" s="7">
        <f>(Table1[[#This Row],[deadline]]/86400)+DATE(1970,1,1)</f>
        <v>41768.916666666664</v>
      </c>
    </row>
    <row r="1831" spans="1:20" ht="43.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12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9">
        <f>Table1[[#This Row],[pledged]]/Table1[[#This Row],[goal]]</f>
        <v>1.6668333333333334</v>
      </c>
      <c r="P1831" s="8">
        <f>IFERROR(Table1[[#This Row],[pledged]]/Table1[[#This Row],[backers_count]],0)</f>
        <v>75.765151515151516</v>
      </c>
      <c r="Q183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31" t="str">
        <f>RIGHT(Table1[[#This Row],[Category and Sub-Category]],(LEN(Table1[[#This Row],[Category and Sub-Category]])-(FIND("/",Table1[[#This Row],[Category and Sub-Category]],1))))</f>
        <v>rock</v>
      </c>
      <c r="S1831" s="7">
        <f>(Table1[[#This Row],[launched_at]]/86400)+DATE(1970,1,1)</f>
        <v>40516.087627314817</v>
      </c>
      <c r="T1831" s="7">
        <f>(Table1[[#This Row],[deadline]]/86400)+DATE(1970,1,1)</f>
        <v>40564.916666666664</v>
      </c>
    </row>
    <row r="1832" spans="1:20" ht="43.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1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9">
        <f>Table1[[#This Row],[pledged]]/Table1[[#This Row],[goal]]</f>
        <v>1.0153333333333334</v>
      </c>
      <c r="P1832" s="8">
        <f>IFERROR(Table1[[#This Row],[pledged]]/Table1[[#This Row],[backers_count]],0)</f>
        <v>67.389380530973455</v>
      </c>
      <c r="Q183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32" t="str">
        <f>RIGHT(Table1[[#This Row],[Category and Sub-Category]],(LEN(Table1[[#This Row],[Category and Sub-Category]])-(FIND("/",Table1[[#This Row],[Category and Sub-Category]],1))))</f>
        <v>rock</v>
      </c>
      <c r="S1832" s="7">
        <f>(Table1[[#This Row],[launched_at]]/86400)+DATE(1970,1,1)</f>
        <v>41664.684108796297</v>
      </c>
      <c r="T1832" s="7">
        <f>(Table1[[#This Row],[deadline]]/86400)+DATE(1970,1,1)</f>
        <v>41694.684108796297</v>
      </c>
    </row>
    <row r="1833" spans="1:20" ht="43.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12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9">
        <f>Table1[[#This Row],[pledged]]/Table1[[#This Row],[goal]]</f>
        <v>1.03</v>
      </c>
      <c r="P1833" s="8">
        <f>IFERROR(Table1[[#This Row],[pledged]]/Table1[[#This Row],[backers_count]],0)</f>
        <v>73.571428571428569</v>
      </c>
      <c r="Q183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33" t="str">
        <f>RIGHT(Table1[[#This Row],[Category and Sub-Category]],(LEN(Table1[[#This Row],[Category and Sub-Category]])-(FIND("/",Table1[[#This Row],[Category and Sub-Category]],1))))</f>
        <v>rock</v>
      </c>
      <c r="S1833" s="7">
        <f>(Table1[[#This Row],[launched_at]]/86400)+DATE(1970,1,1)</f>
        <v>41026.996099537035</v>
      </c>
      <c r="T1833" s="7">
        <f>(Table1[[#This Row],[deadline]]/86400)+DATE(1970,1,1)</f>
        <v>41041.996099537035</v>
      </c>
    </row>
    <row r="1834" spans="1:20" ht="43.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12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9">
        <f>Table1[[#This Row],[pledged]]/Table1[[#This Row],[goal]]</f>
        <v>1.4285714285714286</v>
      </c>
      <c r="P1834" s="8">
        <f>IFERROR(Table1[[#This Row],[pledged]]/Table1[[#This Row],[backers_count]],0)</f>
        <v>25</v>
      </c>
      <c r="Q183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34" t="str">
        <f>RIGHT(Table1[[#This Row],[Category and Sub-Category]],(LEN(Table1[[#This Row],[Category and Sub-Category]])-(FIND("/",Table1[[#This Row],[Category and Sub-Category]],1))))</f>
        <v>rock</v>
      </c>
      <c r="S1834" s="7">
        <f>(Table1[[#This Row],[launched_at]]/86400)+DATE(1970,1,1)</f>
        <v>40576.539664351854</v>
      </c>
      <c r="T1834" s="7">
        <f>(Table1[[#This Row],[deadline]]/86400)+DATE(1970,1,1)</f>
        <v>40606.539664351854</v>
      </c>
    </row>
    <row r="1835" spans="1:20" ht="43.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12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9">
        <f>Table1[[#This Row],[pledged]]/Table1[[#This Row],[goal]]</f>
        <v>2.625</v>
      </c>
      <c r="P1835" s="8">
        <f>IFERROR(Table1[[#This Row],[pledged]]/Table1[[#This Row],[backers_count]],0)</f>
        <v>42</v>
      </c>
      <c r="Q183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35" t="str">
        <f>RIGHT(Table1[[#This Row],[Category and Sub-Category]],(LEN(Table1[[#This Row],[Category and Sub-Category]])-(FIND("/",Table1[[#This Row],[Category and Sub-Category]],1))))</f>
        <v>rock</v>
      </c>
      <c r="S1835" s="7">
        <f>(Table1[[#This Row],[launched_at]]/86400)+DATE(1970,1,1)</f>
        <v>41303.044016203705</v>
      </c>
      <c r="T1835" s="7">
        <f>(Table1[[#This Row],[deadline]]/86400)+DATE(1970,1,1)</f>
        <v>41335.332638888889</v>
      </c>
    </row>
    <row r="1836" spans="1:20" ht="29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12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9">
        <f>Table1[[#This Row],[pledged]]/Table1[[#This Row],[goal]]</f>
        <v>1.1805000000000001</v>
      </c>
      <c r="P1836" s="8">
        <f>IFERROR(Table1[[#This Row],[pledged]]/Table1[[#This Row],[backers_count]],0)</f>
        <v>131.16666666666666</v>
      </c>
      <c r="Q183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36" t="str">
        <f>RIGHT(Table1[[#This Row],[Category and Sub-Category]],(LEN(Table1[[#This Row],[Category and Sub-Category]])-(FIND("/",Table1[[#This Row],[Category and Sub-Category]],1))))</f>
        <v>rock</v>
      </c>
      <c r="S1836" s="7">
        <f>(Table1[[#This Row],[launched_at]]/86400)+DATE(1970,1,1)</f>
        <v>41988.964062500003</v>
      </c>
      <c r="T1836" s="7">
        <f>(Table1[[#This Row],[deadline]]/86400)+DATE(1970,1,1)</f>
        <v>42028.964062500003</v>
      </c>
    </row>
    <row r="1837" spans="1:20" ht="58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12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9">
        <f>Table1[[#This Row],[pledged]]/Table1[[#This Row],[goal]]</f>
        <v>1.04</v>
      </c>
      <c r="P1837" s="8">
        <f>IFERROR(Table1[[#This Row],[pledged]]/Table1[[#This Row],[backers_count]],0)</f>
        <v>47.272727272727273</v>
      </c>
      <c r="Q183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37" t="str">
        <f>RIGHT(Table1[[#This Row],[Category and Sub-Category]],(LEN(Table1[[#This Row],[Category and Sub-Category]])-(FIND("/",Table1[[#This Row],[Category and Sub-Category]],1))))</f>
        <v>rock</v>
      </c>
      <c r="S1837" s="7">
        <f>(Table1[[#This Row],[launched_at]]/86400)+DATE(1970,1,1)</f>
        <v>42430.702210648145</v>
      </c>
      <c r="T1837" s="7">
        <f>(Table1[[#This Row],[deadline]]/86400)+DATE(1970,1,1)</f>
        <v>42460.660543981481</v>
      </c>
    </row>
    <row r="1838" spans="1:20" ht="29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12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9">
        <f>Table1[[#This Row],[pledged]]/Table1[[#This Row],[goal]]</f>
        <v>2.0034000000000001</v>
      </c>
      <c r="P1838" s="8">
        <f>IFERROR(Table1[[#This Row],[pledged]]/Table1[[#This Row],[backers_count]],0)</f>
        <v>182.12727272727273</v>
      </c>
      <c r="Q183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38" t="str">
        <f>RIGHT(Table1[[#This Row],[Category and Sub-Category]],(LEN(Table1[[#This Row],[Category and Sub-Category]])-(FIND("/",Table1[[#This Row],[Category and Sub-Category]],1))))</f>
        <v>rock</v>
      </c>
      <c r="S1838" s="7">
        <f>(Table1[[#This Row],[launched_at]]/86400)+DATE(1970,1,1)</f>
        <v>41305.809363425928</v>
      </c>
      <c r="T1838" s="7">
        <f>(Table1[[#This Row],[deadline]]/86400)+DATE(1970,1,1)</f>
        <v>41322.809363425928</v>
      </c>
    </row>
    <row r="1839" spans="1:20" ht="58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12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9">
        <f>Table1[[#This Row],[pledged]]/Table1[[#This Row],[goal]]</f>
        <v>3.0683333333333334</v>
      </c>
      <c r="P1839" s="8">
        <f>IFERROR(Table1[[#This Row],[pledged]]/Table1[[#This Row],[backers_count]],0)</f>
        <v>61.366666666666667</v>
      </c>
      <c r="Q183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39" t="str">
        <f>RIGHT(Table1[[#This Row],[Category and Sub-Category]],(LEN(Table1[[#This Row],[Category and Sub-Category]])-(FIND("/",Table1[[#This Row],[Category and Sub-Category]],1))))</f>
        <v>rock</v>
      </c>
      <c r="S1839" s="7">
        <f>(Table1[[#This Row],[launched_at]]/86400)+DATE(1970,1,1)</f>
        <v>40926.047858796301</v>
      </c>
      <c r="T1839" s="7">
        <f>(Table1[[#This Row],[deadline]]/86400)+DATE(1970,1,1)</f>
        <v>40986.006192129629</v>
      </c>
    </row>
    <row r="1840" spans="1:20" ht="43.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12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9">
        <f>Table1[[#This Row],[pledged]]/Table1[[#This Row],[goal]]</f>
        <v>1.00149</v>
      </c>
      <c r="P1840" s="8">
        <f>IFERROR(Table1[[#This Row],[pledged]]/Table1[[#This Row],[backers_count]],0)</f>
        <v>35.767499999999998</v>
      </c>
      <c r="Q184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40" t="str">
        <f>RIGHT(Table1[[#This Row],[Category and Sub-Category]],(LEN(Table1[[#This Row],[Category and Sub-Category]])-(FIND("/",Table1[[#This Row],[Category and Sub-Category]],1))))</f>
        <v>rock</v>
      </c>
      <c r="S1840" s="7">
        <f>(Table1[[#This Row],[launched_at]]/86400)+DATE(1970,1,1)</f>
        <v>40788.786539351851</v>
      </c>
      <c r="T1840" s="7">
        <f>(Table1[[#This Row],[deadline]]/86400)+DATE(1970,1,1)</f>
        <v>40817.125</v>
      </c>
    </row>
    <row r="1841" spans="1:20" ht="43.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12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9">
        <f>Table1[[#This Row],[pledged]]/Table1[[#This Row],[goal]]</f>
        <v>2.0529999999999999</v>
      </c>
      <c r="P1841" s="8">
        <f>IFERROR(Table1[[#This Row],[pledged]]/Table1[[#This Row],[backers_count]],0)</f>
        <v>45.62222222222222</v>
      </c>
      <c r="Q184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41" t="str">
        <f>RIGHT(Table1[[#This Row],[Category and Sub-Category]],(LEN(Table1[[#This Row],[Category and Sub-Category]])-(FIND("/",Table1[[#This Row],[Category and Sub-Category]],1))))</f>
        <v>rock</v>
      </c>
      <c r="S1841" s="7">
        <f>(Table1[[#This Row],[launched_at]]/86400)+DATE(1970,1,1)</f>
        <v>42614.722013888888</v>
      </c>
      <c r="T1841" s="7">
        <f>(Table1[[#This Row],[deadline]]/86400)+DATE(1970,1,1)</f>
        <v>42644.722013888888</v>
      </c>
    </row>
    <row r="1842" spans="1:20" ht="43.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1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9">
        <f>Table1[[#This Row],[pledged]]/Table1[[#This Row],[goal]]</f>
        <v>1.0888888888888888</v>
      </c>
      <c r="P1842" s="8">
        <f>IFERROR(Table1[[#This Row],[pledged]]/Table1[[#This Row],[backers_count]],0)</f>
        <v>75.384615384615387</v>
      </c>
      <c r="Q184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42" t="str">
        <f>RIGHT(Table1[[#This Row],[Category and Sub-Category]],(LEN(Table1[[#This Row],[Category and Sub-Category]])-(FIND("/",Table1[[#This Row],[Category and Sub-Category]],1))))</f>
        <v>rock</v>
      </c>
      <c r="S1842" s="7">
        <f>(Table1[[#This Row],[launched_at]]/86400)+DATE(1970,1,1)</f>
        <v>41382.096180555556</v>
      </c>
      <c r="T1842" s="7">
        <f>(Table1[[#This Row],[deadline]]/86400)+DATE(1970,1,1)</f>
        <v>41401.207638888889</v>
      </c>
    </row>
    <row r="1843" spans="1:20" ht="29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12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9">
        <f>Table1[[#This Row],[pledged]]/Table1[[#This Row],[goal]]</f>
        <v>1.0175000000000001</v>
      </c>
      <c r="P1843" s="8">
        <f>IFERROR(Table1[[#This Row],[pledged]]/Table1[[#This Row],[backers_count]],0)</f>
        <v>50.875</v>
      </c>
      <c r="Q184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43" t="str">
        <f>RIGHT(Table1[[#This Row],[Category and Sub-Category]],(LEN(Table1[[#This Row],[Category and Sub-Category]])-(FIND("/",Table1[[#This Row],[Category and Sub-Category]],1))))</f>
        <v>rock</v>
      </c>
      <c r="S1843" s="7">
        <f>(Table1[[#This Row],[launched_at]]/86400)+DATE(1970,1,1)</f>
        <v>41745.84542824074</v>
      </c>
      <c r="T1843" s="7">
        <f>(Table1[[#This Row],[deadline]]/86400)+DATE(1970,1,1)</f>
        <v>41779.207638888889</v>
      </c>
    </row>
    <row r="1844" spans="1:20" ht="43.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12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9">
        <f>Table1[[#This Row],[pledged]]/Table1[[#This Row],[goal]]</f>
        <v>1.2524999999999999</v>
      </c>
      <c r="P1844" s="8">
        <f>IFERROR(Table1[[#This Row],[pledged]]/Table1[[#This Row],[backers_count]],0)</f>
        <v>119.28571428571429</v>
      </c>
      <c r="Q184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44" t="str">
        <f>RIGHT(Table1[[#This Row],[Category and Sub-Category]],(LEN(Table1[[#This Row],[Category and Sub-Category]])-(FIND("/",Table1[[#This Row],[Category and Sub-Category]],1))))</f>
        <v>rock</v>
      </c>
      <c r="S1844" s="7">
        <f>(Table1[[#This Row],[launched_at]]/86400)+DATE(1970,1,1)</f>
        <v>42031.631724537037</v>
      </c>
      <c r="T1844" s="7">
        <f>(Table1[[#This Row],[deadline]]/86400)+DATE(1970,1,1)</f>
        <v>42065.249305555553</v>
      </c>
    </row>
    <row r="1845" spans="1:20" ht="58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12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9">
        <f>Table1[[#This Row],[pledged]]/Table1[[#This Row],[goal]]</f>
        <v>1.2400610000000001</v>
      </c>
      <c r="P1845" s="8">
        <f>IFERROR(Table1[[#This Row],[pledged]]/Table1[[#This Row],[backers_count]],0)</f>
        <v>92.541865671641801</v>
      </c>
      <c r="Q184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45" t="str">
        <f>RIGHT(Table1[[#This Row],[Category and Sub-Category]],(LEN(Table1[[#This Row],[Category and Sub-Category]])-(FIND("/",Table1[[#This Row],[Category and Sub-Category]],1))))</f>
        <v>rock</v>
      </c>
      <c r="S1845" s="7">
        <f>(Table1[[#This Row],[launched_at]]/86400)+DATE(1970,1,1)</f>
        <v>40564.994837962964</v>
      </c>
      <c r="T1845" s="7">
        <f>(Table1[[#This Row],[deadline]]/86400)+DATE(1970,1,1)</f>
        <v>40594.994837962964</v>
      </c>
    </row>
    <row r="1846" spans="1:20" ht="43.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12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9">
        <f>Table1[[#This Row],[pledged]]/Table1[[#This Row],[goal]]</f>
        <v>1.014</v>
      </c>
      <c r="P1846" s="8">
        <f>IFERROR(Table1[[#This Row],[pledged]]/Table1[[#This Row],[backers_count]],0)</f>
        <v>76.05</v>
      </c>
      <c r="Q184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46" t="str">
        <f>RIGHT(Table1[[#This Row],[Category and Sub-Category]],(LEN(Table1[[#This Row],[Category and Sub-Category]])-(FIND("/",Table1[[#This Row],[Category and Sub-Category]],1))))</f>
        <v>rock</v>
      </c>
      <c r="S1846" s="7">
        <f>(Table1[[#This Row],[launched_at]]/86400)+DATE(1970,1,1)</f>
        <v>40666.973541666666</v>
      </c>
      <c r="T1846" s="7">
        <f>(Table1[[#This Row],[deadline]]/86400)+DATE(1970,1,1)</f>
        <v>40705.125</v>
      </c>
    </row>
    <row r="1847" spans="1:20" ht="87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12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9">
        <f>Table1[[#This Row],[pledged]]/Table1[[#This Row],[goal]]</f>
        <v>1</v>
      </c>
      <c r="P1847" s="8">
        <f>IFERROR(Table1[[#This Row],[pledged]]/Table1[[#This Row],[backers_count]],0)</f>
        <v>52.631578947368418</v>
      </c>
      <c r="Q184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47" t="str">
        <f>RIGHT(Table1[[#This Row],[Category and Sub-Category]],(LEN(Table1[[#This Row],[Category and Sub-Category]])-(FIND("/",Table1[[#This Row],[Category and Sub-Category]],1))))</f>
        <v>rock</v>
      </c>
      <c r="S1847" s="7">
        <f>(Table1[[#This Row],[launched_at]]/86400)+DATE(1970,1,1)</f>
        <v>42523.333310185189</v>
      </c>
      <c r="T1847" s="7">
        <f>(Table1[[#This Row],[deadline]]/86400)+DATE(1970,1,1)</f>
        <v>42538.204861111109</v>
      </c>
    </row>
    <row r="1848" spans="1:20" ht="43.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12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9">
        <f>Table1[[#This Row],[pledged]]/Table1[[#This Row],[goal]]</f>
        <v>1.3792666666666666</v>
      </c>
      <c r="P1848" s="8">
        <f>IFERROR(Table1[[#This Row],[pledged]]/Table1[[#This Row],[backers_count]],0)</f>
        <v>98.990430622009569</v>
      </c>
      <c r="Q184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48" t="str">
        <f>RIGHT(Table1[[#This Row],[Category and Sub-Category]],(LEN(Table1[[#This Row],[Category and Sub-Category]])-(FIND("/",Table1[[#This Row],[Category and Sub-Category]],1))))</f>
        <v>rock</v>
      </c>
      <c r="S1848" s="7">
        <f>(Table1[[#This Row],[launched_at]]/86400)+DATE(1970,1,1)</f>
        <v>41228.650196759263</v>
      </c>
      <c r="T1848" s="7">
        <f>(Table1[[#This Row],[deadline]]/86400)+DATE(1970,1,1)</f>
        <v>41258.650196759263</v>
      </c>
    </row>
    <row r="1849" spans="1:20" ht="58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12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9">
        <f>Table1[[#This Row],[pledged]]/Table1[[#This Row],[goal]]</f>
        <v>1.2088000000000001</v>
      </c>
      <c r="P1849" s="8">
        <f>IFERROR(Table1[[#This Row],[pledged]]/Table1[[#This Row],[backers_count]],0)</f>
        <v>79.526315789473685</v>
      </c>
      <c r="Q184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49" t="str">
        <f>RIGHT(Table1[[#This Row],[Category and Sub-Category]],(LEN(Table1[[#This Row],[Category and Sub-Category]])-(FIND("/",Table1[[#This Row],[Category and Sub-Category]],1))))</f>
        <v>rock</v>
      </c>
      <c r="S1849" s="7">
        <f>(Table1[[#This Row],[launched_at]]/86400)+DATE(1970,1,1)</f>
        <v>42094.236481481479</v>
      </c>
      <c r="T1849" s="7">
        <f>(Table1[[#This Row],[deadline]]/86400)+DATE(1970,1,1)</f>
        <v>42115.236481481479</v>
      </c>
    </row>
    <row r="1850" spans="1:20" ht="43.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12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9">
        <f>Table1[[#This Row],[pledged]]/Table1[[#This Row],[goal]]</f>
        <v>1.0736666666666668</v>
      </c>
      <c r="P1850" s="8">
        <f>IFERROR(Table1[[#This Row],[pledged]]/Table1[[#This Row],[backers_count]],0)</f>
        <v>134.20833333333334</v>
      </c>
      <c r="Q185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50" t="str">
        <f>RIGHT(Table1[[#This Row],[Category and Sub-Category]],(LEN(Table1[[#This Row],[Category and Sub-Category]])-(FIND("/",Table1[[#This Row],[Category and Sub-Category]],1))))</f>
        <v>rock</v>
      </c>
      <c r="S1850" s="7">
        <f>(Table1[[#This Row],[launched_at]]/86400)+DATE(1970,1,1)</f>
        <v>40691.788055555553</v>
      </c>
      <c r="T1850" s="7">
        <f>(Table1[[#This Row],[deadline]]/86400)+DATE(1970,1,1)</f>
        <v>40755.290972222225</v>
      </c>
    </row>
    <row r="1851" spans="1:20" ht="29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12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9">
        <f>Table1[[#This Row],[pledged]]/Table1[[#This Row],[goal]]</f>
        <v>1.0033333333333334</v>
      </c>
      <c r="P1851" s="8">
        <f>IFERROR(Table1[[#This Row],[pledged]]/Table1[[#This Row],[backers_count]],0)</f>
        <v>37.625</v>
      </c>
      <c r="Q185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51" t="str">
        <f>RIGHT(Table1[[#This Row],[Category and Sub-Category]],(LEN(Table1[[#This Row],[Category and Sub-Category]])-(FIND("/",Table1[[#This Row],[Category and Sub-Category]],1))))</f>
        <v>rock</v>
      </c>
      <c r="S1851" s="7">
        <f>(Table1[[#This Row],[launched_at]]/86400)+DATE(1970,1,1)</f>
        <v>41169.845590277779</v>
      </c>
      <c r="T1851" s="7">
        <f>(Table1[[#This Row],[deadline]]/86400)+DATE(1970,1,1)</f>
        <v>41199.845590277779</v>
      </c>
    </row>
    <row r="1852" spans="1:20" ht="43.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1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9">
        <f>Table1[[#This Row],[pledged]]/Table1[[#This Row],[goal]]</f>
        <v>1.0152222222222222</v>
      </c>
      <c r="P1852" s="8">
        <f>IFERROR(Table1[[#This Row],[pledged]]/Table1[[#This Row],[backers_count]],0)</f>
        <v>51.044692737430168</v>
      </c>
      <c r="Q185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52" t="str">
        <f>RIGHT(Table1[[#This Row],[Category and Sub-Category]],(LEN(Table1[[#This Row],[Category and Sub-Category]])-(FIND("/",Table1[[#This Row],[Category and Sub-Category]],1))))</f>
        <v>rock</v>
      </c>
      <c r="S1852" s="7">
        <f>(Table1[[#This Row],[launched_at]]/86400)+DATE(1970,1,1)</f>
        <v>41800.959490740745</v>
      </c>
      <c r="T1852" s="7">
        <f>(Table1[[#This Row],[deadline]]/86400)+DATE(1970,1,1)</f>
        <v>41830.959490740745</v>
      </c>
    </row>
    <row r="1853" spans="1:20" ht="43.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12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9">
        <f>Table1[[#This Row],[pledged]]/Table1[[#This Row],[goal]]</f>
        <v>1.0007692307692309</v>
      </c>
      <c r="P1853" s="8">
        <f>IFERROR(Table1[[#This Row],[pledged]]/Table1[[#This Row],[backers_count]],0)</f>
        <v>50.03846153846154</v>
      </c>
      <c r="Q185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53" t="str">
        <f>RIGHT(Table1[[#This Row],[Category and Sub-Category]],(LEN(Table1[[#This Row],[Category and Sub-Category]])-(FIND("/",Table1[[#This Row],[Category and Sub-Category]],1))))</f>
        <v>rock</v>
      </c>
      <c r="S1853" s="7">
        <f>(Table1[[#This Row],[launched_at]]/86400)+DATE(1970,1,1)</f>
        <v>41827.906689814816</v>
      </c>
      <c r="T1853" s="7">
        <f>(Table1[[#This Row],[deadline]]/86400)+DATE(1970,1,1)</f>
        <v>41848.041666666664</v>
      </c>
    </row>
    <row r="1854" spans="1:20" ht="58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12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9">
        <f>Table1[[#This Row],[pledged]]/Table1[[#This Row],[goal]]</f>
        <v>1.1696666666666666</v>
      </c>
      <c r="P1854" s="8">
        <f>IFERROR(Table1[[#This Row],[pledged]]/Table1[[#This Row],[backers_count]],0)</f>
        <v>133.93129770992365</v>
      </c>
      <c r="Q185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54" t="str">
        <f>RIGHT(Table1[[#This Row],[Category and Sub-Category]],(LEN(Table1[[#This Row],[Category and Sub-Category]])-(FIND("/",Table1[[#This Row],[Category and Sub-Category]],1))))</f>
        <v>rock</v>
      </c>
      <c r="S1854" s="7">
        <f>(Table1[[#This Row],[launched_at]]/86400)+DATE(1970,1,1)</f>
        <v>42081.77143518519</v>
      </c>
      <c r="T1854" s="7">
        <f>(Table1[[#This Row],[deadline]]/86400)+DATE(1970,1,1)</f>
        <v>42119</v>
      </c>
    </row>
    <row r="1855" spans="1:20" ht="58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12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9">
        <f>Table1[[#This Row],[pledged]]/Table1[[#This Row],[goal]]</f>
        <v>1.01875</v>
      </c>
      <c r="P1855" s="8">
        <f>IFERROR(Table1[[#This Row],[pledged]]/Table1[[#This Row],[backers_count]],0)</f>
        <v>58.214285714285715</v>
      </c>
      <c r="Q185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55" t="str">
        <f>RIGHT(Table1[[#This Row],[Category and Sub-Category]],(LEN(Table1[[#This Row],[Category and Sub-Category]])-(FIND("/",Table1[[#This Row],[Category and Sub-Category]],1))))</f>
        <v>rock</v>
      </c>
      <c r="S1855" s="7">
        <f>(Table1[[#This Row],[launched_at]]/86400)+DATE(1970,1,1)</f>
        <v>41177.060381944444</v>
      </c>
      <c r="T1855" s="7">
        <f>(Table1[[#This Row],[deadline]]/86400)+DATE(1970,1,1)</f>
        <v>41227.102048611108</v>
      </c>
    </row>
    <row r="1856" spans="1:20" ht="43.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12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9">
        <f>Table1[[#This Row],[pledged]]/Table1[[#This Row],[goal]]</f>
        <v>1.0212366666666666</v>
      </c>
      <c r="P1856" s="8">
        <f>IFERROR(Table1[[#This Row],[pledged]]/Table1[[#This Row],[backers_count]],0)</f>
        <v>88.037643678160919</v>
      </c>
      <c r="Q185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56" t="str">
        <f>RIGHT(Table1[[#This Row],[Category and Sub-Category]],(LEN(Table1[[#This Row],[Category and Sub-Category]])-(FIND("/",Table1[[#This Row],[Category and Sub-Category]],1))))</f>
        <v>rock</v>
      </c>
      <c r="S1856" s="7">
        <f>(Table1[[#This Row],[launched_at]]/86400)+DATE(1970,1,1)</f>
        <v>41388.021261574075</v>
      </c>
      <c r="T1856" s="7">
        <f>(Table1[[#This Row],[deadline]]/86400)+DATE(1970,1,1)</f>
        <v>41418.021261574075</v>
      </c>
    </row>
    <row r="1857" spans="1:20" ht="43.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12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9">
        <f>Table1[[#This Row],[pledged]]/Table1[[#This Row],[goal]]</f>
        <v>1.5405897142857143</v>
      </c>
      <c r="P1857" s="8">
        <f>IFERROR(Table1[[#This Row],[pledged]]/Table1[[#This Row],[backers_count]],0)</f>
        <v>70.576753926701571</v>
      </c>
      <c r="Q185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57" t="str">
        <f>RIGHT(Table1[[#This Row],[Category and Sub-Category]],(LEN(Table1[[#This Row],[Category and Sub-Category]])-(FIND("/",Table1[[#This Row],[Category and Sub-Category]],1))))</f>
        <v>rock</v>
      </c>
      <c r="S1857" s="7">
        <f>(Table1[[#This Row],[launched_at]]/86400)+DATE(1970,1,1)</f>
        <v>41600.538657407407</v>
      </c>
      <c r="T1857" s="7">
        <f>(Table1[[#This Row],[deadline]]/86400)+DATE(1970,1,1)</f>
        <v>41645.538657407407</v>
      </c>
    </row>
    <row r="1858" spans="1:20" ht="58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12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9">
        <f>Table1[[#This Row],[pledged]]/Table1[[#This Row],[goal]]</f>
        <v>1.0125</v>
      </c>
      <c r="P1858" s="8">
        <f>IFERROR(Table1[[#This Row],[pledged]]/Table1[[#This Row],[backers_count]],0)</f>
        <v>53.289473684210527</v>
      </c>
      <c r="Q185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58" t="str">
        <f>RIGHT(Table1[[#This Row],[Category and Sub-Category]],(LEN(Table1[[#This Row],[Category and Sub-Category]])-(FIND("/",Table1[[#This Row],[Category and Sub-Category]],1))))</f>
        <v>rock</v>
      </c>
      <c r="S1858" s="7">
        <f>(Table1[[#This Row],[launched_at]]/86400)+DATE(1970,1,1)</f>
        <v>41817.854999999996</v>
      </c>
      <c r="T1858" s="7">
        <f>(Table1[[#This Row],[deadline]]/86400)+DATE(1970,1,1)</f>
        <v>41838.854999999996</v>
      </c>
    </row>
    <row r="1859" spans="1:20" ht="43.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12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9">
        <f>Table1[[#This Row],[pledged]]/Table1[[#This Row],[goal]]</f>
        <v>1</v>
      </c>
      <c r="P1859" s="8">
        <f>IFERROR(Table1[[#This Row],[pledged]]/Table1[[#This Row],[backers_count]],0)</f>
        <v>136.36363636363637</v>
      </c>
      <c r="Q185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59" t="str">
        <f>RIGHT(Table1[[#This Row],[Category and Sub-Category]],(LEN(Table1[[#This Row],[Category and Sub-Category]])-(FIND("/",Table1[[#This Row],[Category and Sub-Category]],1))))</f>
        <v>rock</v>
      </c>
      <c r="S1859" s="7">
        <f>(Table1[[#This Row],[launched_at]]/86400)+DATE(1970,1,1)</f>
        <v>41864.76866898148</v>
      </c>
      <c r="T1859" s="7">
        <f>(Table1[[#This Row],[deadline]]/86400)+DATE(1970,1,1)</f>
        <v>41894.76866898148</v>
      </c>
    </row>
    <row r="1860" spans="1:20" ht="58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12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9">
        <f>Table1[[#This Row],[pledged]]/Table1[[#This Row],[goal]]</f>
        <v>1.0874800874800874</v>
      </c>
      <c r="P1860" s="8">
        <f>IFERROR(Table1[[#This Row],[pledged]]/Table1[[#This Row],[backers_count]],0)</f>
        <v>40.547315436241611</v>
      </c>
      <c r="Q186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60" t="str">
        <f>RIGHT(Table1[[#This Row],[Category and Sub-Category]],(LEN(Table1[[#This Row],[Category and Sub-Category]])-(FIND("/",Table1[[#This Row],[Category and Sub-Category]],1))))</f>
        <v>rock</v>
      </c>
      <c r="S1860" s="7">
        <f>(Table1[[#This Row],[launched_at]]/86400)+DATE(1970,1,1)</f>
        <v>40833.200474537036</v>
      </c>
      <c r="T1860" s="7">
        <f>(Table1[[#This Row],[deadline]]/86400)+DATE(1970,1,1)</f>
        <v>40893.242141203707</v>
      </c>
    </row>
    <row r="1861" spans="1:20" ht="29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12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9">
        <f>Table1[[#This Row],[pledged]]/Table1[[#This Row],[goal]]</f>
        <v>1.3183333333333334</v>
      </c>
      <c r="P1861" s="8">
        <f>IFERROR(Table1[[#This Row],[pledged]]/Table1[[#This Row],[backers_count]],0)</f>
        <v>70.625</v>
      </c>
      <c r="Q186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61" t="str">
        <f>RIGHT(Table1[[#This Row],[Category and Sub-Category]],(LEN(Table1[[#This Row],[Category and Sub-Category]])-(FIND("/",Table1[[#This Row],[Category and Sub-Category]],1))))</f>
        <v>rock</v>
      </c>
      <c r="S1861" s="7">
        <f>(Table1[[#This Row],[launched_at]]/86400)+DATE(1970,1,1)</f>
        <v>40778.770011574074</v>
      </c>
      <c r="T1861" s="7">
        <f>(Table1[[#This Row],[deadline]]/86400)+DATE(1970,1,1)</f>
        <v>40808.770011574074</v>
      </c>
    </row>
    <row r="1862" spans="1:20" ht="43.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1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9">
        <f>Table1[[#This Row],[pledged]]/Table1[[#This Row],[goal]]</f>
        <v>1.3346666666666667</v>
      </c>
      <c r="P1862" s="8">
        <f>IFERROR(Table1[[#This Row],[pledged]]/Table1[[#This Row],[backers_count]],0)</f>
        <v>52.684210526315788</v>
      </c>
      <c r="Q186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62" t="str">
        <f>RIGHT(Table1[[#This Row],[Category and Sub-Category]],(LEN(Table1[[#This Row],[Category and Sub-Category]])-(FIND("/",Table1[[#This Row],[Category and Sub-Category]],1))))</f>
        <v>rock</v>
      </c>
      <c r="S1862" s="7">
        <f>(Table1[[#This Row],[launched_at]]/86400)+DATE(1970,1,1)</f>
        <v>41655.70930555556</v>
      </c>
      <c r="T1862" s="7">
        <f>(Table1[[#This Row],[deadline]]/86400)+DATE(1970,1,1)</f>
        <v>41676.70930555556</v>
      </c>
    </row>
    <row r="1863" spans="1:20" ht="43.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12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9">
        <f>Table1[[#This Row],[pledged]]/Table1[[#This Row],[goal]]</f>
        <v>0</v>
      </c>
      <c r="P1863" s="8">
        <f>IFERROR(Table1[[#This Row],[pledged]]/Table1[[#This Row],[backers_count]],0)</f>
        <v>0</v>
      </c>
      <c r="Q186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63" t="str">
        <f>RIGHT(Table1[[#This Row],[Category and Sub-Category]],(LEN(Table1[[#This Row],[Category and Sub-Category]])-(FIND("/",Table1[[#This Row],[Category and Sub-Category]],1))))</f>
        <v>mobile games</v>
      </c>
      <c r="S1863" s="7">
        <f>(Table1[[#This Row],[launched_at]]/86400)+DATE(1970,1,1)</f>
        <v>42000.300243055557</v>
      </c>
      <c r="T1863" s="7">
        <f>(Table1[[#This Row],[deadline]]/86400)+DATE(1970,1,1)</f>
        <v>42030.300243055557</v>
      </c>
    </row>
    <row r="1864" spans="1:20" ht="43.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12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9">
        <f>Table1[[#This Row],[pledged]]/Table1[[#This Row],[goal]]</f>
        <v>8.0833333333333326E-2</v>
      </c>
      <c r="P1864" s="8">
        <f>IFERROR(Table1[[#This Row],[pledged]]/Table1[[#This Row],[backers_count]],0)</f>
        <v>90.9375</v>
      </c>
      <c r="Q186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64" t="str">
        <f>RIGHT(Table1[[#This Row],[Category and Sub-Category]],(LEN(Table1[[#This Row],[Category and Sub-Category]])-(FIND("/",Table1[[#This Row],[Category and Sub-Category]],1))))</f>
        <v>mobile games</v>
      </c>
      <c r="S1864" s="7">
        <f>(Table1[[#This Row],[launched_at]]/86400)+DATE(1970,1,1)</f>
        <v>42755.492754629631</v>
      </c>
      <c r="T1864" s="7">
        <f>(Table1[[#This Row],[deadline]]/86400)+DATE(1970,1,1)</f>
        <v>42802.3125</v>
      </c>
    </row>
    <row r="1865" spans="1:20" ht="43.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12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9">
        <f>Table1[[#This Row],[pledged]]/Table1[[#This Row],[goal]]</f>
        <v>4.0000000000000001E-3</v>
      </c>
      <c r="P1865" s="8">
        <f>IFERROR(Table1[[#This Row],[pledged]]/Table1[[#This Row],[backers_count]],0)</f>
        <v>5</v>
      </c>
      <c r="Q186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65" t="str">
        <f>RIGHT(Table1[[#This Row],[Category and Sub-Category]],(LEN(Table1[[#This Row],[Category and Sub-Category]])-(FIND("/",Table1[[#This Row],[Category and Sub-Category]],1))))</f>
        <v>mobile games</v>
      </c>
      <c r="S1865" s="7">
        <f>(Table1[[#This Row],[launched_at]]/86400)+DATE(1970,1,1)</f>
        <v>41772.797280092593</v>
      </c>
      <c r="T1865" s="7">
        <f>(Table1[[#This Row],[deadline]]/86400)+DATE(1970,1,1)</f>
        <v>41802.797280092593</v>
      </c>
    </row>
    <row r="1866" spans="1:20" ht="58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12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9">
        <f>Table1[[#This Row],[pledged]]/Table1[[#This Row],[goal]]</f>
        <v>0.42892307692307691</v>
      </c>
      <c r="P1866" s="8">
        <f>IFERROR(Table1[[#This Row],[pledged]]/Table1[[#This Row],[backers_count]],0)</f>
        <v>58.083333333333336</v>
      </c>
      <c r="Q186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66" t="str">
        <f>RIGHT(Table1[[#This Row],[Category and Sub-Category]],(LEN(Table1[[#This Row],[Category and Sub-Category]])-(FIND("/",Table1[[#This Row],[Category and Sub-Category]],1))))</f>
        <v>mobile games</v>
      </c>
      <c r="S1866" s="7">
        <f>(Table1[[#This Row],[launched_at]]/86400)+DATE(1970,1,1)</f>
        <v>41733.716435185182</v>
      </c>
      <c r="T1866" s="7">
        <f>(Table1[[#This Row],[deadline]]/86400)+DATE(1970,1,1)</f>
        <v>41763.716435185182</v>
      </c>
    </row>
    <row r="1867" spans="1:20" ht="58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12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9">
        <f>Table1[[#This Row],[pledged]]/Table1[[#This Row],[goal]]</f>
        <v>3.6363636363636364E-5</v>
      </c>
      <c r="P1867" s="8">
        <f>IFERROR(Table1[[#This Row],[pledged]]/Table1[[#This Row],[backers_count]],0)</f>
        <v>2</v>
      </c>
      <c r="Q186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67" t="str">
        <f>RIGHT(Table1[[#This Row],[Category and Sub-Category]],(LEN(Table1[[#This Row],[Category and Sub-Category]])-(FIND("/",Table1[[#This Row],[Category and Sub-Category]],1))))</f>
        <v>mobile games</v>
      </c>
      <c r="S1867" s="7">
        <f>(Table1[[#This Row],[launched_at]]/86400)+DATE(1970,1,1)</f>
        <v>42645.367442129631</v>
      </c>
      <c r="T1867" s="7">
        <f>(Table1[[#This Row],[deadline]]/86400)+DATE(1970,1,1)</f>
        <v>42680.409108796295</v>
      </c>
    </row>
    <row r="1868" spans="1:20" ht="43.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12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9">
        <f>Table1[[#This Row],[pledged]]/Table1[[#This Row],[goal]]</f>
        <v>5.0000000000000001E-3</v>
      </c>
      <c r="P1868" s="8">
        <f>IFERROR(Table1[[#This Row],[pledged]]/Table1[[#This Row],[backers_count]],0)</f>
        <v>62.5</v>
      </c>
      <c r="Q186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68" t="str">
        <f>RIGHT(Table1[[#This Row],[Category and Sub-Category]],(LEN(Table1[[#This Row],[Category and Sub-Category]])-(FIND("/",Table1[[#This Row],[Category and Sub-Category]],1))))</f>
        <v>mobile games</v>
      </c>
      <c r="S1868" s="7">
        <f>(Table1[[#This Row],[launched_at]]/86400)+DATE(1970,1,1)</f>
        <v>42742.246493055558</v>
      </c>
      <c r="T1868" s="7">
        <f>(Table1[[#This Row],[deadline]]/86400)+DATE(1970,1,1)</f>
        <v>42795.166666666672</v>
      </c>
    </row>
    <row r="1869" spans="1:20" ht="43.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12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9">
        <f>Table1[[#This Row],[pledged]]/Table1[[#This Row],[goal]]</f>
        <v>5.0000000000000001E-4</v>
      </c>
      <c r="P1869" s="8">
        <f>IFERROR(Table1[[#This Row],[pledged]]/Table1[[#This Row],[backers_count]],0)</f>
        <v>10</v>
      </c>
      <c r="Q186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69" t="str">
        <f>RIGHT(Table1[[#This Row],[Category and Sub-Category]],(LEN(Table1[[#This Row],[Category and Sub-Category]])-(FIND("/",Table1[[#This Row],[Category and Sub-Category]],1))))</f>
        <v>mobile games</v>
      </c>
      <c r="S1869" s="7">
        <f>(Table1[[#This Row],[launched_at]]/86400)+DATE(1970,1,1)</f>
        <v>42649.924907407403</v>
      </c>
      <c r="T1869" s="7">
        <f>(Table1[[#This Row],[deadline]]/86400)+DATE(1970,1,1)</f>
        <v>42679.924907407403</v>
      </c>
    </row>
    <row r="1870" spans="1:20" ht="43.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12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9">
        <f>Table1[[#This Row],[pledged]]/Table1[[#This Row],[goal]]</f>
        <v>4.8680000000000001E-2</v>
      </c>
      <c r="P1870" s="8">
        <f>IFERROR(Table1[[#This Row],[pledged]]/Table1[[#This Row],[backers_count]],0)</f>
        <v>71.588235294117652</v>
      </c>
      <c r="Q187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70" t="str">
        <f>RIGHT(Table1[[#This Row],[Category and Sub-Category]],(LEN(Table1[[#This Row],[Category and Sub-Category]])-(FIND("/",Table1[[#This Row],[Category and Sub-Category]],1))))</f>
        <v>mobile games</v>
      </c>
      <c r="S1870" s="7">
        <f>(Table1[[#This Row],[launched_at]]/86400)+DATE(1970,1,1)</f>
        <v>42328.779224537036</v>
      </c>
      <c r="T1870" s="7">
        <f>(Table1[[#This Row],[deadline]]/86400)+DATE(1970,1,1)</f>
        <v>42353.332638888889</v>
      </c>
    </row>
    <row r="1871" spans="1:20" ht="43.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12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9">
        <f>Table1[[#This Row],[pledged]]/Table1[[#This Row],[goal]]</f>
        <v>0</v>
      </c>
      <c r="P1871" s="8">
        <f>IFERROR(Table1[[#This Row],[pledged]]/Table1[[#This Row],[backers_count]],0)</f>
        <v>0</v>
      </c>
      <c r="Q187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71" t="str">
        <f>RIGHT(Table1[[#This Row],[Category and Sub-Category]],(LEN(Table1[[#This Row],[Category and Sub-Category]])-(FIND("/",Table1[[#This Row],[Category and Sub-Category]],1))))</f>
        <v>mobile games</v>
      </c>
      <c r="S1871" s="7">
        <f>(Table1[[#This Row],[launched_at]]/86400)+DATE(1970,1,1)</f>
        <v>42709.002881944441</v>
      </c>
      <c r="T1871" s="7">
        <f>(Table1[[#This Row],[deadline]]/86400)+DATE(1970,1,1)</f>
        <v>42739.002881944441</v>
      </c>
    </row>
    <row r="1872" spans="1:20" ht="43.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1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9">
        <f>Table1[[#This Row],[pledged]]/Table1[[#This Row],[goal]]</f>
        <v>0.10314285714285715</v>
      </c>
      <c r="P1872" s="8">
        <f>IFERROR(Table1[[#This Row],[pledged]]/Table1[[#This Row],[backers_count]],0)</f>
        <v>32.81818181818182</v>
      </c>
      <c r="Q187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72" t="str">
        <f>RIGHT(Table1[[#This Row],[Category and Sub-Category]],(LEN(Table1[[#This Row],[Category and Sub-Category]])-(FIND("/",Table1[[#This Row],[Category and Sub-Category]],1))))</f>
        <v>mobile games</v>
      </c>
      <c r="S1872" s="7">
        <f>(Table1[[#This Row],[launched_at]]/86400)+DATE(1970,1,1)</f>
        <v>42371.355729166666</v>
      </c>
      <c r="T1872" s="7">
        <f>(Table1[[#This Row],[deadline]]/86400)+DATE(1970,1,1)</f>
        <v>42400.178472222222</v>
      </c>
    </row>
    <row r="1873" spans="1:20" ht="58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12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9">
        <f>Table1[[#This Row],[pledged]]/Table1[[#This Row],[goal]]</f>
        <v>0.7178461538461538</v>
      </c>
      <c r="P1873" s="8">
        <f>IFERROR(Table1[[#This Row],[pledged]]/Table1[[#This Row],[backers_count]],0)</f>
        <v>49.11578947368421</v>
      </c>
      <c r="Q187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73" t="str">
        <f>RIGHT(Table1[[#This Row],[Category and Sub-Category]],(LEN(Table1[[#This Row],[Category and Sub-Category]])-(FIND("/",Table1[[#This Row],[Category and Sub-Category]],1))))</f>
        <v>mobile games</v>
      </c>
      <c r="S1873" s="7">
        <f>(Table1[[#This Row],[launched_at]]/86400)+DATE(1970,1,1)</f>
        <v>41923.783576388887</v>
      </c>
      <c r="T1873" s="7">
        <f>(Table1[[#This Row],[deadline]]/86400)+DATE(1970,1,1)</f>
        <v>41963.825243055559</v>
      </c>
    </row>
    <row r="1874" spans="1:20" ht="43.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12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9">
        <f>Table1[[#This Row],[pledged]]/Table1[[#This Row],[goal]]</f>
        <v>1.06E-2</v>
      </c>
      <c r="P1874" s="8">
        <f>IFERROR(Table1[[#This Row],[pledged]]/Table1[[#This Row],[backers_count]],0)</f>
        <v>16.307692307692307</v>
      </c>
      <c r="Q187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74" t="str">
        <f>RIGHT(Table1[[#This Row],[Category and Sub-Category]],(LEN(Table1[[#This Row],[Category and Sub-Category]])-(FIND("/",Table1[[#This Row],[Category and Sub-Category]],1))))</f>
        <v>mobile games</v>
      </c>
      <c r="S1874" s="7">
        <f>(Table1[[#This Row],[launched_at]]/86400)+DATE(1970,1,1)</f>
        <v>42155.129652777774</v>
      </c>
      <c r="T1874" s="7">
        <f>(Table1[[#This Row],[deadline]]/86400)+DATE(1970,1,1)</f>
        <v>42185.129652777774</v>
      </c>
    </row>
    <row r="1875" spans="1:20" ht="43.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12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9">
        <f>Table1[[#This Row],[pledged]]/Table1[[#This Row],[goal]]</f>
        <v>4.4999999999999997E-3</v>
      </c>
      <c r="P1875" s="8">
        <f>IFERROR(Table1[[#This Row],[pledged]]/Table1[[#This Row],[backers_count]],0)</f>
        <v>18</v>
      </c>
      <c r="Q187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75" t="str">
        <f>RIGHT(Table1[[#This Row],[Category and Sub-Category]],(LEN(Table1[[#This Row],[Category and Sub-Category]])-(FIND("/",Table1[[#This Row],[Category and Sub-Category]],1))))</f>
        <v>mobile games</v>
      </c>
      <c r="S1875" s="7">
        <f>(Table1[[#This Row],[launched_at]]/86400)+DATE(1970,1,1)</f>
        <v>42164.615856481483</v>
      </c>
      <c r="T1875" s="7">
        <f>(Table1[[#This Row],[deadline]]/86400)+DATE(1970,1,1)</f>
        <v>42193.697916666672</v>
      </c>
    </row>
    <row r="1876" spans="1:20" ht="58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12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9">
        <f>Table1[[#This Row],[pledged]]/Table1[[#This Row],[goal]]</f>
        <v>1.6249999999999999E-4</v>
      </c>
      <c r="P1876" s="8">
        <f>IFERROR(Table1[[#This Row],[pledged]]/Table1[[#This Row],[backers_count]],0)</f>
        <v>13</v>
      </c>
      <c r="Q187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76" t="str">
        <f>RIGHT(Table1[[#This Row],[Category and Sub-Category]],(LEN(Table1[[#This Row],[Category and Sub-Category]])-(FIND("/",Table1[[#This Row],[Category and Sub-Category]],1))))</f>
        <v>mobile games</v>
      </c>
      <c r="S1876" s="7">
        <f>(Table1[[#This Row],[launched_at]]/86400)+DATE(1970,1,1)</f>
        <v>42529.969131944439</v>
      </c>
      <c r="T1876" s="7">
        <f>(Table1[[#This Row],[deadline]]/86400)+DATE(1970,1,1)</f>
        <v>42549.969131944439</v>
      </c>
    </row>
    <row r="1877" spans="1:20" ht="43.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12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9">
        <f>Table1[[#This Row],[pledged]]/Table1[[#This Row],[goal]]</f>
        <v>5.1000000000000004E-3</v>
      </c>
      <c r="P1877" s="8">
        <f>IFERROR(Table1[[#This Row],[pledged]]/Table1[[#This Row],[backers_count]],0)</f>
        <v>17</v>
      </c>
      <c r="Q187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77" t="str">
        <f>RIGHT(Table1[[#This Row],[Category and Sub-Category]],(LEN(Table1[[#This Row],[Category and Sub-Category]])-(FIND("/",Table1[[#This Row],[Category and Sub-Category]],1))))</f>
        <v>mobile games</v>
      </c>
      <c r="S1877" s="7">
        <f>(Table1[[#This Row],[launched_at]]/86400)+DATE(1970,1,1)</f>
        <v>42528.899398148147</v>
      </c>
      <c r="T1877" s="7">
        <f>(Table1[[#This Row],[deadline]]/86400)+DATE(1970,1,1)</f>
        <v>42588.899398148147</v>
      </c>
    </row>
    <row r="1878" spans="1:20" ht="43.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12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9">
        <f>Table1[[#This Row],[pledged]]/Table1[[#This Row],[goal]]</f>
        <v>0</v>
      </c>
      <c r="P1878" s="8">
        <f>IFERROR(Table1[[#This Row],[pledged]]/Table1[[#This Row],[backers_count]],0)</f>
        <v>0</v>
      </c>
      <c r="Q187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78" t="str">
        <f>RIGHT(Table1[[#This Row],[Category and Sub-Category]],(LEN(Table1[[#This Row],[Category and Sub-Category]])-(FIND("/",Table1[[#This Row],[Category and Sub-Category]],1))))</f>
        <v>mobile games</v>
      </c>
      <c r="S1878" s="7">
        <f>(Table1[[#This Row],[launched_at]]/86400)+DATE(1970,1,1)</f>
        <v>41776.284780092596</v>
      </c>
      <c r="T1878" s="7">
        <f>(Table1[[#This Row],[deadline]]/86400)+DATE(1970,1,1)</f>
        <v>41806.284780092596</v>
      </c>
    </row>
    <row r="1879" spans="1:20" ht="43.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12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9">
        <f>Table1[[#This Row],[pledged]]/Table1[[#This Row],[goal]]</f>
        <v>0</v>
      </c>
      <c r="P1879" s="8">
        <f>IFERROR(Table1[[#This Row],[pledged]]/Table1[[#This Row],[backers_count]],0)</f>
        <v>0</v>
      </c>
      <c r="Q187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79" t="str">
        <f>RIGHT(Table1[[#This Row],[Category and Sub-Category]],(LEN(Table1[[#This Row],[Category and Sub-Category]])-(FIND("/",Table1[[#This Row],[Category and Sub-Category]],1))))</f>
        <v>mobile games</v>
      </c>
      <c r="S1879" s="7">
        <f>(Table1[[#This Row],[launched_at]]/86400)+DATE(1970,1,1)</f>
        <v>42035.029224537036</v>
      </c>
      <c r="T1879" s="7">
        <f>(Table1[[#This Row],[deadline]]/86400)+DATE(1970,1,1)</f>
        <v>42064.029224537036</v>
      </c>
    </row>
    <row r="1880" spans="1:20" ht="58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12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9">
        <f>Table1[[#This Row],[pledged]]/Table1[[#This Row],[goal]]</f>
        <v>0</v>
      </c>
      <c r="P1880" s="8">
        <f>IFERROR(Table1[[#This Row],[pledged]]/Table1[[#This Row],[backers_count]],0)</f>
        <v>0</v>
      </c>
      <c r="Q188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80" t="str">
        <f>RIGHT(Table1[[#This Row],[Category and Sub-Category]],(LEN(Table1[[#This Row],[Category and Sub-Category]])-(FIND("/",Table1[[#This Row],[Category and Sub-Category]],1))))</f>
        <v>mobile games</v>
      </c>
      <c r="S1880" s="7">
        <f>(Table1[[#This Row],[launched_at]]/86400)+DATE(1970,1,1)</f>
        <v>41773.008738425924</v>
      </c>
      <c r="T1880" s="7">
        <f>(Table1[[#This Row],[deadline]]/86400)+DATE(1970,1,1)</f>
        <v>41803.008738425924</v>
      </c>
    </row>
    <row r="1881" spans="1:20" ht="43.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12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9">
        <f>Table1[[#This Row],[pledged]]/Table1[[#This Row],[goal]]</f>
        <v>1.1999999999999999E-3</v>
      </c>
      <c r="P1881" s="8">
        <f>IFERROR(Table1[[#This Row],[pledged]]/Table1[[#This Row],[backers_count]],0)</f>
        <v>3</v>
      </c>
      <c r="Q188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81" t="str">
        <f>RIGHT(Table1[[#This Row],[Category and Sub-Category]],(LEN(Table1[[#This Row],[Category and Sub-Category]])-(FIND("/",Table1[[#This Row],[Category and Sub-Category]],1))))</f>
        <v>mobile games</v>
      </c>
      <c r="S1881" s="7">
        <f>(Table1[[#This Row],[launched_at]]/86400)+DATE(1970,1,1)</f>
        <v>42413.649641203709</v>
      </c>
      <c r="T1881" s="7">
        <f>(Table1[[#This Row],[deadline]]/86400)+DATE(1970,1,1)</f>
        <v>42443.607974537037</v>
      </c>
    </row>
    <row r="1882" spans="1:20" ht="29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1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9">
        <f>Table1[[#This Row],[pledged]]/Table1[[#This Row],[goal]]</f>
        <v>0.20080000000000001</v>
      </c>
      <c r="P1882" s="8">
        <f>IFERROR(Table1[[#This Row],[pledged]]/Table1[[#This Row],[backers_count]],0)</f>
        <v>41.833333333333336</v>
      </c>
      <c r="Q188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1882" t="str">
        <f>RIGHT(Table1[[#This Row],[Category and Sub-Category]],(LEN(Table1[[#This Row],[Category and Sub-Category]])-(FIND("/",Table1[[#This Row],[Category and Sub-Category]],1))))</f>
        <v>mobile games</v>
      </c>
      <c r="S1882" s="7">
        <f>(Table1[[#This Row],[launched_at]]/86400)+DATE(1970,1,1)</f>
        <v>42430.566898148143</v>
      </c>
      <c r="T1882" s="7">
        <f>(Table1[[#This Row],[deadline]]/86400)+DATE(1970,1,1)</f>
        <v>42459.525231481486</v>
      </c>
    </row>
    <row r="1883" spans="1:20" ht="43.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12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9">
        <f>Table1[[#This Row],[pledged]]/Table1[[#This Row],[goal]]</f>
        <v>1.726845</v>
      </c>
      <c r="P1883" s="8">
        <f>IFERROR(Table1[[#This Row],[pledged]]/Table1[[#This Row],[backers_count]],0)</f>
        <v>49.338428571428572</v>
      </c>
      <c r="Q188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83" t="str">
        <f>RIGHT(Table1[[#This Row],[Category and Sub-Category]],(LEN(Table1[[#This Row],[Category and Sub-Category]])-(FIND("/",Table1[[#This Row],[Category and Sub-Category]],1))))</f>
        <v>indie rock</v>
      </c>
      <c r="S1883" s="7">
        <f>(Table1[[#This Row],[launched_at]]/86400)+DATE(1970,1,1)</f>
        <v>42043.152650462958</v>
      </c>
      <c r="T1883" s="7">
        <f>(Table1[[#This Row],[deadline]]/86400)+DATE(1970,1,1)</f>
        <v>42073.110983796301</v>
      </c>
    </row>
    <row r="1884" spans="1:20" ht="58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12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9">
        <f>Table1[[#This Row],[pledged]]/Table1[[#This Row],[goal]]</f>
        <v>1.008955223880597</v>
      </c>
      <c r="P1884" s="8">
        <f>IFERROR(Table1[[#This Row],[pledged]]/Table1[[#This Row],[backers_count]],0)</f>
        <v>41.728395061728392</v>
      </c>
      <c r="Q188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84" t="str">
        <f>RIGHT(Table1[[#This Row],[Category and Sub-Category]],(LEN(Table1[[#This Row],[Category and Sub-Category]])-(FIND("/",Table1[[#This Row],[Category and Sub-Category]],1))))</f>
        <v>indie rock</v>
      </c>
      <c r="S1884" s="7">
        <f>(Table1[[#This Row],[launched_at]]/86400)+DATE(1970,1,1)</f>
        <v>41067.949212962965</v>
      </c>
      <c r="T1884" s="7">
        <f>(Table1[[#This Row],[deadline]]/86400)+DATE(1970,1,1)</f>
        <v>41100.991666666669</v>
      </c>
    </row>
    <row r="1885" spans="1:20" ht="43.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12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9">
        <f>Table1[[#This Row],[pledged]]/Table1[[#This Row],[goal]]</f>
        <v>1.0480480480480481</v>
      </c>
      <c r="P1885" s="8">
        <f>IFERROR(Table1[[#This Row],[pledged]]/Table1[[#This Row],[backers_count]],0)</f>
        <v>32.71875</v>
      </c>
      <c r="Q188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85" t="str">
        <f>RIGHT(Table1[[#This Row],[Category and Sub-Category]],(LEN(Table1[[#This Row],[Category and Sub-Category]])-(FIND("/",Table1[[#This Row],[Category and Sub-Category]],1))))</f>
        <v>indie rock</v>
      </c>
      <c r="S1885" s="7">
        <f>(Table1[[#This Row],[launched_at]]/86400)+DATE(1970,1,1)</f>
        <v>40977.948009259257</v>
      </c>
      <c r="T1885" s="7">
        <f>(Table1[[#This Row],[deadline]]/86400)+DATE(1970,1,1)</f>
        <v>41007.906342592592</v>
      </c>
    </row>
    <row r="1886" spans="1:20" ht="43.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12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9">
        <f>Table1[[#This Row],[pledged]]/Table1[[#This Row],[goal]]</f>
        <v>1.351</v>
      </c>
      <c r="P1886" s="8">
        <f>IFERROR(Table1[[#This Row],[pledged]]/Table1[[#This Row],[backers_count]],0)</f>
        <v>51.96153846153846</v>
      </c>
      <c r="Q188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86" t="str">
        <f>RIGHT(Table1[[#This Row],[Category and Sub-Category]],(LEN(Table1[[#This Row],[Category and Sub-Category]])-(FIND("/",Table1[[#This Row],[Category and Sub-Category]],1))))</f>
        <v>indie rock</v>
      </c>
      <c r="S1886" s="7">
        <f>(Table1[[#This Row],[launched_at]]/86400)+DATE(1970,1,1)</f>
        <v>41205.198321759257</v>
      </c>
      <c r="T1886" s="7">
        <f>(Table1[[#This Row],[deadline]]/86400)+DATE(1970,1,1)</f>
        <v>41240.5</v>
      </c>
    </row>
    <row r="1887" spans="1:20" ht="43.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12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9">
        <f>Table1[[#This Row],[pledged]]/Table1[[#This Row],[goal]]</f>
        <v>1.1632786885245903</v>
      </c>
      <c r="P1887" s="8">
        <f>IFERROR(Table1[[#This Row],[pledged]]/Table1[[#This Row],[backers_count]],0)</f>
        <v>50.685714285714283</v>
      </c>
      <c r="Q188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87" t="str">
        <f>RIGHT(Table1[[#This Row],[Category and Sub-Category]],(LEN(Table1[[#This Row],[Category and Sub-Category]])-(FIND("/",Table1[[#This Row],[Category and Sub-Category]],1))))</f>
        <v>indie rock</v>
      </c>
      <c r="S1887" s="7">
        <f>(Table1[[#This Row],[launched_at]]/86400)+DATE(1970,1,1)</f>
        <v>41099.093865740739</v>
      </c>
      <c r="T1887" s="7">
        <f>(Table1[[#This Row],[deadline]]/86400)+DATE(1970,1,1)</f>
        <v>41131.916666666664</v>
      </c>
    </row>
    <row r="1888" spans="1:20" ht="43.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12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9">
        <f>Table1[[#This Row],[pledged]]/Table1[[#This Row],[goal]]</f>
        <v>1.0208333333333333</v>
      </c>
      <c r="P1888" s="8">
        <f>IFERROR(Table1[[#This Row],[pledged]]/Table1[[#This Row],[backers_count]],0)</f>
        <v>42.241379310344826</v>
      </c>
      <c r="Q188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88" t="str">
        <f>RIGHT(Table1[[#This Row],[Category and Sub-Category]],(LEN(Table1[[#This Row],[Category and Sub-Category]])-(FIND("/",Table1[[#This Row],[Category and Sub-Category]],1))))</f>
        <v>indie rock</v>
      </c>
      <c r="S1888" s="7">
        <f>(Table1[[#This Row],[launched_at]]/86400)+DATE(1970,1,1)</f>
        <v>41925.906689814816</v>
      </c>
      <c r="T1888" s="7">
        <f>(Table1[[#This Row],[deadline]]/86400)+DATE(1970,1,1)</f>
        <v>41955.94835648148</v>
      </c>
    </row>
    <row r="1889" spans="1:20" ht="43.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12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9">
        <f>Table1[[#This Row],[pledged]]/Table1[[#This Row],[goal]]</f>
        <v>1.1116666666666666</v>
      </c>
      <c r="P1889" s="8">
        <f>IFERROR(Table1[[#This Row],[pledged]]/Table1[[#This Row],[backers_count]],0)</f>
        <v>416.875</v>
      </c>
      <c r="Q188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89" t="str">
        <f>RIGHT(Table1[[#This Row],[Category and Sub-Category]],(LEN(Table1[[#This Row],[Category and Sub-Category]])-(FIND("/",Table1[[#This Row],[Category and Sub-Category]],1))))</f>
        <v>indie rock</v>
      </c>
      <c r="S1889" s="7">
        <f>(Table1[[#This Row],[launched_at]]/86400)+DATE(1970,1,1)</f>
        <v>42323.800138888888</v>
      </c>
      <c r="T1889" s="7">
        <f>(Table1[[#This Row],[deadline]]/86400)+DATE(1970,1,1)</f>
        <v>42341.895833333328</v>
      </c>
    </row>
    <row r="1890" spans="1:20" ht="58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12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9">
        <f>Table1[[#This Row],[pledged]]/Table1[[#This Row],[goal]]</f>
        <v>1.6608000000000001</v>
      </c>
      <c r="P1890" s="8">
        <f>IFERROR(Table1[[#This Row],[pledged]]/Table1[[#This Row],[backers_count]],0)</f>
        <v>46.651685393258425</v>
      </c>
      <c r="Q189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90" t="str">
        <f>RIGHT(Table1[[#This Row],[Category and Sub-Category]],(LEN(Table1[[#This Row],[Category and Sub-Category]])-(FIND("/",Table1[[#This Row],[Category and Sub-Category]],1))))</f>
        <v>indie rock</v>
      </c>
      <c r="S1890" s="7">
        <f>(Table1[[#This Row],[launched_at]]/86400)+DATE(1970,1,1)</f>
        <v>40299.239953703705</v>
      </c>
      <c r="T1890" s="7">
        <f>(Table1[[#This Row],[deadline]]/86400)+DATE(1970,1,1)</f>
        <v>40330.207638888889</v>
      </c>
    </row>
    <row r="1891" spans="1:20" ht="43.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12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9">
        <f>Table1[[#This Row],[pledged]]/Table1[[#This Row],[goal]]</f>
        <v>1.0660000000000001</v>
      </c>
      <c r="P1891" s="8">
        <f>IFERROR(Table1[[#This Row],[pledged]]/Table1[[#This Row],[backers_count]],0)</f>
        <v>48.454545454545453</v>
      </c>
      <c r="Q189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91" t="str">
        <f>RIGHT(Table1[[#This Row],[Category and Sub-Category]],(LEN(Table1[[#This Row],[Category and Sub-Category]])-(FIND("/",Table1[[#This Row],[Category and Sub-Category]],1))))</f>
        <v>indie rock</v>
      </c>
      <c r="S1891" s="7">
        <f>(Table1[[#This Row],[launched_at]]/86400)+DATE(1970,1,1)</f>
        <v>41299.793356481481</v>
      </c>
      <c r="T1891" s="7">
        <f>(Table1[[#This Row],[deadline]]/86400)+DATE(1970,1,1)</f>
        <v>41344.751689814817</v>
      </c>
    </row>
    <row r="1892" spans="1:20" ht="43.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1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9">
        <f>Table1[[#This Row],[pledged]]/Table1[[#This Row],[goal]]</f>
        <v>1.4458441666666668</v>
      </c>
      <c r="P1892" s="8">
        <f>IFERROR(Table1[[#This Row],[pledged]]/Table1[[#This Row],[backers_count]],0)</f>
        <v>70.5289837398374</v>
      </c>
      <c r="Q189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92" t="str">
        <f>RIGHT(Table1[[#This Row],[Category and Sub-Category]],(LEN(Table1[[#This Row],[Category and Sub-Category]])-(FIND("/",Table1[[#This Row],[Category and Sub-Category]],1))))</f>
        <v>indie rock</v>
      </c>
      <c r="S1892" s="7">
        <f>(Table1[[#This Row],[launched_at]]/86400)+DATE(1970,1,1)</f>
        <v>41228.786203703705</v>
      </c>
      <c r="T1892" s="7">
        <f>(Table1[[#This Row],[deadline]]/86400)+DATE(1970,1,1)</f>
        <v>41258.786203703705</v>
      </c>
    </row>
    <row r="1893" spans="1:20" ht="58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12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9">
        <f>Table1[[#This Row],[pledged]]/Table1[[#This Row],[goal]]</f>
        <v>1.0555000000000001</v>
      </c>
      <c r="P1893" s="8">
        <f>IFERROR(Table1[[#This Row],[pledged]]/Table1[[#This Row],[backers_count]],0)</f>
        <v>87.958333333333329</v>
      </c>
      <c r="Q189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93" t="str">
        <f>RIGHT(Table1[[#This Row],[Category and Sub-Category]],(LEN(Table1[[#This Row],[Category and Sub-Category]])-(FIND("/",Table1[[#This Row],[Category and Sub-Category]],1))))</f>
        <v>indie rock</v>
      </c>
      <c r="S1893" s="7">
        <f>(Table1[[#This Row],[launched_at]]/86400)+DATE(1970,1,1)</f>
        <v>40335.798078703701</v>
      </c>
      <c r="T1893" s="7">
        <f>(Table1[[#This Row],[deadline]]/86400)+DATE(1970,1,1)</f>
        <v>40381.25</v>
      </c>
    </row>
    <row r="1894" spans="1:20" ht="43.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12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9">
        <f>Table1[[#This Row],[pledged]]/Table1[[#This Row],[goal]]</f>
        <v>1.3660000000000001</v>
      </c>
      <c r="P1894" s="8">
        <f>IFERROR(Table1[[#This Row],[pledged]]/Table1[[#This Row],[backers_count]],0)</f>
        <v>26.26923076923077</v>
      </c>
      <c r="Q189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94" t="str">
        <f>RIGHT(Table1[[#This Row],[Category and Sub-Category]],(LEN(Table1[[#This Row],[Category and Sub-Category]])-(FIND("/",Table1[[#This Row],[Category and Sub-Category]],1))))</f>
        <v>indie rock</v>
      </c>
      <c r="S1894" s="7">
        <f>(Table1[[#This Row],[launched_at]]/86400)+DATE(1970,1,1)</f>
        <v>40671.637511574074</v>
      </c>
      <c r="T1894" s="7">
        <f>(Table1[[#This Row],[deadline]]/86400)+DATE(1970,1,1)</f>
        <v>40701.637511574074</v>
      </c>
    </row>
    <row r="1895" spans="1:20" ht="43.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12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9">
        <f>Table1[[#This Row],[pledged]]/Table1[[#This Row],[goal]]</f>
        <v>1.04</v>
      </c>
      <c r="P1895" s="8">
        <f>IFERROR(Table1[[#This Row],[pledged]]/Table1[[#This Row],[backers_count]],0)</f>
        <v>57.777777777777779</v>
      </c>
      <c r="Q189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95" t="str">
        <f>RIGHT(Table1[[#This Row],[Category and Sub-Category]],(LEN(Table1[[#This Row],[Category and Sub-Category]])-(FIND("/",Table1[[#This Row],[Category and Sub-Category]],1))))</f>
        <v>indie rock</v>
      </c>
      <c r="S1895" s="7">
        <f>(Table1[[#This Row],[launched_at]]/86400)+DATE(1970,1,1)</f>
        <v>40632.94195601852</v>
      </c>
      <c r="T1895" s="7">
        <f>(Table1[[#This Row],[deadline]]/86400)+DATE(1970,1,1)</f>
        <v>40649.165972222225</v>
      </c>
    </row>
    <row r="1896" spans="1:20" ht="29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12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9">
        <f>Table1[[#This Row],[pledged]]/Table1[[#This Row],[goal]]</f>
        <v>1.145</v>
      </c>
      <c r="P1896" s="8">
        <f>IFERROR(Table1[[#This Row],[pledged]]/Table1[[#This Row],[backers_count]],0)</f>
        <v>57.25</v>
      </c>
      <c r="Q189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96" t="str">
        <f>RIGHT(Table1[[#This Row],[Category and Sub-Category]],(LEN(Table1[[#This Row],[Category and Sub-Category]])-(FIND("/",Table1[[#This Row],[Category and Sub-Category]],1))))</f>
        <v>indie rock</v>
      </c>
      <c r="S1896" s="7">
        <f>(Table1[[#This Row],[launched_at]]/86400)+DATE(1970,1,1)</f>
        <v>40920.90489583333</v>
      </c>
      <c r="T1896" s="7">
        <f>(Table1[[#This Row],[deadline]]/86400)+DATE(1970,1,1)</f>
        <v>40951.90489583333</v>
      </c>
    </row>
    <row r="1897" spans="1:20" ht="58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12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9">
        <f>Table1[[#This Row],[pledged]]/Table1[[#This Row],[goal]]</f>
        <v>1.0171957671957672</v>
      </c>
      <c r="P1897" s="8">
        <f>IFERROR(Table1[[#This Row],[pledged]]/Table1[[#This Row],[backers_count]],0)</f>
        <v>196.34042553191489</v>
      </c>
      <c r="Q189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97" t="str">
        <f>RIGHT(Table1[[#This Row],[Category and Sub-Category]],(LEN(Table1[[#This Row],[Category and Sub-Category]])-(FIND("/",Table1[[#This Row],[Category and Sub-Category]],1))))</f>
        <v>indie rock</v>
      </c>
      <c r="S1897" s="7">
        <f>(Table1[[#This Row],[launched_at]]/86400)+DATE(1970,1,1)</f>
        <v>42267.746782407412</v>
      </c>
      <c r="T1897" s="7">
        <f>(Table1[[#This Row],[deadline]]/86400)+DATE(1970,1,1)</f>
        <v>42297.746782407412</v>
      </c>
    </row>
    <row r="1898" spans="1:20" ht="43.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12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9">
        <f>Table1[[#This Row],[pledged]]/Table1[[#This Row],[goal]]</f>
        <v>1.2394678492239468</v>
      </c>
      <c r="P1898" s="8">
        <f>IFERROR(Table1[[#This Row],[pledged]]/Table1[[#This Row],[backers_count]],0)</f>
        <v>43</v>
      </c>
      <c r="Q189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98" t="str">
        <f>RIGHT(Table1[[#This Row],[Category and Sub-Category]],(LEN(Table1[[#This Row],[Category and Sub-Category]])-(FIND("/",Table1[[#This Row],[Category and Sub-Category]],1))))</f>
        <v>indie rock</v>
      </c>
      <c r="S1898" s="7">
        <f>(Table1[[#This Row],[launched_at]]/86400)+DATE(1970,1,1)</f>
        <v>40981.710243055553</v>
      </c>
      <c r="T1898" s="7">
        <f>(Table1[[#This Row],[deadline]]/86400)+DATE(1970,1,1)</f>
        <v>41011.710243055553</v>
      </c>
    </row>
    <row r="1899" spans="1:20" ht="43.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12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9">
        <f>Table1[[#This Row],[pledged]]/Table1[[#This Row],[goal]]</f>
        <v>1.0245669291338582</v>
      </c>
      <c r="P1899" s="8">
        <f>IFERROR(Table1[[#This Row],[pledged]]/Table1[[#This Row],[backers_count]],0)</f>
        <v>35.551912568306008</v>
      </c>
      <c r="Q189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899" t="str">
        <f>RIGHT(Table1[[#This Row],[Category and Sub-Category]],(LEN(Table1[[#This Row],[Category and Sub-Category]])-(FIND("/",Table1[[#This Row],[Category and Sub-Category]],1))))</f>
        <v>indie rock</v>
      </c>
      <c r="S1899" s="7">
        <f>(Table1[[#This Row],[launched_at]]/86400)+DATE(1970,1,1)</f>
        <v>41680.583402777775</v>
      </c>
      <c r="T1899" s="7">
        <f>(Table1[[#This Row],[deadline]]/86400)+DATE(1970,1,1)</f>
        <v>41702.875</v>
      </c>
    </row>
    <row r="1900" spans="1:20" ht="43.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12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9">
        <f>Table1[[#This Row],[pledged]]/Table1[[#This Row],[goal]]</f>
        <v>1.4450000000000001</v>
      </c>
      <c r="P1900" s="8">
        <f>IFERROR(Table1[[#This Row],[pledged]]/Table1[[#This Row],[backers_count]],0)</f>
        <v>68.80952380952381</v>
      </c>
      <c r="Q190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00" t="str">
        <f>RIGHT(Table1[[#This Row],[Category and Sub-Category]],(LEN(Table1[[#This Row],[Category and Sub-Category]])-(FIND("/",Table1[[#This Row],[Category and Sub-Category]],1))))</f>
        <v>indie rock</v>
      </c>
      <c r="S1900" s="7">
        <f>(Table1[[#This Row],[launched_at]]/86400)+DATE(1970,1,1)</f>
        <v>42366.192974537036</v>
      </c>
      <c r="T1900" s="7">
        <f>(Table1[[#This Row],[deadline]]/86400)+DATE(1970,1,1)</f>
        <v>42401.75</v>
      </c>
    </row>
    <row r="1901" spans="1:20" ht="43.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12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9">
        <f>Table1[[#This Row],[pledged]]/Table1[[#This Row],[goal]]</f>
        <v>1.3333333333333333</v>
      </c>
      <c r="P1901" s="8">
        <f>IFERROR(Table1[[#This Row],[pledged]]/Table1[[#This Row],[backers_count]],0)</f>
        <v>28.571428571428573</v>
      </c>
      <c r="Q190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01" t="str">
        <f>RIGHT(Table1[[#This Row],[Category and Sub-Category]],(LEN(Table1[[#This Row],[Category and Sub-Category]])-(FIND("/",Table1[[#This Row],[Category and Sub-Category]],1))))</f>
        <v>indie rock</v>
      </c>
      <c r="S1901" s="7">
        <f>(Table1[[#This Row],[launched_at]]/86400)+DATE(1970,1,1)</f>
        <v>42058.941736111112</v>
      </c>
      <c r="T1901" s="7">
        <f>(Table1[[#This Row],[deadline]]/86400)+DATE(1970,1,1)</f>
        <v>42088.90006944444</v>
      </c>
    </row>
    <row r="1902" spans="1:20" ht="58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1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9">
        <f>Table1[[#This Row],[pledged]]/Table1[[#This Row],[goal]]</f>
        <v>1.0936440000000001</v>
      </c>
      <c r="P1902" s="8">
        <f>IFERROR(Table1[[#This Row],[pledged]]/Table1[[#This Row],[backers_count]],0)</f>
        <v>50.631666666666668</v>
      </c>
      <c r="Q190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02" t="str">
        <f>RIGHT(Table1[[#This Row],[Category and Sub-Category]],(LEN(Table1[[#This Row],[Category and Sub-Category]])-(FIND("/",Table1[[#This Row],[Category and Sub-Category]],1))))</f>
        <v>indie rock</v>
      </c>
      <c r="S1902" s="7">
        <f>(Table1[[#This Row],[launched_at]]/86400)+DATE(1970,1,1)</f>
        <v>41160.871886574074</v>
      </c>
      <c r="T1902" s="7">
        <f>(Table1[[#This Row],[deadline]]/86400)+DATE(1970,1,1)</f>
        <v>41188.415972222225</v>
      </c>
    </row>
    <row r="1903" spans="1:20" ht="43.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12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9">
        <f>Table1[[#This Row],[pledged]]/Table1[[#This Row],[goal]]</f>
        <v>2.696969696969697E-2</v>
      </c>
      <c r="P1903" s="8">
        <f>IFERROR(Table1[[#This Row],[pledged]]/Table1[[#This Row],[backers_count]],0)</f>
        <v>106.8</v>
      </c>
      <c r="Q190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03" t="str">
        <f>RIGHT(Table1[[#This Row],[Category and Sub-Category]],(LEN(Table1[[#This Row],[Category and Sub-Category]])-(FIND("/",Table1[[#This Row],[Category and Sub-Category]],1))))</f>
        <v>gadgets</v>
      </c>
      <c r="S1903" s="7">
        <f>(Table1[[#This Row],[launched_at]]/86400)+DATE(1970,1,1)</f>
        <v>42116.54315972222</v>
      </c>
      <c r="T1903" s="7">
        <f>(Table1[[#This Row],[deadline]]/86400)+DATE(1970,1,1)</f>
        <v>42146.541666666672</v>
      </c>
    </row>
    <row r="1904" spans="1:20" ht="58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12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9">
        <f>Table1[[#This Row],[pledged]]/Table1[[#This Row],[goal]]</f>
        <v>1.2E-2</v>
      </c>
      <c r="P1904" s="8">
        <f>IFERROR(Table1[[#This Row],[pledged]]/Table1[[#This Row],[backers_count]],0)</f>
        <v>4</v>
      </c>
      <c r="Q190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04" t="str">
        <f>RIGHT(Table1[[#This Row],[Category and Sub-Category]],(LEN(Table1[[#This Row],[Category and Sub-Category]])-(FIND("/",Table1[[#This Row],[Category and Sub-Category]],1))))</f>
        <v>gadgets</v>
      </c>
      <c r="S1904" s="7">
        <f>(Table1[[#This Row],[launched_at]]/86400)+DATE(1970,1,1)</f>
        <v>42037.789895833332</v>
      </c>
      <c r="T1904" s="7">
        <f>(Table1[[#This Row],[deadline]]/86400)+DATE(1970,1,1)</f>
        <v>42067.789895833332</v>
      </c>
    </row>
    <row r="1905" spans="1:20" ht="43.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12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9">
        <f>Table1[[#This Row],[pledged]]/Table1[[#This Row],[goal]]</f>
        <v>0.46600000000000003</v>
      </c>
      <c r="P1905" s="8">
        <f>IFERROR(Table1[[#This Row],[pledged]]/Table1[[#This Row],[backers_count]],0)</f>
        <v>34.097560975609753</v>
      </c>
      <c r="Q190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05" t="str">
        <f>RIGHT(Table1[[#This Row],[Category and Sub-Category]],(LEN(Table1[[#This Row],[Category and Sub-Category]])-(FIND("/",Table1[[#This Row],[Category and Sub-Category]],1))))</f>
        <v>gadgets</v>
      </c>
      <c r="S1905" s="7">
        <f>(Table1[[#This Row],[launched_at]]/86400)+DATE(1970,1,1)</f>
        <v>42702.770729166667</v>
      </c>
      <c r="T1905" s="7">
        <f>(Table1[[#This Row],[deadline]]/86400)+DATE(1970,1,1)</f>
        <v>42762.770729166667</v>
      </c>
    </row>
    <row r="1906" spans="1:20" ht="43.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12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9">
        <f>Table1[[#This Row],[pledged]]/Table1[[#This Row],[goal]]</f>
        <v>1E-3</v>
      </c>
      <c r="P1906" s="8">
        <f>IFERROR(Table1[[#This Row],[pledged]]/Table1[[#This Row],[backers_count]],0)</f>
        <v>25</v>
      </c>
      <c r="Q190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06" t="str">
        <f>RIGHT(Table1[[#This Row],[Category and Sub-Category]],(LEN(Table1[[#This Row],[Category and Sub-Category]])-(FIND("/",Table1[[#This Row],[Category and Sub-Category]],1))))</f>
        <v>gadgets</v>
      </c>
      <c r="S1906" s="7">
        <f>(Table1[[#This Row],[launched_at]]/86400)+DATE(1970,1,1)</f>
        <v>42326.685428240744</v>
      </c>
      <c r="T1906" s="7">
        <f>(Table1[[#This Row],[deadline]]/86400)+DATE(1970,1,1)</f>
        <v>42371.685428240744</v>
      </c>
    </row>
    <row r="1907" spans="1:20" ht="58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12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9">
        <f>Table1[[#This Row],[pledged]]/Table1[[#This Row],[goal]]</f>
        <v>1.6800000000000001E-3</v>
      </c>
      <c r="P1907" s="8">
        <f>IFERROR(Table1[[#This Row],[pledged]]/Table1[[#This Row],[backers_count]],0)</f>
        <v>10.5</v>
      </c>
      <c r="Q190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07" t="str">
        <f>RIGHT(Table1[[#This Row],[Category and Sub-Category]],(LEN(Table1[[#This Row],[Category and Sub-Category]])-(FIND("/",Table1[[#This Row],[Category and Sub-Category]],1))))</f>
        <v>gadgets</v>
      </c>
      <c r="S1907" s="7">
        <f>(Table1[[#This Row],[launched_at]]/86400)+DATE(1970,1,1)</f>
        <v>41859.925856481481</v>
      </c>
      <c r="T1907" s="7">
        <f>(Table1[[#This Row],[deadline]]/86400)+DATE(1970,1,1)</f>
        <v>41889.925856481481</v>
      </c>
    </row>
    <row r="1908" spans="1:20" ht="43.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12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9">
        <f>Table1[[#This Row],[pledged]]/Table1[[#This Row],[goal]]</f>
        <v>0.42759999999999998</v>
      </c>
      <c r="P1908" s="8">
        <f>IFERROR(Table1[[#This Row],[pledged]]/Table1[[#This Row],[backers_count]],0)</f>
        <v>215.95959595959596</v>
      </c>
      <c r="Q190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08" t="str">
        <f>RIGHT(Table1[[#This Row],[Category and Sub-Category]],(LEN(Table1[[#This Row],[Category and Sub-Category]])-(FIND("/",Table1[[#This Row],[Category and Sub-Category]],1))))</f>
        <v>gadgets</v>
      </c>
      <c r="S1908" s="7">
        <f>(Table1[[#This Row],[launched_at]]/86400)+DATE(1970,1,1)</f>
        <v>42514.671099537038</v>
      </c>
      <c r="T1908" s="7">
        <f>(Table1[[#This Row],[deadline]]/86400)+DATE(1970,1,1)</f>
        <v>42544.671099537038</v>
      </c>
    </row>
    <row r="1909" spans="1:20" ht="43.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12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9">
        <f>Table1[[#This Row],[pledged]]/Table1[[#This Row],[goal]]</f>
        <v>2.8333333333333335E-3</v>
      </c>
      <c r="P1909" s="8">
        <f>IFERROR(Table1[[#This Row],[pledged]]/Table1[[#This Row],[backers_count]],0)</f>
        <v>21.25</v>
      </c>
      <c r="Q190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09" t="str">
        <f>RIGHT(Table1[[#This Row],[Category and Sub-Category]],(LEN(Table1[[#This Row],[Category and Sub-Category]])-(FIND("/",Table1[[#This Row],[Category and Sub-Category]],1))))</f>
        <v>gadgets</v>
      </c>
      <c r="S1909" s="7">
        <f>(Table1[[#This Row],[launched_at]]/86400)+DATE(1970,1,1)</f>
        <v>41767.587094907409</v>
      </c>
      <c r="T1909" s="7">
        <f>(Table1[[#This Row],[deadline]]/86400)+DATE(1970,1,1)</f>
        <v>41782.587094907409</v>
      </c>
    </row>
    <row r="1910" spans="1:20" ht="58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12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9">
        <f>Table1[[#This Row],[pledged]]/Table1[[#This Row],[goal]]</f>
        <v>1.7319999999999999E-2</v>
      </c>
      <c r="P1910" s="8">
        <f>IFERROR(Table1[[#This Row],[pledged]]/Table1[[#This Row],[backers_count]],0)</f>
        <v>108.25</v>
      </c>
      <c r="Q191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10" t="str">
        <f>RIGHT(Table1[[#This Row],[Category and Sub-Category]],(LEN(Table1[[#This Row],[Category and Sub-Category]])-(FIND("/",Table1[[#This Row],[Category and Sub-Category]],1))))</f>
        <v>gadgets</v>
      </c>
      <c r="S1910" s="7">
        <f>(Table1[[#This Row],[launched_at]]/86400)+DATE(1970,1,1)</f>
        <v>42703.917824074073</v>
      </c>
      <c r="T1910" s="7">
        <f>(Table1[[#This Row],[deadline]]/86400)+DATE(1970,1,1)</f>
        <v>42733.917824074073</v>
      </c>
    </row>
    <row r="1911" spans="1:20" ht="43.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12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9">
        <f>Table1[[#This Row],[pledged]]/Table1[[#This Row],[goal]]</f>
        <v>0.14111428571428572</v>
      </c>
      <c r="P1911" s="8">
        <f>IFERROR(Table1[[#This Row],[pledged]]/Table1[[#This Row],[backers_count]],0)</f>
        <v>129.97368421052633</v>
      </c>
      <c r="Q191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11" t="str">
        <f>RIGHT(Table1[[#This Row],[Category and Sub-Category]],(LEN(Table1[[#This Row],[Category and Sub-Category]])-(FIND("/",Table1[[#This Row],[Category and Sub-Category]],1))))</f>
        <v>gadgets</v>
      </c>
      <c r="S1911" s="7">
        <f>(Table1[[#This Row],[launched_at]]/86400)+DATE(1970,1,1)</f>
        <v>41905.429155092592</v>
      </c>
      <c r="T1911" s="7">
        <f>(Table1[[#This Row],[deadline]]/86400)+DATE(1970,1,1)</f>
        <v>41935.429155092592</v>
      </c>
    </row>
    <row r="1912" spans="1:20" ht="43.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9">
        <f>Table1[[#This Row],[pledged]]/Table1[[#This Row],[goal]]</f>
        <v>0.39395294117647056</v>
      </c>
      <c r="P1912" s="8">
        <f>IFERROR(Table1[[#This Row],[pledged]]/Table1[[#This Row],[backers_count]],0)</f>
        <v>117.49473684210527</v>
      </c>
      <c r="Q191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12" t="str">
        <f>RIGHT(Table1[[#This Row],[Category and Sub-Category]],(LEN(Table1[[#This Row],[Category and Sub-Category]])-(FIND("/",Table1[[#This Row],[Category and Sub-Category]],1))))</f>
        <v>gadgets</v>
      </c>
      <c r="S1912" s="7">
        <f>(Table1[[#This Row],[launched_at]]/86400)+DATE(1970,1,1)</f>
        <v>42264.963159722218</v>
      </c>
      <c r="T1912" s="7">
        <f>(Table1[[#This Row],[deadline]]/86400)+DATE(1970,1,1)</f>
        <v>42308.947916666672</v>
      </c>
    </row>
    <row r="1913" spans="1:20" ht="58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12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9">
        <f>Table1[[#This Row],[pledged]]/Table1[[#This Row],[goal]]</f>
        <v>2.3529411764705883E-4</v>
      </c>
      <c r="P1913" s="8">
        <f>IFERROR(Table1[[#This Row],[pledged]]/Table1[[#This Row],[backers_count]],0)</f>
        <v>10</v>
      </c>
      <c r="Q191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13" t="str">
        <f>RIGHT(Table1[[#This Row],[Category and Sub-Category]],(LEN(Table1[[#This Row],[Category and Sub-Category]])-(FIND("/",Table1[[#This Row],[Category and Sub-Category]],1))))</f>
        <v>gadgets</v>
      </c>
      <c r="S1913" s="7">
        <f>(Table1[[#This Row],[launched_at]]/86400)+DATE(1970,1,1)</f>
        <v>41830.033958333333</v>
      </c>
      <c r="T1913" s="7">
        <f>(Table1[[#This Row],[deadline]]/86400)+DATE(1970,1,1)</f>
        <v>41860.033958333333</v>
      </c>
    </row>
    <row r="1914" spans="1:20" ht="43.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12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9">
        <f>Table1[[#This Row],[pledged]]/Table1[[#This Row],[goal]]</f>
        <v>0.59299999999999997</v>
      </c>
      <c r="P1914" s="8">
        <f>IFERROR(Table1[[#This Row],[pledged]]/Table1[[#This Row],[backers_count]],0)</f>
        <v>70.595238095238102</v>
      </c>
      <c r="Q191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14" t="str">
        <f>RIGHT(Table1[[#This Row],[Category and Sub-Category]],(LEN(Table1[[#This Row],[Category and Sub-Category]])-(FIND("/",Table1[[#This Row],[Category and Sub-Category]],1))))</f>
        <v>gadgets</v>
      </c>
      <c r="S1914" s="7">
        <f>(Table1[[#This Row],[launched_at]]/86400)+DATE(1970,1,1)</f>
        <v>42129.226388888885</v>
      </c>
      <c r="T1914" s="7">
        <f>(Table1[[#This Row],[deadline]]/86400)+DATE(1970,1,1)</f>
        <v>42159.226388888885</v>
      </c>
    </row>
    <row r="1915" spans="1:20" ht="29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12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9">
        <f>Table1[[#This Row],[pledged]]/Table1[[#This Row],[goal]]</f>
        <v>1.3270833333333334E-2</v>
      </c>
      <c r="P1915" s="8">
        <f>IFERROR(Table1[[#This Row],[pledged]]/Table1[[#This Row],[backers_count]],0)</f>
        <v>24.5</v>
      </c>
      <c r="Q191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15" t="str">
        <f>RIGHT(Table1[[#This Row],[Category and Sub-Category]],(LEN(Table1[[#This Row],[Category and Sub-Category]])-(FIND("/",Table1[[#This Row],[Category and Sub-Category]],1))))</f>
        <v>gadgets</v>
      </c>
      <c r="S1915" s="7">
        <f>(Table1[[#This Row],[launched_at]]/86400)+DATE(1970,1,1)</f>
        <v>41890.511319444442</v>
      </c>
      <c r="T1915" s="7">
        <f>(Table1[[#This Row],[deadline]]/86400)+DATE(1970,1,1)</f>
        <v>41920.511319444442</v>
      </c>
    </row>
    <row r="1916" spans="1:20" ht="43.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12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9">
        <f>Table1[[#This Row],[pledged]]/Table1[[#This Row],[goal]]</f>
        <v>9.0090090090090086E-2</v>
      </c>
      <c r="P1916" s="8">
        <f>IFERROR(Table1[[#This Row],[pledged]]/Table1[[#This Row],[backers_count]],0)</f>
        <v>30</v>
      </c>
      <c r="Q191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16" t="str">
        <f>RIGHT(Table1[[#This Row],[Category and Sub-Category]],(LEN(Table1[[#This Row],[Category and Sub-Category]])-(FIND("/",Table1[[#This Row],[Category and Sub-Category]],1))))</f>
        <v>gadgets</v>
      </c>
      <c r="S1916" s="7">
        <f>(Table1[[#This Row],[launched_at]]/86400)+DATE(1970,1,1)</f>
        <v>41929.174456018518</v>
      </c>
      <c r="T1916" s="7">
        <f>(Table1[[#This Row],[deadline]]/86400)+DATE(1970,1,1)</f>
        <v>41944.165972222225</v>
      </c>
    </row>
    <row r="1917" spans="1:20" ht="43.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12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9">
        <f>Table1[[#This Row],[pledged]]/Table1[[#This Row],[goal]]</f>
        <v>1.6E-2</v>
      </c>
      <c r="P1917" s="8">
        <f>IFERROR(Table1[[#This Row],[pledged]]/Table1[[#This Row],[backers_count]],0)</f>
        <v>2</v>
      </c>
      <c r="Q191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17" t="str">
        <f>RIGHT(Table1[[#This Row],[Category and Sub-Category]],(LEN(Table1[[#This Row],[Category and Sub-Category]])-(FIND("/",Table1[[#This Row],[Category and Sub-Category]],1))))</f>
        <v>gadgets</v>
      </c>
      <c r="S1917" s="7">
        <f>(Table1[[#This Row],[launched_at]]/86400)+DATE(1970,1,1)</f>
        <v>41864.04886574074</v>
      </c>
      <c r="T1917" s="7">
        <f>(Table1[[#This Row],[deadline]]/86400)+DATE(1970,1,1)</f>
        <v>41884.04886574074</v>
      </c>
    </row>
    <row r="1918" spans="1:20" ht="29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12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9">
        <f>Table1[[#This Row],[pledged]]/Table1[[#This Row],[goal]]</f>
        <v>5.1000000000000004E-3</v>
      </c>
      <c r="P1918" s="8">
        <f>IFERROR(Table1[[#This Row],[pledged]]/Table1[[#This Row],[backers_count]],0)</f>
        <v>17</v>
      </c>
      <c r="Q191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18" t="str">
        <f>RIGHT(Table1[[#This Row],[Category and Sub-Category]],(LEN(Table1[[#This Row],[Category and Sub-Category]])-(FIND("/",Table1[[#This Row],[Category and Sub-Category]],1))))</f>
        <v>gadgets</v>
      </c>
      <c r="S1918" s="7">
        <f>(Table1[[#This Row],[launched_at]]/86400)+DATE(1970,1,1)</f>
        <v>42656.717303240745</v>
      </c>
      <c r="T1918" s="7">
        <f>(Table1[[#This Row],[deadline]]/86400)+DATE(1970,1,1)</f>
        <v>42681.758969907409</v>
      </c>
    </row>
    <row r="1919" spans="1:20" ht="29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12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9">
        <f>Table1[[#This Row],[pledged]]/Table1[[#This Row],[goal]]</f>
        <v>0.52570512820512816</v>
      </c>
      <c r="P1919" s="8">
        <f>IFERROR(Table1[[#This Row],[pledged]]/Table1[[#This Row],[backers_count]],0)</f>
        <v>2928.9285714285716</v>
      </c>
      <c r="Q191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19" t="str">
        <f>RIGHT(Table1[[#This Row],[Category and Sub-Category]],(LEN(Table1[[#This Row],[Category and Sub-Category]])-(FIND("/",Table1[[#This Row],[Category and Sub-Category]],1))))</f>
        <v>gadgets</v>
      </c>
      <c r="S1919" s="7">
        <f>(Table1[[#This Row],[launched_at]]/86400)+DATE(1970,1,1)</f>
        <v>42746.270057870366</v>
      </c>
      <c r="T1919" s="7">
        <f>(Table1[[#This Row],[deadline]]/86400)+DATE(1970,1,1)</f>
        <v>42776.270057870366</v>
      </c>
    </row>
    <row r="1920" spans="1:20" ht="43.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12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9">
        <f>Table1[[#This Row],[pledged]]/Table1[[#This Row],[goal]]</f>
        <v>1.04E-2</v>
      </c>
      <c r="P1920" s="8">
        <f>IFERROR(Table1[[#This Row],[pledged]]/Table1[[#This Row],[backers_count]],0)</f>
        <v>28.888888888888889</v>
      </c>
      <c r="Q192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20" t="str">
        <f>RIGHT(Table1[[#This Row],[Category and Sub-Category]],(LEN(Table1[[#This Row],[Category and Sub-Category]])-(FIND("/",Table1[[#This Row],[Category and Sub-Category]],1))))</f>
        <v>gadgets</v>
      </c>
      <c r="S1920" s="7">
        <f>(Table1[[#This Row],[launched_at]]/86400)+DATE(1970,1,1)</f>
        <v>41828.789942129632</v>
      </c>
      <c r="T1920" s="7">
        <f>(Table1[[#This Row],[deadline]]/86400)+DATE(1970,1,1)</f>
        <v>41863.789942129632</v>
      </c>
    </row>
    <row r="1921" spans="1:20" ht="58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12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9">
        <f>Table1[[#This Row],[pledged]]/Table1[[#This Row],[goal]]</f>
        <v>0.47399999999999998</v>
      </c>
      <c r="P1921" s="8">
        <f>IFERROR(Table1[[#This Row],[pledged]]/Table1[[#This Row],[backers_count]],0)</f>
        <v>29.625</v>
      </c>
      <c r="Q192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21" t="str">
        <f>RIGHT(Table1[[#This Row],[Category and Sub-Category]],(LEN(Table1[[#This Row],[Category and Sub-Category]])-(FIND("/",Table1[[#This Row],[Category and Sub-Category]],1))))</f>
        <v>gadgets</v>
      </c>
      <c r="S1921" s="7">
        <f>(Table1[[#This Row],[launched_at]]/86400)+DATE(1970,1,1)</f>
        <v>42113.875567129631</v>
      </c>
      <c r="T1921" s="7">
        <f>(Table1[[#This Row],[deadline]]/86400)+DATE(1970,1,1)</f>
        <v>42143.875567129631</v>
      </c>
    </row>
    <row r="1922" spans="1:20" ht="43.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1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9">
        <f>Table1[[#This Row],[pledged]]/Table1[[#This Row],[goal]]</f>
        <v>0.43030000000000002</v>
      </c>
      <c r="P1922" s="8">
        <f>IFERROR(Table1[[#This Row],[pledged]]/Table1[[#This Row],[backers_count]],0)</f>
        <v>40.980952380952381</v>
      </c>
      <c r="Q192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22" t="str">
        <f>RIGHT(Table1[[#This Row],[Category and Sub-Category]],(LEN(Table1[[#This Row],[Category and Sub-Category]])-(FIND("/",Table1[[#This Row],[Category and Sub-Category]],1))))</f>
        <v>gadgets</v>
      </c>
      <c r="S1922" s="7">
        <f>(Table1[[#This Row],[launched_at]]/86400)+DATE(1970,1,1)</f>
        <v>42270.875706018516</v>
      </c>
      <c r="T1922" s="7">
        <f>(Table1[[#This Row],[deadline]]/86400)+DATE(1970,1,1)</f>
        <v>42298.958333333328</v>
      </c>
    </row>
    <row r="1923" spans="1:20" ht="29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12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9">
        <f>Table1[[#This Row],[pledged]]/Table1[[#This Row],[goal]]</f>
        <v>1.3680000000000001</v>
      </c>
      <c r="P1923" s="8">
        <f>IFERROR(Table1[[#This Row],[pledged]]/Table1[[#This Row],[backers_count]],0)</f>
        <v>54</v>
      </c>
      <c r="Q192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23" t="str">
        <f>RIGHT(Table1[[#This Row],[Category and Sub-Category]],(LEN(Table1[[#This Row],[Category and Sub-Category]])-(FIND("/",Table1[[#This Row],[Category and Sub-Category]],1))))</f>
        <v>indie rock</v>
      </c>
      <c r="S1923" s="7">
        <f>(Table1[[#This Row],[launched_at]]/86400)+DATE(1970,1,1)</f>
        <v>41074.221562500003</v>
      </c>
      <c r="T1923" s="7">
        <f>(Table1[[#This Row],[deadline]]/86400)+DATE(1970,1,1)</f>
        <v>41104.221562500003</v>
      </c>
    </row>
    <row r="1924" spans="1:20" ht="43.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12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9">
        <f>Table1[[#This Row],[pledged]]/Table1[[#This Row],[goal]]</f>
        <v>1.1555</v>
      </c>
      <c r="P1924" s="8">
        <f>IFERROR(Table1[[#This Row],[pledged]]/Table1[[#This Row],[backers_count]],0)</f>
        <v>36.109375</v>
      </c>
      <c r="Q192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24" t="str">
        <f>RIGHT(Table1[[#This Row],[Category and Sub-Category]],(LEN(Table1[[#This Row],[Category and Sub-Category]])-(FIND("/",Table1[[#This Row],[Category and Sub-Category]],1))))</f>
        <v>indie rock</v>
      </c>
      <c r="S1924" s="7">
        <f>(Table1[[#This Row],[launched_at]]/86400)+DATE(1970,1,1)</f>
        <v>41590.255868055552</v>
      </c>
      <c r="T1924" s="7">
        <f>(Table1[[#This Row],[deadline]]/86400)+DATE(1970,1,1)</f>
        <v>41620.255868055552</v>
      </c>
    </row>
    <row r="1925" spans="1:20" ht="43.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12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9">
        <f>Table1[[#This Row],[pledged]]/Table1[[#This Row],[goal]]</f>
        <v>2.4079999999999999</v>
      </c>
      <c r="P1925" s="8">
        <f>IFERROR(Table1[[#This Row],[pledged]]/Table1[[#This Row],[backers_count]],0)</f>
        <v>23.153846153846153</v>
      </c>
      <c r="Q192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25" t="str">
        <f>RIGHT(Table1[[#This Row],[Category and Sub-Category]],(LEN(Table1[[#This Row],[Category and Sub-Category]])-(FIND("/",Table1[[#This Row],[Category and Sub-Category]],1))))</f>
        <v>indie rock</v>
      </c>
      <c r="S1925" s="7">
        <f>(Table1[[#This Row],[launched_at]]/86400)+DATE(1970,1,1)</f>
        <v>40772.848749999997</v>
      </c>
      <c r="T1925" s="7">
        <f>(Table1[[#This Row],[deadline]]/86400)+DATE(1970,1,1)</f>
        <v>40813.207638888889</v>
      </c>
    </row>
    <row r="1926" spans="1:20" ht="58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12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9">
        <f>Table1[[#This Row],[pledged]]/Table1[[#This Row],[goal]]</f>
        <v>1.1439999999999999</v>
      </c>
      <c r="P1926" s="8">
        <f>IFERROR(Table1[[#This Row],[pledged]]/Table1[[#This Row],[backers_count]],0)</f>
        <v>104</v>
      </c>
      <c r="Q192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26" t="str">
        <f>RIGHT(Table1[[#This Row],[Category and Sub-Category]],(LEN(Table1[[#This Row],[Category and Sub-Category]])-(FIND("/",Table1[[#This Row],[Category and Sub-Category]],1))))</f>
        <v>indie rock</v>
      </c>
      <c r="S1926" s="7">
        <f>(Table1[[#This Row],[launched_at]]/86400)+DATE(1970,1,1)</f>
        <v>41626.761053240742</v>
      </c>
      <c r="T1926" s="7">
        <f>(Table1[[#This Row],[deadline]]/86400)+DATE(1970,1,1)</f>
        <v>41654.814583333333</v>
      </c>
    </row>
    <row r="1927" spans="1:20" ht="43.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12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9">
        <f>Table1[[#This Row],[pledged]]/Table1[[#This Row],[goal]]</f>
        <v>1.1033333333333333</v>
      </c>
      <c r="P1927" s="8">
        <f>IFERROR(Table1[[#This Row],[pledged]]/Table1[[#This Row],[backers_count]],0)</f>
        <v>31.826923076923077</v>
      </c>
      <c r="Q192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27" t="str">
        <f>RIGHT(Table1[[#This Row],[Category and Sub-Category]],(LEN(Table1[[#This Row],[Category and Sub-Category]])-(FIND("/",Table1[[#This Row],[Category and Sub-Category]],1))))</f>
        <v>indie rock</v>
      </c>
      <c r="S1927" s="7">
        <f>(Table1[[#This Row],[launched_at]]/86400)+DATE(1970,1,1)</f>
        <v>41535.90148148148</v>
      </c>
      <c r="T1927" s="7">
        <f>(Table1[[#This Row],[deadline]]/86400)+DATE(1970,1,1)</f>
        <v>41558</v>
      </c>
    </row>
    <row r="1928" spans="1:20" ht="58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12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9">
        <f>Table1[[#This Row],[pledged]]/Table1[[#This Row],[goal]]</f>
        <v>1.9537933333333333</v>
      </c>
      <c r="P1928" s="8">
        <f>IFERROR(Table1[[#This Row],[pledged]]/Table1[[#This Row],[backers_count]],0)</f>
        <v>27.3896261682243</v>
      </c>
      <c r="Q192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28" t="str">
        <f>RIGHT(Table1[[#This Row],[Category and Sub-Category]],(LEN(Table1[[#This Row],[Category and Sub-Category]])-(FIND("/",Table1[[#This Row],[Category and Sub-Category]],1))))</f>
        <v>indie rock</v>
      </c>
      <c r="S1928" s="7">
        <f>(Table1[[#This Row],[launched_at]]/86400)+DATE(1970,1,1)</f>
        <v>40456.954351851848</v>
      </c>
      <c r="T1928" s="7">
        <f>(Table1[[#This Row],[deadline]]/86400)+DATE(1970,1,1)</f>
        <v>40484.018055555556</v>
      </c>
    </row>
    <row r="1929" spans="1:20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12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9">
        <f>Table1[[#This Row],[pledged]]/Table1[[#This Row],[goal]]</f>
        <v>1.0333333333333334</v>
      </c>
      <c r="P1929" s="8">
        <f>IFERROR(Table1[[#This Row],[pledged]]/Table1[[#This Row],[backers_count]],0)</f>
        <v>56.363636363636367</v>
      </c>
      <c r="Q192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29" t="str">
        <f>RIGHT(Table1[[#This Row],[Category and Sub-Category]],(LEN(Table1[[#This Row],[Category and Sub-Category]])-(FIND("/",Table1[[#This Row],[Category and Sub-Category]],1))))</f>
        <v>indie rock</v>
      </c>
      <c r="S1929" s="7">
        <f>(Table1[[#This Row],[launched_at]]/86400)+DATE(1970,1,1)</f>
        <v>40960.861562500002</v>
      </c>
      <c r="T1929" s="7">
        <f>(Table1[[#This Row],[deadline]]/86400)+DATE(1970,1,1)</f>
        <v>40976.207638888889</v>
      </c>
    </row>
    <row r="1930" spans="1:20" ht="29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12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9">
        <f>Table1[[#This Row],[pledged]]/Table1[[#This Row],[goal]]</f>
        <v>1.031372549019608</v>
      </c>
      <c r="P1930" s="8">
        <f>IFERROR(Table1[[#This Row],[pledged]]/Table1[[#This Row],[backers_count]],0)</f>
        <v>77.352941176470594</v>
      </c>
      <c r="Q193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30" t="str">
        <f>RIGHT(Table1[[#This Row],[Category and Sub-Category]],(LEN(Table1[[#This Row],[Category and Sub-Category]])-(FIND("/",Table1[[#This Row],[Category and Sub-Category]],1))))</f>
        <v>indie rock</v>
      </c>
      <c r="S1930" s="7">
        <f>(Table1[[#This Row],[launched_at]]/86400)+DATE(1970,1,1)</f>
        <v>41371.6480787037</v>
      </c>
      <c r="T1930" s="7">
        <f>(Table1[[#This Row],[deadline]]/86400)+DATE(1970,1,1)</f>
        <v>41401.6480787037</v>
      </c>
    </row>
    <row r="1931" spans="1:20" ht="43.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12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9">
        <f>Table1[[#This Row],[pledged]]/Table1[[#This Row],[goal]]</f>
        <v>1.003125</v>
      </c>
      <c r="P1931" s="8">
        <f>IFERROR(Table1[[#This Row],[pledged]]/Table1[[#This Row],[backers_count]],0)</f>
        <v>42.8</v>
      </c>
      <c r="Q193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31" t="str">
        <f>RIGHT(Table1[[#This Row],[Category and Sub-Category]],(LEN(Table1[[#This Row],[Category and Sub-Category]])-(FIND("/",Table1[[#This Row],[Category and Sub-Category]],1))))</f>
        <v>indie rock</v>
      </c>
      <c r="S1931" s="7">
        <f>(Table1[[#This Row],[launched_at]]/86400)+DATE(1970,1,1)</f>
        <v>40687.021597222221</v>
      </c>
      <c r="T1931" s="7">
        <f>(Table1[[#This Row],[deadline]]/86400)+DATE(1970,1,1)</f>
        <v>40729.021597222221</v>
      </c>
    </row>
    <row r="1932" spans="1:20" ht="29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1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9">
        <f>Table1[[#This Row],[pledged]]/Table1[[#This Row],[goal]]</f>
        <v>1.27</v>
      </c>
      <c r="P1932" s="8">
        <f>IFERROR(Table1[[#This Row],[pledged]]/Table1[[#This Row],[backers_count]],0)</f>
        <v>48.846153846153847</v>
      </c>
      <c r="Q193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32" t="str">
        <f>RIGHT(Table1[[#This Row],[Category and Sub-Category]],(LEN(Table1[[#This Row],[Category and Sub-Category]])-(FIND("/",Table1[[#This Row],[Category and Sub-Category]],1))))</f>
        <v>indie rock</v>
      </c>
      <c r="S1932" s="7">
        <f>(Table1[[#This Row],[launched_at]]/86400)+DATE(1970,1,1)</f>
        <v>41402.558819444443</v>
      </c>
      <c r="T1932" s="7">
        <f>(Table1[[#This Row],[deadline]]/86400)+DATE(1970,1,1)</f>
        <v>41462.558819444443</v>
      </c>
    </row>
    <row r="1933" spans="1:20" ht="43.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12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9">
        <f>Table1[[#This Row],[pledged]]/Table1[[#This Row],[goal]]</f>
        <v>1.20601</v>
      </c>
      <c r="P1933" s="8">
        <f>IFERROR(Table1[[#This Row],[pledged]]/Table1[[#This Row],[backers_count]],0)</f>
        <v>48.240400000000001</v>
      </c>
      <c r="Q193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33" t="str">
        <f>RIGHT(Table1[[#This Row],[Category and Sub-Category]],(LEN(Table1[[#This Row],[Category and Sub-Category]])-(FIND("/",Table1[[#This Row],[Category and Sub-Category]],1))))</f>
        <v>indie rock</v>
      </c>
      <c r="S1933" s="7">
        <f>(Table1[[#This Row],[launched_at]]/86400)+DATE(1970,1,1)</f>
        <v>41037.892465277779</v>
      </c>
      <c r="T1933" s="7">
        <f>(Table1[[#This Row],[deadline]]/86400)+DATE(1970,1,1)</f>
        <v>41051.145833333336</v>
      </c>
    </row>
    <row r="1934" spans="1:20" ht="58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12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9">
        <f>Table1[[#This Row],[pledged]]/Table1[[#This Row],[goal]]</f>
        <v>1.0699047619047619</v>
      </c>
      <c r="P1934" s="8">
        <f>IFERROR(Table1[[#This Row],[pledged]]/Table1[[#This Row],[backers_count]],0)</f>
        <v>70.212500000000006</v>
      </c>
      <c r="Q193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34" t="str">
        <f>RIGHT(Table1[[#This Row],[Category and Sub-Category]],(LEN(Table1[[#This Row],[Category and Sub-Category]])-(FIND("/",Table1[[#This Row],[Category and Sub-Category]],1))))</f>
        <v>indie rock</v>
      </c>
      <c r="S1934" s="7">
        <f>(Table1[[#This Row],[launched_at]]/86400)+DATE(1970,1,1)</f>
        <v>40911.809872685189</v>
      </c>
      <c r="T1934" s="7">
        <f>(Table1[[#This Row],[deadline]]/86400)+DATE(1970,1,1)</f>
        <v>40932.809872685189</v>
      </c>
    </row>
    <row r="1935" spans="1:20" ht="43.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12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9">
        <f>Table1[[#This Row],[pledged]]/Table1[[#This Row],[goal]]</f>
        <v>1.7243333333333333</v>
      </c>
      <c r="P1935" s="8">
        <f>IFERROR(Table1[[#This Row],[pledged]]/Table1[[#This Row],[backers_count]],0)</f>
        <v>94.054545454545448</v>
      </c>
      <c r="Q193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35" t="str">
        <f>RIGHT(Table1[[#This Row],[Category and Sub-Category]],(LEN(Table1[[#This Row],[Category and Sub-Category]])-(FIND("/",Table1[[#This Row],[Category and Sub-Category]],1))))</f>
        <v>indie rock</v>
      </c>
      <c r="S1935" s="7">
        <f>(Table1[[#This Row],[launched_at]]/86400)+DATE(1970,1,1)</f>
        <v>41879.130868055552</v>
      </c>
      <c r="T1935" s="7">
        <f>(Table1[[#This Row],[deadline]]/86400)+DATE(1970,1,1)</f>
        <v>41909.130868055552</v>
      </c>
    </row>
    <row r="1936" spans="1:20" ht="43.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12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9">
        <f>Table1[[#This Row],[pledged]]/Table1[[#This Row],[goal]]</f>
        <v>1.2362</v>
      </c>
      <c r="P1936" s="8">
        <f>IFERROR(Table1[[#This Row],[pledged]]/Table1[[#This Row],[backers_count]],0)</f>
        <v>80.272727272727266</v>
      </c>
      <c r="Q193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36" t="str">
        <f>RIGHT(Table1[[#This Row],[Category and Sub-Category]],(LEN(Table1[[#This Row],[Category and Sub-Category]])-(FIND("/",Table1[[#This Row],[Category and Sub-Category]],1))))</f>
        <v>indie rock</v>
      </c>
      <c r="S1936" s="7">
        <f>(Table1[[#This Row],[launched_at]]/86400)+DATE(1970,1,1)</f>
        <v>40865.867141203707</v>
      </c>
      <c r="T1936" s="7">
        <f>(Table1[[#This Row],[deadline]]/86400)+DATE(1970,1,1)</f>
        <v>40902.208333333336</v>
      </c>
    </row>
    <row r="1937" spans="1:20" ht="58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12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9">
        <f>Table1[[#This Row],[pledged]]/Table1[[#This Row],[goal]]</f>
        <v>1.0840000000000001</v>
      </c>
      <c r="P1937" s="8">
        <f>IFERROR(Table1[[#This Row],[pledged]]/Table1[[#This Row],[backers_count]],0)</f>
        <v>54.2</v>
      </c>
      <c r="Q193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37" t="str">
        <f>RIGHT(Table1[[#This Row],[Category and Sub-Category]],(LEN(Table1[[#This Row],[Category and Sub-Category]])-(FIND("/",Table1[[#This Row],[Category and Sub-Category]],1))))</f>
        <v>indie rock</v>
      </c>
      <c r="S1937" s="7">
        <f>(Table1[[#This Row],[launched_at]]/86400)+DATE(1970,1,1)</f>
        <v>41773.932534722218</v>
      </c>
      <c r="T1937" s="7">
        <f>(Table1[[#This Row],[deadline]]/86400)+DATE(1970,1,1)</f>
        <v>41811.207638888889</v>
      </c>
    </row>
    <row r="1938" spans="1:20" ht="43.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12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9">
        <f>Table1[[#This Row],[pledged]]/Table1[[#This Row],[goal]]</f>
        <v>1.1652013333333333</v>
      </c>
      <c r="P1938" s="8">
        <f>IFERROR(Table1[[#This Row],[pledged]]/Table1[[#This Row],[backers_count]],0)</f>
        <v>60.26903448275862</v>
      </c>
      <c r="Q193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38" t="str">
        <f>RIGHT(Table1[[#This Row],[Category and Sub-Category]],(LEN(Table1[[#This Row],[Category and Sub-Category]])-(FIND("/",Table1[[#This Row],[Category and Sub-Category]],1))))</f>
        <v>indie rock</v>
      </c>
      <c r="S1938" s="7">
        <f>(Table1[[#This Row],[launched_at]]/86400)+DATE(1970,1,1)</f>
        <v>40852.889699074076</v>
      </c>
      <c r="T1938" s="7">
        <f>(Table1[[#This Row],[deadline]]/86400)+DATE(1970,1,1)</f>
        <v>40883.249305555553</v>
      </c>
    </row>
    <row r="1939" spans="1:20" ht="43.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12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9">
        <f>Table1[[#This Row],[pledged]]/Table1[[#This Row],[goal]]</f>
        <v>1.8724499999999999</v>
      </c>
      <c r="P1939" s="8">
        <f>IFERROR(Table1[[#This Row],[pledged]]/Table1[[#This Row],[backers_count]],0)</f>
        <v>38.740344827586206</v>
      </c>
      <c r="Q193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39" t="str">
        <f>RIGHT(Table1[[#This Row],[Category and Sub-Category]],(LEN(Table1[[#This Row],[Category and Sub-Category]])-(FIND("/",Table1[[#This Row],[Category and Sub-Category]],1))))</f>
        <v>indie rock</v>
      </c>
      <c r="S1939" s="7">
        <f>(Table1[[#This Row],[launched_at]]/86400)+DATE(1970,1,1)</f>
        <v>41059.118993055556</v>
      </c>
      <c r="T1939" s="7">
        <f>(Table1[[#This Row],[deadline]]/86400)+DATE(1970,1,1)</f>
        <v>41075.165972222225</v>
      </c>
    </row>
    <row r="1940" spans="1:20" ht="43.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12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9">
        <f>Table1[[#This Row],[pledged]]/Table1[[#This Row],[goal]]</f>
        <v>1.1593333333333333</v>
      </c>
      <c r="P1940" s="8">
        <f>IFERROR(Table1[[#This Row],[pledged]]/Table1[[#This Row],[backers_count]],0)</f>
        <v>152.54385964912279</v>
      </c>
      <c r="Q194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40" t="str">
        <f>RIGHT(Table1[[#This Row],[Category and Sub-Category]],(LEN(Table1[[#This Row],[Category and Sub-Category]])-(FIND("/",Table1[[#This Row],[Category and Sub-Category]],1))))</f>
        <v>indie rock</v>
      </c>
      <c r="S1940" s="7">
        <f>(Table1[[#This Row],[launched_at]]/86400)+DATE(1970,1,1)</f>
        <v>41426.259618055556</v>
      </c>
      <c r="T1940" s="7">
        <f>(Table1[[#This Row],[deadline]]/86400)+DATE(1970,1,1)</f>
        <v>41457.208333333336</v>
      </c>
    </row>
    <row r="1941" spans="1:20" ht="58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12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9">
        <f>Table1[[#This Row],[pledged]]/Table1[[#This Row],[goal]]</f>
        <v>1.107</v>
      </c>
      <c r="P1941" s="8">
        <f>IFERROR(Table1[[#This Row],[pledged]]/Table1[[#This Row],[backers_count]],0)</f>
        <v>115.3125</v>
      </c>
      <c r="Q194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41" t="str">
        <f>RIGHT(Table1[[#This Row],[Category and Sub-Category]],(LEN(Table1[[#This Row],[Category and Sub-Category]])-(FIND("/",Table1[[#This Row],[Category and Sub-Category]],1))))</f>
        <v>indie rock</v>
      </c>
      <c r="S1941" s="7">
        <f>(Table1[[#This Row],[launched_at]]/86400)+DATE(1970,1,1)</f>
        <v>41313.985046296293</v>
      </c>
      <c r="T1941" s="7">
        <f>(Table1[[#This Row],[deadline]]/86400)+DATE(1970,1,1)</f>
        <v>41343.943379629629</v>
      </c>
    </row>
    <row r="1942" spans="1:20" ht="43.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1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9">
        <f>Table1[[#This Row],[pledged]]/Table1[[#This Row],[goal]]</f>
        <v>1.7092307692307693</v>
      </c>
      <c r="P1942" s="8">
        <f>IFERROR(Table1[[#This Row],[pledged]]/Table1[[#This Row],[backers_count]],0)</f>
        <v>35.838709677419352</v>
      </c>
      <c r="Q194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1942" t="str">
        <f>RIGHT(Table1[[#This Row],[Category and Sub-Category]],(LEN(Table1[[#This Row],[Category and Sub-Category]])-(FIND("/",Table1[[#This Row],[Category and Sub-Category]],1))))</f>
        <v>indie rock</v>
      </c>
      <c r="S1942" s="7">
        <f>(Table1[[#This Row],[launched_at]]/86400)+DATE(1970,1,1)</f>
        <v>40670.507326388892</v>
      </c>
      <c r="T1942" s="7">
        <f>(Table1[[#This Row],[deadline]]/86400)+DATE(1970,1,1)</f>
        <v>40709.165972222225</v>
      </c>
    </row>
    <row r="1943" spans="1:20" ht="43.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12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9">
        <f>Table1[[#This Row],[pledged]]/Table1[[#This Row],[goal]]</f>
        <v>1.2611835600000001</v>
      </c>
      <c r="P1943" s="8">
        <f>IFERROR(Table1[[#This Row],[pledged]]/Table1[[#This Row],[backers_count]],0)</f>
        <v>64.570118779438872</v>
      </c>
      <c r="Q194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43" t="str">
        <f>RIGHT(Table1[[#This Row],[Category and Sub-Category]],(LEN(Table1[[#This Row],[Category and Sub-Category]])-(FIND("/",Table1[[#This Row],[Category and Sub-Category]],1))))</f>
        <v>hardware</v>
      </c>
      <c r="S1943" s="7">
        <f>(Table1[[#This Row],[launched_at]]/86400)+DATE(1970,1,1)</f>
        <v>41744.290868055556</v>
      </c>
      <c r="T1943" s="7">
        <f>(Table1[[#This Row],[deadline]]/86400)+DATE(1970,1,1)</f>
        <v>41774.290868055556</v>
      </c>
    </row>
    <row r="1944" spans="1:20" ht="43.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12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9">
        <f>Table1[[#This Row],[pledged]]/Table1[[#This Row],[goal]]</f>
        <v>1.3844033333333334</v>
      </c>
      <c r="P1944" s="8">
        <f>IFERROR(Table1[[#This Row],[pledged]]/Table1[[#This Row],[backers_count]],0)</f>
        <v>87.436000000000007</v>
      </c>
      <c r="Q194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44" t="str">
        <f>RIGHT(Table1[[#This Row],[Category and Sub-Category]],(LEN(Table1[[#This Row],[Category and Sub-Category]])-(FIND("/",Table1[[#This Row],[Category and Sub-Category]],1))))</f>
        <v>hardware</v>
      </c>
      <c r="S1944" s="7">
        <f>(Table1[[#This Row],[launched_at]]/86400)+DATE(1970,1,1)</f>
        <v>40638.828009259261</v>
      </c>
      <c r="T1944" s="7">
        <f>(Table1[[#This Row],[deadline]]/86400)+DATE(1970,1,1)</f>
        <v>40728.828009259261</v>
      </c>
    </row>
    <row r="1945" spans="1:20" ht="43.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12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9">
        <f>Table1[[#This Row],[pledged]]/Table1[[#This Row],[goal]]</f>
        <v>17.052499999999998</v>
      </c>
      <c r="P1945" s="8">
        <f>IFERROR(Table1[[#This Row],[pledged]]/Table1[[#This Row],[backers_count]],0)</f>
        <v>68.815577078288939</v>
      </c>
      <c r="Q194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45" t="str">
        <f>RIGHT(Table1[[#This Row],[Category and Sub-Category]],(LEN(Table1[[#This Row],[Category and Sub-Category]])-(FIND("/",Table1[[#This Row],[Category and Sub-Category]],1))))</f>
        <v>hardware</v>
      </c>
      <c r="S1945" s="7">
        <f>(Table1[[#This Row],[launched_at]]/86400)+DATE(1970,1,1)</f>
        <v>42548.269861111112</v>
      </c>
      <c r="T1945" s="7">
        <f>(Table1[[#This Row],[deadline]]/86400)+DATE(1970,1,1)</f>
        <v>42593.269861111112</v>
      </c>
    </row>
    <row r="1946" spans="1:20" ht="58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12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9">
        <f>Table1[[#This Row],[pledged]]/Table1[[#This Row],[goal]]</f>
        <v>7.8805550000000002</v>
      </c>
      <c r="P1946" s="8">
        <f>IFERROR(Table1[[#This Row],[pledged]]/Table1[[#This Row],[backers_count]],0)</f>
        <v>176.200223588597</v>
      </c>
      <c r="Q194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46" t="str">
        <f>RIGHT(Table1[[#This Row],[Category and Sub-Category]],(LEN(Table1[[#This Row],[Category and Sub-Category]])-(FIND("/",Table1[[#This Row],[Category and Sub-Category]],1))))</f>
        <v>hardware</v>
      </c>
      <c r="S1946" s="7">
        <f>(Table1[[#This Row],[launched_at]]/86400)+DATE(1970,1,1)</f>
        <v>41730.584374999999</v>
      </c>
      <c r="T1946" s="7">
        <f>(Table1[[#This Row],[deadline]]/86400)+DATE(1970,1,1)</f>
        <v>41760.584374999999</v>
      </c>
    </row>
    <row r="1947" spans="1:20" ht="43.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12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9">
        <f>Table1[[#This Row],[pledged]]/Table1[[#This Row],[goal]]</f>
        <v>3.4801799999999998</v>
      </c>
      <c r="P1947" s="8">
        <f>IFERROR(Table1[[#This Row],[pledged]]/Table1[[#This Row],[backers_count]],0)</f>
        <v>511.79117647058825</v>
      </c>
      <c r="Q194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47" t="str">
        <f>RIGHT(Table1[[#This Row],[Category and Sub-Category]],(LEN(Table1[[#This Row],[Category and Sub-Category]])-(FIND("/",Table1[[#This Row],[Category and Sub-Category]],1))))</f>
        <v>hardware</v>
      </c>
      <c r="S1947" s="7">
        <f>(Table1[[#This Row],[launched_at]]/86400)+DATE(1970,1,1)</f>
        <v>42157.251828703702</v>
      </c>
      <c r="T1947" s="7">
        <f>(Table1[[#This Row],[deadline]]/86400)+DATE(1970,1,1)</f>
        <v>42197.251828703702</v>
      </c>
    </row>
    <row r="1948" spans="1:20" ht="58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12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9">
        <f>Table1[[#This Row],[pledged]]/Table1[[#This Row],[goal]]</f>
        <v>1.4974666666666667</v>
      </c>
      <c r="P1948" s="8">
        <f>IFERROR(Table1[[#This Row],[pledged]]/Table1[[#This Row],[backers_count]],0)</f>
        <v>160.44285714285715</v>
      </c>
      <c r="Q194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48" t="str">
        <f>RIGHT(Table1[[#This Row],[Category and Sub-Category]],(LEN(Table1[[#This Row],[Category and Sub-Category]])-(FIND("/",Table1[[#This Row],[Category and Sub-Category]],1))))</f>
        <v>hardware</v>
      </c>
      <c r="S1948" s="7">
        <f>(Table1[[#This Row],[launched_at]]/86400)+DATE(1970,1,1)</f>
        <v>41689.150011574078</v>
      </c>
      <c r="T1948" s="7">
        <f>(Table1[[#This Row],[deadline]]/86400)+DATE(1970,1,1)</f>
        <v>41749.108344907407</v>
      </c>
    </row>
    <row r="1949" spans="1:20" ht="58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12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9">
        <f>Table1[[#This Row],[pledged]]/Table1[[#This Row],[goal]]</f>
        <v>1.0063375000000001</v>
      </c>
      <c r="P1949" s="8">
        <f>IFERROR(Table1[[#This Row],[pledged]]/Table1[[#This Row],[backers_count]],0)</f>
        <v>35.003043478260871</v>
      </c>
      <c r="Q194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49" t="str">
        <f>RIGHT(Table1[[#This Row],[Category and Sub-Category]],(LEN(Table1[[#This Row],[Category and Sub-Category]])-(FIND("/",Table1[[#This Row],[Category and Sub-Category]],1))))</f>
        <v>hardware</v>
      </c>
      <c r="S1949" s="7">
        <f>(Table1[[#This Row],[launched_at]]/86400)+DATE(1970,1,1)</f>
        <v>40102.918055555558</v>
      </c>
      <c r="T1949" s="7">
        <f>(Table1[[#This Row],[deadline]]/86400)+DATE(1970,1,1)</f>
        <v>40140.249305555553</v>
      </c>
    </row>
    <row r="1950" spans="1:20" ht="29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12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9">
        <f>Table1[[#This Row],[pledged]]/Table1[[#This Row],[goal]]</f>
        <v>8.0021100000000001</v>
      </c>
      <c r="P1950" s="8">
        <f>IFERROR(Table1[[#This Row],[pledged]]/Table1[[#This Row],[backers_count]],0)</f>
        <v>188.50671378091872</v>
      </c>
      <c r="Q195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50" t="str">
        <f>RIGHT(Table1[[#This Row],[Category and Sub-Category]],(LEN(Table1[[#This Row],[Category and Sub-Category]])-(FIND("/",Table1[[#This Row],[Category and Sub-Category]],1))))</f>
        <v>hardware</v>
      </c>
      <c r="S1950" s="7">
        <f>(Table1[[#This Row],[launched_at]]/86400)+DATE(1970,1,1)</f>
        <v>42473.604270833333</v>
      </c>
      <c r="T1950" s="7">
        <f>(Table1[[#This Row],[deadline]]/86400)+DATE(1970,1,1)</f>
        <v>42527.709722222222</v>
      </c>
    </row>
    <row r="1951" spans="1:20" ht="43.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12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9">
        <f>Table1[[#This Row],[pledged]]/Table1[[#This Row],[goal]]</f>
        <v>1.0600260000000001</v>
      </c>
      <c r="P1951" s="8">
        <f>IFERROR(Table1[[#This Row],[pledged]]/Table1[[#This Row],[backers_count]],0)</f>
        <v>56.204984093319197</v>
      </c>
      <c r="Q195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51" t="str">
        <f>RIGHT(Table1[[#This Row],[Category and Sub-Category]],(LEN(Table1[[#This Row],[Category and Sub-Category]])-(FIND("/",Table1[[#This Row],[Category and Sub-Category]],1))))</f>
        <v>hardware</v>
      </c>
      <c r="S1951" s="7">
        <f>(Table1[[#This Row],[launched_at]]/86400)+DATE(1970,1,1)</f>
        <v>41800.423043981486</v>
      </c>
      <c r="T1951" s="7">
        <f>(Table1[[#This Row],[deadline]]/86400)+DATE(1970,1,1)</f>
        <v>41830.423043981486</v>
      </c>
    </row>
    <row r="1952" spans="1:20" ht="43.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1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9">
        <f>Table1[[#This Row],[pledged]]/Table1[[#This Row],[goal]]</f>
        <v>2.0051866666666669</v>
      </c>
      <c r="P1952" s="8">
        <f>IFERROR(Table1[[#This Row],[pledged]]/Table1[[#This Row],[backers_count]],0)</f>
        <v>51.3054157782516</v>
      </c>
      <c r="Q195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52" t="str">
        <f>RIGHT(Table1[[#This Row],[Category and Sub-Category]],(LEN(Table1[[#This Row],[Category and Sub-Category]])-(FIND("/",Table1[[#This Row],[Category and Sub-Category]],1))))</f>
        <v>hardware</v>
      </c>
      <c r="S1952" s="7">
        <f>(Table1[[#This Row],[launched_at]]/86400)+DATE(1970,1,1)</f>
        <v>40624.181400462963</v>
      </c>
      <c r="T1952" s="7">
        <f>(Table1[[#This Row],[deadline]]/86400)+DATE(1970,1,1)</f>
        <v>40655.181400462963</v>
      </c>
    </row>
    <row r="1953" spans="1:20" ht="43.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12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9">
        <f>Table1[[#This Row],[pledged]]/Table1[[#This Row],[goal]]</f>
        <v>2.1244399999999999</v>
      </c>
      <c r="P1953" s="8">
        <f>IFERROR(Table1[[#This Row],[pledged]]/Table1[[#This Row],[backers_count]],0)</f>
        <v>127.36450839328538</v>
      </c>
      <c r="Q195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53" t="str">
        <f>RIGHT(Table1[[#This Row],[Category and Sub-Category]],(LEN(Table1[[#This Row],[Category and Sub-Category]])-(FIND("/",Table1[[#This Row],[Category and Sub-Category]],1))))</f>
        <v>hardware</v>
      </c>
      <c r="S1953" s="7">
        <f>(Table1[[#This Row],[launched_at]]/86400)+DATE(1970,1,1)</f>
        <v>42651.420567129629</v>
      </c>
      <c r="T1953" s="7">
        <f>(Table1[[#This Row],[deadline]]/86400)+DATE(1970,1,1)</f>
        <v>42681.462233796294</v>
      </c>
    </row>
    <row r="1954" spans="1:20" ht="43.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12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9">
        <f>Table1[[#This Row],[pledged]]/Table1[[#This Row],[goal]]</f>
        <v>1.9847237142857144</v>
      </c>
      <c r="P1954" s="8">
        <f>IFERROR(Table1[[#This Row],[pledged]]/Table1[[#This Row],[backers_count]],0)</f>
        <v>101.85532258064516</v>
      </c>
      <c r="Q195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54" t="str">
        <f>RIGHT(Table1[[#This Row],[Category and Sub-Category]],(LEN(Table1[[#This Row],[Category and Sub-Category]])-(FIND("/",Table1[[#This Row],[Category and Sub-Category]],1))))</f>
        <v>hardware</v>
      </c>
      <c r="S1954" s="7">
        <f>(Table1[[#This Row],[launched_at]]/86400)+DATE(1970,1,1)</f>
        <v>41526.60665509259</v>
      </c>
      <c r="T1954" s="7">
        <f>(Table1[[#This Row],[deadline]]/86400)+DATE(1970,1,1)</f>
        <v>41563.60665509259</v>
      </c>
    </row>
    <row r="1955" spans="1:20" ht="43.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12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9">
        <f>Table1[[#This Row],[pledged]]/Table1[[#This Row],[goal]]</f>
        <v>2.2594666666666665</v>
      </c>
      <c r="P1955" s="8">
        <f>IFERROR(Table1[[#This Row],[pledged]]/Table1[[#This Row],[backers_count]],0)</f>
        <v>230.55782312925169</v>
      </c>
      <c r="Q195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55" t="str">
        <f>RIGHT(Table1[[#This Row],[Category and Sub-Category]],(LEN(Table1[[#This Row],[Category and Sub-Category]])-(FIND("/",Table1[[#This Row],[Category and Sub-Category]],1))))</f>
        <v>hardware</v>
      </c>
      <c r="S1955" s="7">
        <f>(Table1[[#This Row],[launched_at]]/86400)+DATE(1970,1,1)</f>
        <v>40941.199826388889</v>
      </c>
      <c r="T1955" s="7">
        <f>(Table1[[#This Row],[deadline]]/86400)+DATE(1970,1,1)</f>
        <v>40970.125</v>
      </c>
    </row>
    <row r="1956" spans="1:20" ht="29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12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9">
        <f>Table1[[#This Row],[pledged]]/Table1[[#This Row],[goal]]</f>
        <v>6.9894800000000004</v>
      </c>
      <c r="P1956" s="8">
        <f>IFERROR(Table1[[#This Row],[pledged]]/Table1[[#This Row],[backers_count]],0)</f>
        <v>842.10602409638557</v>
      </c>
      <c r="Q195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56" t="str">
        <f>RIGHT(Table1[[#This Row],[Category and Sub-Category]],(LEN(Table1[[#This Row],[Category and Sub-Category]])-(FIND("/",Table1[[#This Row],[Category and Sub-Category]],1))))</f>
        <v>hardware</v>
      </c>
      <c r="S1956" s="7">
        <f>(Table1[[#This Row],[launched_at]]/86400)+DATE(1970,1,1)</f>
        <v>42394.580740740741</v>
      </c>
      <c r="T1956" s="7">
        <f>(Table1[[#This Row],[deadline]]/86400)+DATE(1970,1,1)</f>
        <v>42441.208333333328</v>
      </c>
    </row>
    <row r="1957" spans="1:20" ht="58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12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9">
        <f>Table1[[#This Row],[pledged]]/Table1[[#This Row],[goal]]</f>
        <v>3.9859528571428569</v>
      </c>
      <c r="P1957" s="8">
        <f>IFERROR(Table1[[#This Row],[pledged]]/Table1[[#This Row],[backers_count]],0)</f>
        <v>577.27593103448271</v>
      </c>
      <c r="Q195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57" t="str">
        <f>RIGHT(Table1[[#This Row],[Category and Sub-Category]],(LEN(Table1[[#This Row],[Category and Sub-Category]])-(FIND("/",Table1[[#This Row],[Category and Sub-Category]],1))))</f>
        <v>hardware</v>
      </c>
      <c r="S1957" s="7">
        <f>(Table1[[#This Row],[launched_at]]/86400)+DATE(1970,1,1)</f>
        <v>41020.271770833337</v>
      </c>
      <c r="T1957" s="7">
        <f>(Table1[[#This Row],[deadline]]/86400)+DATE(1970,1,1)</f>
        <v>41052.791666666664</v>
      </c>
    </row>
    <row r="1958" spans="1:20" ht="43.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12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9">
        <f>Table1[[#This Row],[pledged]]/Table1[[#This Row],[goal]]</f>
        <v>2.9403333333333332</v>
      </c>
      <c r="P1958" s="8">
        <f>IFERROR(Table1[[#This Row],[pledged]]/Table1[[#This Row],[backers_count]],0)</f>
        <v>483.34246575342468</v>
      </c>
      <c r="Q195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58" t="str">
        <f>RIGHT(Table1[[#This Row],[Category and Sub-Category]],(LEN(Table1[[#This Row],[Category and Sub-Category]])-(FIND("/",Table1[[#This Row],[Category and Sub-Category]],1))))</f>
        <v>hardware</v>
      </c>
      <c r="S1958" s="7">
        <f>(Table1[[#This Row],[launched_at]]/86400)+DATE(1970,1,1)</f>
        <v>42067.923668981486</v>
      </c>
      <c r="T1958" s="7">
        <f>(Table1[[#This Row],[deadline]]/86400)+DATE(1970,1,1)</f>
        <v>42112.882002314815</v>
      </c>
    </row>
    <row r="1959" spans="1:20" ht="29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12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9">
        <f>Table1[[#This Row],[pledged]]/Table1[[#This Row],[goal]]</f>
        <v>1.6750470000000002</v>
      </c>
      <c r="P1959" s="8">
        <f>IFERROR(Table1[[#This Row],[pledged]]/Table1[[#This Row],[backers_count]],0)</f>
        <v>76.138500000000008</v>
      </c>
      <c r="Q195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59" t="str">
        <f>RIGHT(Table1[[#This Row],[Category and Sub-Category]],(LEN(Table1[[#This Row],[Category and Sub-Category]])-(FIND("/",Table1[[#This Row],[Category and Sub-Category]],1))))</f>
        <v>hardware</v>
      </c>
      <c r="S1959" s="7">
        <f>(Table1[[#This Row],[launched_at]]/86400)+DATE(1970,1,1)</f>
        <v>41179.098530092597</v>
      </c>
      <c r="T1959" s="7">
        <f>(Table1[[#This Row],[deadline]]/86400)+DATE(1970,1,1)</f>
        <v>41209.098530092597</v>
      </c>
    </row>
    <row r="1960" spans="1:20" ht="43.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12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9">
        <f>Table1[[#This Row],[pledged]]/Table1[[#This Row],[goal]]</f>
        <v>14.355717142857143</v>
      </c>
      <c r="P1960" s="8">
        <f>IFERROR(Table1[[#This Row],[pledged]]/Table1[[#This Row],[backers_count]],0)</f>
        <v>74.107684365781708</v>
      </c>
      <c r="Q196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60" t="str">
        <f>RIGHT(Table1[[#This Row],[Category and Sub-Category]],(LEN(Table1[[#This Row],[Category and Sub-Category]])-(FIND("/",Table1[[#This Row],[Category and Sub-Category]],1))))</f>
        <v>hardware</v>
      </c>
      <c r="S1960" s="7">
        <f>(Table1[[#This Row],[launched_at]]/86400)+DATE(1970,1,1)</f>
        <v>41326.987974537034</v>
      </c>
      <c r="T1960" s="7">
        <f>(Table1[[#This Row],[deadline]]/86400)+DATE(1970,1,1)</f>
        <v>41356.94630787037</v>
      </c>
    </row>
    <row r="1961" spans="1:20" ht="58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12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9">
        <f>Table1[[#This Row],[pledged]]/Table1[[#This Row],[goal]]</f>
        <v>1.5673440000000001</v>
      </c>
      <c r="P1961" s="8">
        <f>IFERROR(Table1[[#This Row],[pledged]]/Table1[[#This Row],[backers_count]],0)</f>
        <v>36.965660377358489</v>
      </c>
      <c r="Q196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61" t="str">
        <f>RIGHT(Table1[[#This Row],[Category and Sub-Category]],(LEN(Table1[[#This Row],[Category and Sub-Category]])-(FIND("/",Table1[[#This Row],[Category and Sub-Category]],1))))</f>
        <v>hardware</v>
      </c>
      <c r="S1961" s="7">
        <f>(Table1[[#This Row],[launched_at]]/86400)+DATE(1970,1,1)</f>
        <v>41871.845601851848</v>
      </c>
      <c r="T1961" s="7">
        <f>(Table1[[#This Row],[deadline]]/86400)+DATE(1970,1,1)</f>
        <v>41913</v>
      </c>
    </row>
    <row r="1962" spans="1:20" ht="43.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1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9">
        <f>Table1[[#This Row],[pledged]]/Table1[[#This Row],[goal]]</f>
        <v>1.1790285714285715</v>
      </c>
      <c r="P1962" s="8">
        <f>IFERROR(Table1[[#This Row],[pledged]]/Table1[[#This Row],[backers_count]],0)</f>
        <v>2500.969696969697</v>
      </c>
      <c r="Q196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62" t="str">
        <f>RIGHT(Table1[[#This Row],[Category and Sub-Category]],(LEN(Table1[[#This Row],[Category and Sub-Category]])-(FIND("/",Table1[[#This Row],[Category and Sub-Category]],1))))</f>
        <v>hardware</v>
      </c>
      <c r="S1962" s="7">
        <f>(Table1[[#This Row],[launched_at]]/86400)+DATE(1970,1,1)</f>
        <v>41964.362743055557</v>
      </c>
      <c r="T1962" s="7">
        <f>(Table1[[#This Row],[deadline]]/86400)+DATE(1970,1,1)</f>
        <v>41994.362743055557</v>
      </c>
    </row>
    <row r="1963" spans="1:20" ht="43.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12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9">
        <f>Table1[[#This Row],[pledged]]/Table1[[#This Row],[goal]]</f>
        <v>11.053811999999999</v>
      </c>
      <c r="P1963" s="8">
        <f>IFERROR(Table1[[#This Row],[pledged]]/Table1[[#This Row],[backers_count]],0)</f>
        <v>67.690214329454989</v>
      </c>
      <c r="Q196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63" t="str">
        <f>RIGHT(Table1[[#This Row],[Category and Sub-Category]],(LEN(Table1[[#This Row],[Category and Sub-Category]])-(FIND("/",Table1[[#This Row],[Category and Sub-Category]],1))))</f>
        <v>hardware</v>
      </c>
      <c r="S1963" s="7">
        <f>(Table1[[#This Row],[launched_at]]/86400)+DATE(1970,1,1)</f>
        <v>41148.194641203707</v>
      </c>
      <c r="T1963" s="7">
        <f>(Table1[[#This Row],[deadline]]/86400)+DATE(1970,1,1)</f>
        <v>41188.165972222225</v>
      </c>
    </row>
    <row r="1964" spans="1:20" ht="43.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12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9">
        <f>Table1[[#This Row],[pledged]]/Table1[[#This Row],[goal]]</f>
        <v>1.9292499999999999</v>
      </c>
      <c r="P1964" s="8">
        <f>IFERROR(Table1[[#This Row],[pledged]]/Table1[[#This Row],[backers_count]],0)</f>
        <v>63.04738562091503</v>
      </c>
      <c r="Q196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64" t="str">
        <f>RIGHT(Table1[[#This Row],[Category and Sub-Category]],(LEN(Table1[[#This Row],[Category and Sub-Category]])-(FIND("/",Table1[[#This Row],[Category and Sub-Category]],1))))</f>
        <v>hardware</v>
      </c>
      <c r="S1964" s="7">
        <f>(Table1[[#This Row],[launched_at]]/86400)+DATE(1970,1,1)</f>
        <v>41742.780509259261</v>
      </c>
      <c r="T1964" s="7">
        <f>(Table1[[#This Row],[deadline]]/86400)+DATE(1970,1,1)</f>
        <v>41772.780509259261</v>
      </c>
    </row>
    <row r="1965" spans="1:20" ht="58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12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9">
        <f>Table1[[#This Row],[pledged]]/Table1[[#This Row],[goal]]</f>
        <v>1.268842105263158</v>
      </c>
      <c r="P1965" s="8">
        <f>IFERROR(Table1[[#This Row],[pledged]]/Table1[[#This Row],[backers_count]],0)</f>
        <v>117.6</v>
      </c>
      <c r="Q196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65" t="str">
        <f>RIGHT(Table1[[#This Row],[Category and Sub-Category]],(LEN(Table1[[#This Row],[Category and Sub-Category]])-(FIND("/",Table1[[#This Row],[Category and Sub-Category]],1))))</f>
        <v>hardware</v>
      </c>
      <c r="S1965" s="7">
        <f>(Table1[[#This Row],[launched_at]]/86400)+DATE(1970,1,1)</f>
        <v>41863.429791666669</v>
      </c>
      <c r="T1965" s="7">
        <f>(Table1[[#This Row],[deadline]]/86400)+DATE(1970,1,1)</f>
        <v>41898.429791666669</v>
      </c>
    </row>
    <row r="1966" spans="1:20" ht="43.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12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9">
        <f>Table1[[#This Row],[pledged]]/Table1[[#This Row],[goal]]</f>
        <v>2.5957748878923765</v>
      </c>
      <c r="P1966" s="8">
        <f>IFERROR(Table1[[#This Row],[pledged]]/Table1[[#This Row],[backers_count]],0)</f>
        <v>180.75185011709601</v>
      </c>
      <c r="Q196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66" t="str">
        <f>RIGHT(Table1[[#This Row],[Category and Sub-Category]],(LEN(Table1[[#This Row],[Category and Sub-Category]])-(FIND("/",Table1[[#This Row],[Category and Sub-Category]],1))))</f>
        <v>hardware</v>
      </c>
      <c r="S1966" s="7">
        <f>(Table1[[#This Row],[launched_at]]/86400)+DATE(1970,1,1)</f>
        <v>42452.272824074069</v>
      </c>
      <c r="T1966" s="7">
        <f>(Table1[[#This Row],[deadline]]/86400)+DATE(1970,1,1)</f>
        <v>42482.272824074069</v>
      </c>
    </row>
    <row r="1967" spans="1:20" ht="43.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12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9">
        <f>Table1[[#This Row],[pledged]]/Table1[[#This Row],[goal]]</f>
        <v>2.6227999999999998</v>
      </c>
      <c r="P1967" s="8">
        <f>IFERROR(Table1[[#This Row],[pledged]]/Table1[[#This Row],[backers_count]],0)</f>
        <v>127.32038834951456</v>
      </c>
      <c r="Q196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67" t="str">
        <f>RIGHT(Table1[[#This Row],[Category and Sub-Category]],(LEN(Table1[[#This Row],[Category and Sub-Category]])-(FIND("/",Table1[[#This Row],[Category and Sub-Category]],1))))</f>
        <v>hardware</v>
      </c>
      <c r="S1967" s="7">
        <f>(Table1[[#This Row],[launched_at]]/86400)+DATE(1970,1,1)</f>
        <v>40898.089236111111</v>
      </c>
      <c r="T1967" s="7">
        <f>(Table1[[#This Row],[deadline]]/86400)+DATE(1970,1,1)</f>
        <v>40920.041666666664</v>
      </c>
    </row>
    <row r="1968" spans="1:20" ht="58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12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9">
        <f>Table1[[#This Row],[pledged]]/Table1[[#This Row],[goal]]</f>
        <v>2.0674309000000002</v>
      </c>
      <c r="P1968" s="8">
        <f>IFERROR(Table1[[#This Row],[pledged]]/Table1[[#This Row],[backers_count]],0)</f>
        <v>136.6444745538665</v>
      </c>
      <c r="Q196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68" t="str">
        <f>RIGHT(Table1[[#This Row],[Category and Sub-Category]],(LEN(Table1[[#This Row],[Category and Sub-Category]])-(FIND("/",Table1[[#This Row],[Category and Sub-Category]],1))))</f>
        <v>hardware</v>
      </c>
      <c r="S1968" s="7">
        <f>(Table1[[#This Row],[launched_at]]/86400)+DATE(1970,1,1)</f>
        <v>41835.540486111109</v>
      </c>
      <c r="T1968" s="7">
        <f>(Table1[[#This Row],[deadline]]/86400)+DATE(1970,1,1)</f>
        <v>41865.540486111109</v>
      </c>
    </row>
    <row r="1969" spans="1:20" ht="43.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12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9">
        <f>Table1[[#This Row],[pledged]]/Table1[[#This Row],[goal]]</f>
        <v>3.7012999999999998</v>
      </c>
      <c r="P1969" s="8">
        <f>IFERROR(Table1[[#This Row],[pledged]]/Table1[[#This Row],[backers_count]],0)</f>
        <v>182.78024691358024</v>
      </c>
      <c r="Q196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69" t="str">
        <f>RIGHT(Table1[[#This Row],[Category and Sub-Category]],(LEN(Table1[[#This Row],[Category and Sub-Category]])-(FIND("/",Table1[[#This Row],[Category and Sub-Category]],1))))</f>
        <v>hardware</v>
      </c>
      <c r="S1969" s="7">
        <f>(Table1[[#This Row],[launched_at]]/86400)+DATE(1970,1,1)</f>
        <v>41730.663530092592</v>
      </c>
      <c r="T1969" s="7">
        <f>(Table1[[#This Row],[deadline]]/86400)+DATE(1970,1,1)</f>
        <v>41760.663530092592</v>
      </c>
    </row>
    <row r="1970" spans="1:20" ht="29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12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9">
        <f>Table1[[#This Row],[pledged]]/Table1[[#This Row],[goal]]</f>
        <v>2.8496600000000001</v>
      </c>
      <c r="P1970" s="8">
        <f>IFERROR(Table1[[#This Row],[pledged]]/Table1[[#This Row],[backers_count]],0)</f>
        <v>279.37843137254902</v>
      </c>
      <c r="Q197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70" t="str">
        <f>RIGHT(Table1[[#This Row],[Category and Sub-Category]],(LEN(Table1[[#This Row],[Category and Sub-Category]])-(FIND("/",Table1[[#This Row],[Category and Sub-Category]],1))))</f>
        <v>hardware</v>
      </c>
      <c r="S1970" s="7">
        <f>(Table1[[#This Row],[launched_at]]/86400)+DATE(1970,1,1)</f>
        <v>42676.586979166663</v>
      </c>
      <c r="T1970" s="7">
        <f>(Table1[[#This Row],[deadline]]/86400)+DATE(1970,1,1)</f>
        <v>42707.628645833334</v>
      </c>
    </row>
    <row r="1971" spans="1:20" ht="43.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12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9">
        <f>Table1[[#This Row],[pledged]]/Table1[[#This Row],[goal]]</f>
        <v>5.7907999999999999</v>
      </c>
      <c r="P1971" s="8">
        <f>IFERROR(Table1[[#This Row],[pledged]]/Table1[[#This Row],[backers_count]],0)</f>
        <v>61.375728669846318</v>
      </c>
      <c r="Q197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71" t="str">
        <f>RIGHT(Table1[[#This Row],[Category and Sub-Category]],(LEN(Table1[[#This Row],[Category and Sub-Category]])-(FIND("/",Table1[[#This Row],[Category and Sub-Category]],1))))</f>
        <v>hardware</v>
      </c>
      <c r="S1971" s="7">
        <f>(Table1[[#This Row],[launched_at]]/86400)+DATE(1970,1,1)</f>
        <v>42557.792453703703</v>
      </c>
      <c r="T1971" s="7">
        <f>(Table1[[#This Row],[deadline]]/86400)+DATE(1970,1,1)</f>
        <v>42587.792453703703</v>
      </c>
    </row>
    <row r="1972" spans="1:20" ht="43.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1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9">
        <f>Table1[[#This Row],[pledged]]/Table1[[#This Row],[goal]]</f>
        <v>11.318</v>
      </c>
      <c r="P1972" s="8">
        <f>IFERROR(Table1[[#This Row],[pledged]]/Table1[[#This Row],[backers_count]],0)</f>
        <v>80.727532097004286</v>
      </c>
      <c r="Q197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72" t="str">
        <f>RIGHT(Table1[[#This Row],[Category and Sub-Category]],(LEN(Table1[[#This Row],[Category and Sub-Category]])-(FIND("/",Table1[[#This Row],[Category and Sub-Category]],1))))</f>
        <v>hardware</v>
      </c>
      <c r="S1972" s="7">
        <f>(Table1[[#This Row],[launched_at]]/86400)+DATE(1970,1,1)</f>
        <v>41324.193298611113</v>
      </c>
      <c r="T1972" s="7">
        <f>(Table1[[#This Row],[deadline]]/86400)+DATE(1970,1,1)</f>
        <v>41384.151631944442</v>
      </c>
    </row>
    <row r="1973" spans="1:20" ht="43.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12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9">
        <f>Table1[[#This Row],[pledged]]/Table1[[#This Row],[goal]]</f>
        <v>2.6302771750000002</v>
      </c>
      <c r="P1973" s="8">
        <f>IFERROR(Table1[[#This Row],[pledged]]/Table1[[#This Row],[backers_count]],0)</f>
        <v>272.35590732591254</v>
      </c>
      <c r="Q197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73" t="str">
        <f>RIGHT(Table1[[#This Row],[Category and Sub-Category]],(LEN(Table1[[#This Row],[Category and Sub-Category]])-(FIND("/",Table1[[#This Row],[Category and Sub-Category]],1))))</f>
        <v>hardware</v>
      </c>
      <c r="S1973" s="7">
        <f>(Table1[[#This Row],[launched_at]]/86400)+DATE(1970,1,1)</f>
        <v>41561.500706018516</v>
      </c>
      <c r="T1973" s="7">
        <f>(Table1[[#This Row],[deadline]]/86400)+DATE(1970,1,1)</f>
        <v>41593.166666666664</v>
      </c>
    </row>
    <row r="1974" spans="1:20" ht="43.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12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9">
        <f>Table1[[#This Row],[pledged]]/Table1[[#This Row],[goal]]</f>
        <v>6.7447999999999997</v>
      </c>
      <c r="P1974" s="8">
        <f>IFERROR(Table1[[#This Row],[pledged]]/Table1[[#This Row],[backers_count]],0)</f>
        <v>70.848739495798313</v>
      </c>
      <c r="Q197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74" t="str">
        <f>RIGHT(Table1[[#This Row],[Category and Sub-Category]],(LEN(Table1[[#This Row],[Category and Sub-Category]])-(FIND("/",Table1[[#This Row],[Category and Sub-Category]],1))))</f>
        <v>hardware</v>
      </c>
      <c r="S1974" s="7">
        <f>(Table1[[#This Row],[launched_at]]/86400)+DATE(1970,1,1)</f>
        <v>41201.012083333335</v>
      </c>
      <c r="T1974" s="7">
        <f>(Table1[[#This Row],[deadline]]/86400)+DATE(1970,1,1)</f>
        <v>41231.053749999999</v>
      </c>
    </row>
    <row r="1975" spans="1:20" ht="43.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12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9">
        <f>Table1[[#This Row],[pledged]]/Table1[[#This Row],[goal]]</f>
        <v>2.5683081313131315</v>
      </c>
      <c r="P1975" s="8">
        <f>IFERROR(Table1[[#This Row],[pledged]]/Table1[[#This Row],[backers_count]],0)</f>
        <v>247.94003412969283</v>
      </c>
      <c r="Q197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75" t="str">
        <f>RIGHT(Table1[[#This Row],[Category and Sub-Category]],(LEN(Table1[[#This Row],[Category and Sub-Category]])-(FIND("/",Table1[[#This Row],[Category and Sub-Category]],1))))</f>
        <v>hardware</v>
      </c>
      <c r="S1975" s="7">
        <f>(Table1[[#This Row],[launched_at]]/86400)+DATE(1970,1,1)</f>
        <v>42549.722962962958</v>
      </c>
      <c r="T1975" s="7">
        <f>(Table1[[#This Row],[deadline]]/86400)+DATE(1970,1,1)</f>
        <v>42588.291666666672</v>
      </c>
    </row>
    <row r="1976" spans="1:20" ht="43.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12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9">
        <f>Table1[[#This Row],[pledged]]/Table1[[#This Row],[goal]]</f>
        <v>3.7549600000000001</v>
      </c>
      <c r="P1976" s="8">
        <f>IFERROR(Table1[[#This Row],[pledged]]/Table1[[#This Row],[backers_count]],0)</f>
        <v>186.81393034825871</v>
      </c>
      <c r="Q197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76" t="str">
        <f>RIGHT(Table1[[#This Row],[Category and Sub-Category]],(LEN(Table1[[#This Row],[Category and Sub-Category]])-(FIND("/",Table1[[#This Row],[Category and Sub-Category]],1))))</f>
        <v>hardware</v>
      </c>
      <c r="S1976" s="7">
        <f>(Table1[[#This Row],[launched_at]]/86400)+DATE(1970,1,1)</f>
        <v>41445.334131944444</v>
      </c>
      <c r="T1976" s="7">
        <f>(Table1[[#This Row],[deadline]]/86400)+DATE(1970,1,1)</f>
        <v>41505.334131944444</v>
      </c>
    </row>
    <row r="1977" spans="1:20" ht="29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12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9">
        <f>Table1[[#This Row],[pledged]]/Table1[[#This Row],[goal]]</f>
        <v>2.0870837499999997</v>
      </c>
      <c r="P1977" s="8">
        <f>IFERROR(Table1[[#This Row],[pledged]]/Table1[[#This Row],[backers_count]],0)</f>
        <v>131.98948616600788</v>
      </c>
      <c r="Q197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77" t="str">
        <f>RIGHT(Table1[[#This Row],[Category and Sub-Category]],(LEN(Table1[[#This Row],[Category and Sub-Category]])-(FIND("/",Table1[[#This Row],[Category and Sub-Category]],1))))</f>
        <v>hardware</v>
      </c>
      <c r="S1977" s="7">
        <f>(Table1[[#This Row],[launched_at]]/86400)+DATE(1970,1,1)</f>
        <v>41313.755219907405</v>
      </c>
      <c r="T1977" s="7">
        <f>(Table1[[#This Row],[deadline]]/86400)+DATE(1970,1,1)</f>
        <v>41343.755219907405</v>
      </c>
    </row>
    <row r="1978" spans="1:20" ht="29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12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9">
        <f>Table1[[#This Row],[pledged]]/Table1[[#This Row],[goal]]</f>
        <v>3.4660000000000002</v>
      </c>
      <c r="P1978" s="8">
        <f>IFERROR(Table1[[#This Row],[pledged]]/Table1[[#This Row],[backers_count]],0)</f>
        <v>29.310782241014799</v>
      </c>
      <c r="Q197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78" t="str">
        <f>RIGHT(Table1[[#This Row],[Category and Sub-Category]],(LEN(Table1[[#This Row],[Category and Sub-Category]])-(FIND("/",Table1[[#This Row],[Category and Sub-Category]],1))))</f>
        <v>hardware</v>
      </c>
      <c r="S1978" s="7">
        <f>(Table1[[#This Row],[launched_at]]/86400)+DATE(1970,1,1)</f>
        <v>41438.899594907409</v>
      </c>
      <c r="T1978" s="7">
        <f>(Table1[[#This Row],[deadline]]/86400)+DATE(1970,1,1)</f>
        <v>41468.899594907409</v>
      </c>
    </row>
    <row r="1979" spans="1:20" ht="43.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12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9">
        <f>Table1[[#This Row],[pledged]]/Table1[[#This Row],[goal]]</f>
        <v>4.0232999999999999</v>
      </c>
      <c r="P1979" s="8">
        <f>IFERROR(Table1[[#This Row],[pledged]]/Table1[[#This Row],[backers_count]],0)</f>
        <v>245.02436053593178</v>
      </c>
      <c r="Q197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79" t="str">
        <f>RIGHT(Table1[[#This Row],[Category and Sub-Category]],(LEN(Table1[[#This Row],[Category and Sub-Category]])-(FIND("/",Table1[[#This Row],[Category and Sub-Category]],1))))</f>
        <v>hardware</v>
      </c>
      <c r="S1979" s="7">
        <f>(Table1[[#This Row],[launched_at]]/86400)+DATE(1970,1,1)</f>
        <v>42311.216898148152</v>
      </c>
      <c r="T1979" s="7">
        <f>(Table1[[#This Row],[deadline]]/86400)+DATE(1970,1,1)</f>
        <v>42357.332638888889</v>
      </c>
    </row>
    <row r="1980" spans="1:20" ht="43.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12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9">
        <f>Table1[[#This Row],[pledged]]/Table1[[#This Row],[goal]]</f>
        <v>10.2684514</v>
      </c>
      <c r="P1980" s="8">
        <f>IFERROR(Table1[[#This Row],[pledged]]/Table1[[#This Row],[backers_count]],0)</f>
        <v>1323.2540463917526</v>
      </c>
      <c r="Q198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80" t="str">
        <f>RIGHT(Table1[[#This Row],[Category and Sub-Category]],(LEN(Table1[[#This Row],[Category and Sub-Category]])-(FIND("/",Table1[[#This Row],[Category and Sub-Category]],1))))</f>
        <v>hardware</v>
      </c>
      <c r="S1980" s="7">
        <f>(Table1[[#This Row],[launched_at]]/86400)+DATE(1970,1,1)</f>
        <v>41039.225601851853</v>
      </c>
      <c r="T1980" s="7">
        <f>(Table1[[#This Row],[deadline]]/86400)+DATE(1970,1,1)</f>
        <v>41072.291666666664</v>
      </c>
    </row>
    <row r="1981" spans="1:20" ht="43.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12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9">
        <f>Table1[[#This Row],[pledged]]/Table1[[#This Row],[goal]]</f>
        <v>1.14901155</v>
      </c>
      <c r="P1981" s="8">
        <f>IFERROR(Table1[[#This Row],[pledged]]/Table1[[#This Row],[backers_count]],0)</f>
        <v>282.65966789667897</v>
      </c>
      <c r="Q198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81" t="str">
        <f>RIGHT(Table1[[#This Row],[Category and Sub-Category]],(LEN(Table1[[#This Row],[Category and Sub-Category]])-(FIND("/",Table1[[#This Row],[Category and Sub-Category]],1))))</f>
        <v>hardware</v>
      </c>
      <c r="S1981" s="7">
        <f>(Table1[[#This Row],[launched_at]]/86400)+DATE(1970,1,1)</f>
        <v>42290.460023148145</v>
      </c>
      <c r="T1981" s="7">
        <f>(Table1[[#This Row],[deadline]]/86400)+DATE(1970,1,1)</f>
        <v>42327.207638888889</v>
      </c>
    </row>
    <row r="1982" spans="1:20" ht="29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1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9">
        <f>Table1[[#This Row],[pledged]]/Table1[[#This Row],[goal]]</f>
        <v>3.5482402000000004</v>
      </c>
      <c r="P1982" s="8">
        <f>IFERROR(Table1[[#This Row],[pledged]]/Table1[[#This Row],[backers_count]],0)</f>
        <v>91.214401028277635</v>
      </c>
      <c r="Q198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1982" t="str">
        <f>RIGHT(Table1[[#This Row],[Category and Sub-Category]],(LEN(Table1[[#This Row],[Category and Sub-Category]])-(FIND("/",Table1[[#This Row],[Category and Sub-Category]],1))))</f>
        <v>hardware</v>
      </c>
      <c r="S1982" s="7">
        <f>(Table1[[#This Row],[launched_at]]/86400)+DATE(1970,1,1)</f>
        <v>42423.542384259257</v>
      </c>
      <c r="T1982" s="7">
        <f>(Table1[[#This Row],[deadline]]/86400)+DATE(1970,1,1)</f>
        <v>42463.500717592593</v>
      </c>
    </row>
    <row r="1983" spans="1:20" ht="43.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12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9">
        <f>Table1[[#This Row],[pledged]]/Table1[[#This Row],[goal]]</f>
        <v>5.0799999999999998E-2</v>
      </c>
      <c r="P1983" s="8">
        <f>IFERROR(Table1[[#This Row],[pledged]]/Table1[[#This Row],[backers_count]],0)</f>
        <v>31.75</v>
      </c>
      <c r="Q198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83" t="str">
        <f>RIGHT(Table1[[#This Row],[Category and Sub-Category]],(LEN(Table1[[#This Row],[Category and Sub-Category]])-(FIND("/",Table1[[#This Row],[Category and Sub-Category]],1))))</f>
        <v>people</v>
      </c>
      <c r="S1983" s="7">
        <f>(Table1[[#This Row],[launched_at]]/86400)+DATE(1970,1,1)</f>
        <v>41799.725289351853</v>
      </c>
      <c r="T1983" s="7">
        <f>(Table1[[#This Row],[deadline]]/86400)+DATE(1970,1,1)</f>
        <v>41829.725289351853</v>
      </c>
    </row>
    <row r="1984" spans="1:20" ht="43.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12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9">
        <f>Table1[[#This Row],[pledged]]/Table1[[#This Row],[goal]]</f>
        <v>0</v>
      </c>
      <c r="P1984" s="8">
        <f>IFERROR(Table1[[#This Row],[pledged]]/Table1[[#This Row],[backers_count]],0)</f>
        <v>0</v>
      </c>
      <c r="Q198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84" t="str">
        <f>RIGHT(Table1[[#This Row],[Category and Sub-Category]],(LEN(Table1[[#This Row],[Category and Sub-Category]])-(FIND("/",Table1[[#This Row],[Category and Sub-Category]],1))))</f>
        <v>people</v>
      </c>
      <c r="S1984" s="7">
        <f>(Table1[[#This Row],[launched_at]]/86400)+DATE(1970,1,1)</f>
        <v>42678.586655092593</v>
      </c>
      <c r="T1984" s="7">
        <f>(Table1[[#This Row],[deadline]]/86400)+DATE(1970,1,1)</f>
        <v>42708.628321759257</v>
      </c>
    </row>
    <row r="1985" spans="1:20" ht="43.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12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9">
        <f>Table1[[#This Row],[pledged]]/Table1[[#This Row],[goal]]</f>
        <v>4.2999999999999997E-2</v>
      </c>
      <c r="P1985" s="8">
        <f>IFERROR(Table1[[#This Row],[pledged]]/Table1[[#This Row],[backers_count]],0)</f>
        <v>88.6875</v>
      </c>
      <c r="Q198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85" t="str">
        <f>RIGHT(Table1[[#This Row],[Category and Sub-Category]],(LEN(Table1[[#This Row],[Category and Sub-Category]])-(FIND("/",Table1[[#This Row],[Category and Sub-Category]],1))))</f>
        <v>people</v>
      </c>
      <c r="S1985" s="7">
        <f>(Table1[[#This Row],[launched_at]]/86400)+DATE(1970,1,1)</f>
        <v>42593.011782407411</v>
      </c>
      <c r="T1985" s="7">
        <f>(Table1[[#This Row],[deadline]]/86400)+DATE(1970,1,1)</f>
        <v>42615.291666666672</v>
      </c>
    </row>
    <row r="1986" spans="1:20" ht="58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12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9">
        <f>Table1[[#This Row],[pledged]]/Table1[[#This Row],[goal]]</f>
        <v>0.21146666666666666</v>
      </c>
      <c r="P1986" s="8">
        <f>IFERROR(Table1[[#This Row],[pledged]]/Table1[[#This Row],[backers_count]],0)</f>
        <v>453.14285714285717</v>
      </c>
      <c r="Q198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86" t="str">
        <f>RIGHT(Table1[[#This Row],[Category and Sub-Category]],(LEN(Table1[[#This Row],[Category and Sub-Category]])-(FIND("/",Table1[[#This Row],[Category and Sub-Category]],1))))</f>
        <v>people</v>
      </c>
      <c r="S1986" s="7">
        <f>(Table1[[#This Row],[launched_at]]/86400)+DATE(1970,1,1)</f>
        <v>41913.790289351848</v>
      </c>
      <c r="T1986" s="7">
        <f>(Table1[[#This Row],[deadline]]/86400)+DATE(1970,1,1)</f>
        <v>41973.831956018519</v>
      </c>
    </row>
    <row r="1987" spans="1:20" ht="43.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12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9">
        <f>Table1[[#This Row],[pledged]]/Table1[[#This Row],[goal]]</f>
        <v>3.1875000000000001E-2</v>
      </c>
      <c r="P1987" s="8">
        <f>IFERROR(Table1[[#This Row],[pledged]]/Table1[[#This Row],[backers_count]],0)</f>
        <v>12.75</v>
      </c>
      <c r="Q198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87" t="str">
        <f>RIGHT(Table1[[#This Row],[Category and Sub-Category]],(LEN(Table1[[#This Row],[Category and Sub-Category]])-(FIND("/",Table1[[#This Row],[Category and Sub-Category]],1))))</f>
        <v>people</v>
      </c>
      <c r="S1987" s="7">
        <f>(Table1[[#This Row],[launched_at]]/86400)+DATE(1970,1,1)</f>
        <v>42555.698738425926</v>
      </c>
      <c r="T1987" s="7">
        <f>(Table1[[#This Row],[deadline]]/86400)+DATE(1970,1,1)</f>
        <v>42584.958333333328</v>
      </c>
    </row>
    <row r="1988" spans="1:20" ht="43.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12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9">
        <f>Table1[[#This Row],[pledged]]/Table1[[#This Row],[goal]]</f>
        <v>5.0000000000000001E-4</v>
      </c>
      <c r="P1988" s="8">
        <f>IFERROR(Table1[[#This Row],[pledged]]/Table1[[#This Row],[backers_count]],0)</f>
        <v>1</v>
      </c>
      <c r="Q198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88" t="str">
        <f>RIGHT(Table1[[#This Row],[Category and Sub-Category]],(LEN(Table1[[#This Row],[Category and Sub-Category]])-(FIND("/",Table1[[#This Row],[Category and Sub-Category]],1))))</f>
        <v>people</v>
      </c>
      <c r="S1988" s="7">
        <f>(Table1[[#This Row],[launched_at]]/86400)+DATE(1970,1,1)</f>
        <v>42413.433831018519</v>
      </c>
      <c r="T1988" s="7">
        <f>(Table1[[#This Row],[deadline]]/86400)+DATE(1970,1,1)</f>
        <v>42443.392164351855</v>
      </c>
    </row>
    <row r="1989" spans="1:20" ht="29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12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9">
        <f>Table1[[#This Row],[pledged]]/Table1[[#This Row],[goal]]</f>
        <v>0.42472727272727273</v>
      </c>
      <c r="P1989" s="8">
        <f>IFERROR(Table1[[#This Row],[pledged]]/Table1[[#This Row],[backers_count]],0)</f>
        <v>83.428571428571431</v>
      </c>
      <c r="Q198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89" t="str">
        <f>RIGHT(Table1[[#This Row],[Category and Sub-Category]],(LEN(Table1[[#This Row],[Category and Sub-Category]])-(FIND("/",Table1[[#This Row],[Category and Sub-Category]],1))))</f>
        <v>people</v>
      </c>
      <c r="S1989" s="7">
        <f>(Table1[[#This Row],[launched_at]]/86400)+DATE(1970,1,1)</f>
        <v>42034.639768518522</v>
      </c>
      <c r="T1989" s="7">
        <f>(Table1[[#This Row],[deadline]]/86400)+DATE(1970,1,1)</f>
        <v>42064.639768518522</v>
      </c>
    </row>
    <row r="1990" spans="1:20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12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9">
        <f>Table1[[#This Row],[pledged]]/Table1[[#This Row],[goal]]</f>
        <v>4.1666666666666666E-3</v>
      </c>
      <c r="P1990" s="8">
        <f>IFERROR(Table1[[#This Row],[pledged]]/Table1[[#This Row],[backers_count]],0)</f>
        <v>25</v>
      </c>
      <c r="Q199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90" t="str">
        <f>RIGHT(Table1[[#This Row],[Category and Sub-Category]],(LEN(Table1[[#This Row],[Category and Sub-Category]])-(FIND("/",Table1[[#This Row],[Category and Sub-Category]],1))))</f>
        <v>people</v>
      </c>
      <c r="S1990" s="7">
        <f>(Table1[[#This Row],[launched_at]]/86400)+DATE(1970,1,1)</f>
        <v>42206.763217592597</v>
      </c>
      <c r="T1990" s="7">
        <f>(Table1[[#This Row],[deadline]]/86400)+DATE(1970,1,1)</f>
        <v>42236.763217592597</v>
      </c>
    </row>
    <row r="1991" spans="1:20" ht="43.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12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9">
        <f>Table1[[#This Row],[pledged]]/Table1[[#This Row],[goal]]</f>
        <v>0.01</v>
      </c>
      <c r="P1991" s="8">
        <f>IFERROR(Table1[[#This Row],[pledged]]/Table1[[#This Row],[backers_count]],0)</f>
        <v>50</v>
      </c>
      <c r="Q199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91" t="str">
        <f>RIGHT(Table1[[#This Row],[Category and Sub-Category]],(LEN(Table1[[#This Row],[Category and Sub-Category]])-(FIND("/",Table1[[#This Row],[Category and Sub-Category]],1))))</f>
        <v>people</v>
      </c>
      <c r="S1991" s="7">
        <f>(Table1[[#This Row],[launched_at]]/86400)+DATE(1970,1,1)</f>
        <v>42685.680648148147</v>
      </c>
      <c r="T1991" s="7">
        <f>(Table1[[#This Row],[deadline]]/86400)+DATE(1970,1,1)</f>
        <v>42715.680648148147</v>
      </c>
    </row>
    <row r="1992" spans="1:20" ht="43.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1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9">
        <f>Table1[[#This Row],[pledged]]/Table1[[#This Row],[goal]]</f>
        <v>0.16966666666666666</v>
      </c>
      <c r="P1992" s="8">
        <f>IFERROR(Table1[[#This Row],[pledged]]/Table1[[#This Row],[backers_count]],0)</f>
        <v>101.8</v>
      </c>
      <c r="Q199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92" t="str">
        <f>RIGHT(Table1[[#This Row],[Category and Sub-Category]],(LEN(Table1[[#This Row],[Category and Sub-Category]])-(FIND("/",Table1[[#This Row],[Category and Sub-Category]],1))))</f>
        <v>people</v>
      </c>
      <c r="S1992" s="7">
        <f>(Table1[[#This Row],[launched_at]]/86400)+DATE(1970,1,1)</f>
        <v>42398.195972222224</v>
      </c>
      <c r="T1992" s="7">
        <f>(Table1[[#This Row],[deadline]]/86400)+DATE(1970,1,1)</f>
        <v>42413.195972222224</v>
      </c>
    </row>
    <row r="1993" spans="1:20" ht="29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12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9">
        <f>Table1[[#This Row],[pledged]]/Table1[[#This Row],[goal]]</f>
        <v>7.0000000000000007E-2</v>
      </c>
      <c r="P1993" s="8">
        <f>IFERROR(Table1[[#This Row],[pledged]]/Table1[[#This Row],[backers_count]],0)</f>
        <v>46.666666666666664</v>
      </c>
      <c r="Q1993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93" t="str">
        <f>RIGHT(Table1[[#This Row],[Category and Sub-Category]],(LEN(Table1[[#This Row],[Category and Sub-Category]])-(FIND("/",Table1[[#This Row],[Category and Sub-Category]],1))))</f>
        <v>people</v>
      </c>
      <c r="S1993" s="7">
        <f>(Table1[[#This Row],[launched_at]]/86400)+DATE(1970,1,1)</f>
        <v>42167.89335648148</v>
      </c>
      <c r="T1993" s="7">
        <f>(Table1[[#This Row],[deadline]]/86400)+DATE(1970,1,1)</f>
        <v>42188.89335648148</v>
      </c>
    </row>
    <row r="1994" spans="1:20" ht="29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12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9">
        <f>Table1[[#This Row],[pledged]]/Table1[[#This Row],[goal]]</f>
        <v>1.3333333333333333E-3</v>
      </c>
      <c r="P1994" s="8">
        <f>IFERROR(Table1[[#This Row],[pledged]]/Table1[[#This Row],[backers_count]],0)</f>
        <v>1</v>
      </c>
      <c r="Q1994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94" t="str">
        <f>RIGHT(Table1[[#This Row],[Category and Sub-Category]],(LEN(Table1[[#This Row],[Category and Sub-Category]])-(FIND("/",Table1[[#This Row],[Category and Sub-Category]],1))))</f>
        <v>people</v>
      </c>
      <c r="S1994" s="7">
        <f>(Table1[[#This Row],[launched_at]]/86400)+DATE(1970,1,1)</f>
        <v>42023.143414351856</v>
      </c>
      <c r="T1994" s="7">
        <f>(Table1[[#This Row],[deadline]]/86400)+DATE(1970,1,1)</f>
        <v>42053.143414351856</v>
      </c>
    </row>
    <row r="1995" spans="1:20" ht="43.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12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9">
        <f>Table1[[#This Row],[pledged]]/Table1[[#This Row],[goal]]</f>
        <v>0</v>
      </c>
      <c r="P1995" s="8">
        <f>IFERROR(Table1[[#This Row],[pledged]]/Table1[[#This Row],[backers_count]],0)</f>
        <v>0</v>
      </c>
      <c r="Q1995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95" t="str">
        <f>RIGHT(Table1[[#This Row],[Category and Sub-Category]],(LEN(Table1[[#This Row],[Category and Sub-Category]])-(FIND("/",Table1[[#This Row],[Category and Sub-Category]],1))))</f>
        <v>people</v>
      </c>
      <c r="S1995" s="7">
        <f>(Table1[[#This Row],[launched_at]]/86400)+DATE(1970,1,1)</f>
        <v>42329.588391203702</v>
      </c>
      <c r="T1995" s="7">
        <f>(Table1[[#This Row],[deadline]]/86400)+DATE(1970,1,1)</f>
        <v>42359.588391203702</v>
      </c>
    </row>
    <row r="1996" spans="1:20" ht="58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12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9">
        <f>Table1[[#This Row],[pledged]]/Table1[[#This Row],[goal]]</f>
        <v>0</v>
      </c>
      <c r="P1996" s="8">
        <f>IFERROR(Table1[[#This Row],[pledged]]/Table1[[#This Row],[backers_count]],0)</f>
        <v>0</v>
      </c>
      <c r="Q1996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96" t="str">
        <f>RIGHT(Table1[[#This Row],[Category and Sub-Category]],(LEN(Table1[[#This Row],[Category and Sub-Category]])-(FIND("/",Table1[[#This Row],[Category and Sub-Category]],1))))</f>
        <v>people</v>
      </c>
      <c r="S1996" s="7">
        <f>(Table1[[#This Row],[launched_at]]/86400)+DATE(1970,1,1)</f>
        <v>42651.006273148145</v>
      </c>
      <c r="T1996" s="7">
        <f>(Table1[[#This Row],[deadline]]/86400)+DATE(1970,1,1)</f>
        <v>42711.047939814816</v>
      </c>
    </row>
    <row r="1997" spans="1:20" ht="43.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12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9">
        <f>Table1[[#This Row],[pledged]]/Table1[[#This Row],[goal]]</f>
        <v>7.8E-2</v>
      </c>
      <c r="P1997" s="8">
        <f>IFERROR(Table1[[#This Row],[pledged]]/Table1[[#This Row],[backers_count]],0)</f>
        <v>26</v>
      </c>
      <c r="Q1997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97" t="str">
        <f>RIGHT(Table1[[#This Row],[Category and Sub-Category]],(LEN(Table1[[#This Row],[Category and Sub-Category]])-(FIND("/",Table1[[#This Row],[Category and Sub-Category]],1))))</f>
        <v>people</v>
      </c>
      <c r="S1997" s="7">
        <f>(Table1[[#This Row],[launched_at]]/86400)+DATE(1970,1,1)</f>
        <v>42181.902037037042</v>
      </c>
      <c r="T1997" s="7">
        <f>(Table1[[#This Row],[deadline]]/86400)+DATE(1970,1,1)</f>
        <v>42201.902037037042</v>
      </c>
    </row>
    <row r="1998" spans="1:20" ht="58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12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9">
        <f>Table1[[#This Row],[pledged]]/Table1[[#This Row],[goal]]</f>
        <v>0</v>
      </c>
      <c r="P1998" s="8">
        <f>IFERROR(Table1[[#This Row],[pledged]]/Table1[[#This Row],[backers_count]],0)</f>
        <v>0</v>
      </c>
      <c r="Q1998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98" t="str">
        <f>RIGHT(Table1[[#This Row],[Category and Sub-Category]],(LEN(Table1[[#This Row],[Category and Sub-Category]])-(FIND("/",Table1[[#This Row],[Category and Sub-Category]],1))))</f>
        <v>people</v>
      </c>
      <c r="S1998" s="7">
        <f>(Table1[[#This Row],[launched_at]]/86400)+DATE(1970,1,1)</f>
        <v>41800.819571759261</v>
      </c>
      <c r="T1998" s="7">
        <f>(Table1[[#This Row],[deadline]]/86400)+DATE(1970,1,1)</f>
        <v>41830.819571759261</v>
      </c>
    </row>
    <row r="1999" spans="1:20" ht="43.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12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9">
        <f>Table1[[#This Row],[pledged]]/Table1[[#This Row],[goal]]</f>
        <v>0</v>
      </c>
      <c r="P1999" s="8">
        <f>IFERROR(Table1[[#This Row],[pledged]]/Table1[[#This Row],[backers_count]],0)</f>
        <v>0</v>
      </c>
      <c r="Q1999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1999" t="str">
        <f>RIGHT(Table1[[#This Row],[Category and Sub-Category]],(LEN(Table1[[#This Row],[Category and Sub-Category]])-(FIND("/",Table1[[#This Row],[Category and Sub-Category]],1))))</f>
        <v>people</v>
      </c>
      <c r="S1999" s="7">
        <f>(Table1[[#This Row],[launched_at]]/86400)+DATE(1970,1,1)</f>
        <v>41847.930694444447</v>
      </c>
      <c r="T1999" s="7">
        <f>(Table1[[#This Row],[deadline]]/86400)+DATE(1970,1,1)</f>
        <v>41877.930694444447</v>
      </c>
    </row>
    <row r="2000" spans="1:20" ht="58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12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9">
        <f>Table1[[#This Row],[pledged]]/Table1[[#This Row],[goal]]</f>
        <v>0.26200000000000001</v>
      </c>
      <c r="P2000" s="8">
        <f>IFERROR(Table1[[#This Row],[pledged]]/Table1[[#This Row],[backers_count]],0)</f>
        <v>218.33333333333334</v>
      </c>
      <c r="Q2000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2000" t="str">
        <f>RIGHT(Table1[[#This Row],[Category and Sub-Category]],(LEN(Table1[[#This Row],[Category and Sub-Category]])-(FIND("/",Table1[[#This Row],[Category and Sub-Category]],1))))</f>
        <v>people</v>
      </c>
      <c r="S2000" s="7">
        <f>(Table1[[#This Row],[launched_at]]/86400)+DATE(1970,1,1)</f>
        <v>41807.118495370371</v>
      </c>
      <c r="T2000" s="7">
        <f>(Table1[[#This Row],[deadline]]/86400)+DATE(1970,1,1)</f>
        <v>41852.118495370371</v>
      </c>
    </row>
    <row r="2001" spans="1:20" ht="43.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12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9">
        <f>Table1[[#This Row],[pledged]]/Table1[[#This Row],[goal]]</f>
        <v>7.6129032258064515E-3</v>
      </c>
      <c r="P2001" s="8">
        <f>IFERROR(Table1[[#This Row],[pledged]]/Table1[[#This Row],[backers_count]],0)</f>
        <v>33.714285714285715</v>
      </c>
      <c r="Q2001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2001" t="str">
        <f>RIGHT(Table1[[#This Row],[Category and Sub-Category]],(LEN(Table1[[#This Row],[Category and Sub-Category]])-(FIND("/",Table1[[#This Row],[Category and Sub-Category]],1))))</f>
        <v>people</v>
      </c>
      <c r="S2001" s="7">
        <f>(Table1[[#This Row],[launched_at]]/86400)+DATE(1970,1,1)</f>
        <v>41926.482731481483</v>
      </c>
      <c r="T2001" s="7">
        <f>(Table1[[#This Row],[deadline]]/86400)+DATE(1970,1,1)</f>
        <v>41956.524398148147</v>
      </c>
    </row>
    <row r="2002" spans="1:20" ht="43.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1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9">
        <f>Table1[[#This Row],[pledged]]/Table1[[#This Row],[goal]]</f>
        <v>0.125</v>
      </c>
      <c r="P2002" s="8">
        <f>IFERROR(Table1[[#This Row],[pledged]]/Table1[[#This Row],[backers_count]],0)</f>
        <v>25</v>
      </c>
      <c r="Q2002" t="str">
        <f>LEFT(Table1[[#This Row],[Category and Sub-Category]],(LEN(Table1[[#This Row],[Category and Sub-Category]])-(LEN(Table1[[#This Row],[Category and Sub-Category]])-(FIND("/", Table1[[#This Row],[Category and Sub-Category]],1))))-1)</f>
        <v>photography</v>
      </c>
      <c r="R2002" t="str">
        <f>RIGHT(Table1[[#This Row],[Category and Sub-Category]],(LEN(Table1[[#This Row],[Category and Sub-Category]])-(FIND("/",Table1[[#This Row],[Category and Sub-Category]],1))))</f>
        <v>people</v>
      </c>
      <c r="S2002" s="7">
        <f>(Table1[[#This Row],[launched_at]]/86400)+DATE(1970,1,1)</f>
        <v>42345.951539351852</v>
      </c>
      <c r="T2002" s="7">
        <f>(Table1[[#This Row],[deadline]]/86400)+DATE(1970,1,1)</f>
        <v>42375.951539351852</v>
      </c>
    </row>
    <row r="2003" spans="1:20" ht="43.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12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9">
        <f>Table1[[#This Row],[pledged]]/Table1[[#This Row],[goal]]</f>
        <v>3.8212909090909091</v>
      </c>
      <c r="P2003" s="8">
        <f>IFERROR(Table1[[#This Row],[pledged]]/Table1[[#This Row],[backers_count]],0)</f>
        <v>128.38790470372632</v>
      </c>
      <c r="Q200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03" t="str">
        <f>RIGHT(Table1[[#This Row],[Category and Sub-Category]],(LEN(Table1[[#This Row],[Category and Sub-Category]])-(FIND("/",Table1[[#This Row],[Category and Sub-Category]],1))))</f>
        <v>hardware</v>
      </c>
      <c r="S2003" s="7">
        <f>(Table1[[#This Row],[launched_at]]/86400)+DATE(1970,1,1)</f>
        <v>42136.209675925929</v>
      </c>
      <c r="T2003" s="7">
        <f>(Table1[[#This Row],[deadline]]/86400)+DATE(1970,1,1)</f>
        <v>42167.833333333328</v>
      </c>
    </row>
    <row r="2004" spans="1:20" ht="43.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12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9">
        <f>Table1[[#This Row],[pledged]]/Table1[[#This Row],[goal]]</f>
        <v>2.1679422000000002</v>
      </c>
      <c r="P2004" s="8">
        <f>IFERROR(Table1[[#This Row],[pledged]]/Table1[[#This Row],[backers_count]],0)</f>
        <v>78.834261818181815</v>
      </c>
      <c r="Q200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04" t="str">
        <f>RIGHT(Table1[[#This Row],[Category and Sub-Category]],(LEN(Table1[[#This Row],[Category and Sub-Category]])-(FIND("/",Table1[[#This Row],[Category and Sub-Category]],1))))</f>
        <v>hardware</v>
      </c>
      <c r="S2004" s="7">
        <f>(Table1[[#This Row],[launched_at]]/86400)+DATE(1970,1,1)</f>
        <v>42728.71230324074</v>
      </c>
      <c r="T2004" s="7">
        <f>(Table1[[#This Row],[deadline]]/86400)+DATE(1970,1,1)</f>
        <v>42758.71230324074</v>
      </c>
    </row>
    <row r="2005" spans="1:20" ht="58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12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9">
        <f>Table1[[#This Row],[pledged]]/Table1[[#This Row],[goal]]</f>
        <v>3.12</v>
      </c>
      <c r="P2005" s="8">
        <f>IFERROR(Table1[[#This Row],[pledged]]/Table1[[#This Row],[backers_count]],0)</f>
        <v>91.764705882352942</v>
      </c>
      <c r="Q200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05" t="str">
        <f>RIGHT(Table1[[#This Row],[Category and Sub-Category]],(LEN(Table1[[#This Row],[Category and Sub-Category]])-(FIND("/",Table1[[#This Row],[Category and Sub-Category]],1))))</f>
        <v>hardware</v>
      </c>
      <c r="S2005" s="7">
        <f>(Table1[[#This Row],[launched_at]]/86400)+DATE(1970,1,1)</f>
        <v>40347.125601851854</v>
      </c>
      <c r="T2005" s="7">
        <f>(Table1[[#This Row],[deadline]]/86400)+DATE(1970,1,1)</f>
        <v>40361.958333333336</v>
      </c>
    </row>
    <row r="2006" spans="1:20" ht="43.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12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9">
        <f>Table1[[#This Row],[pledged]]/Table1[[#This Row],[goal]]</f>
        <v>2.3442048</v>
      </c>
      <c r="P2006" s="8">
        <f>IFERROR(Table1[[#This Row],[pledged]]/Table1[[#This Row],[backers_count]],0)</f>
        <v>331.10237288135596</v>
      </c>
      <c r="Q200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06" t="str">
        <f>RIGHT(Table1[[#This Row],[Category and Sub-Category]],(LEN(Table1[[#This Row],[Category and Sub-Category]])-(FIND("/",Table1[[#This Row],[Category and Sub-Category]],1))))</f>
        <v>hardware</v>
      </c>
      <c r="S2006" s="7">
        <f>(Table1[[#This Row],[launched_at]]/86400)+DATE(1970,1,1)</f>
        <v>41800.604895833334</v>
      </c>
      <c r="T2006" s="7">
        <f>(Table1[[#This Row],[deadline]]/86400)+DATE(1970,1,1)</f>
        <v>41830.604895833334</v>
      </c>
    </row>
    <row r="2007" spans="1:20" ht="43.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12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9">
        <f>Table1[[#This Row],[pledged]]/Table1[[#This Row],[goal]]</f>
        <v>1.236801</v>
      </c>
      <c r="P2007" s="8">
        <f>IFERROR(Table1[[#This Row],[pledged]]/Table1[[#This Row],[backers_count]],0)</f>
        <v>194.26193717277485</v>
      </c>
      <c r="Q200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07" t="str">
        <f>RIGHT(Table1[[#This Row],[Category and Sub-Category]],(LEN(Table1[[#This Row],[Category and Sub-Category]])-(FIND("/",Table1[[#This Row],[Category and Sub-Category]],1))))</f>
        <v>hardware</v>
      </c>
      <c r="S2007" s="7">
        <f>(Table1[[#This Row],[launched_at]]/86400)+DATE(1970,1,1)</f>
        <v>41535.812708333331</v>
      </c>
      <c r="T2007" s="7">
        <f>(Table1[[#This Row],[deadline]]/86400)+DATE(1970,1,1)</f>
        <v>41563.165972222225</v>
      </c>
    </row>
    <row r="2008" spans="1:20" ht="58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12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9">
        <f>Table1[[#This Row],[pledged]]/Table1[[#This Row],[goal]]</f>
        <v>2.4784000000000002</v>
      </c>
      <c r="P2008" s="8">
        <f>IFERROR(Table1[[#This Row],[pledged]]/Table1[[#This Row],[backers_count]],0)</f>
        <v>408.97689768976898</v>
      </c>
      <c r="Q200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08" t="str">
        <f>RIGHT(Table1[[#This Row],[Category and Sub-Category]],(LEN(Table1[[#This Row],[Category and Sub-Category]])-(FIND("/",Table1[[#This Row],[Category and Sub-Category]],1))))</f>
        <v>hardware</v>
      </c>
      <c r="S2008" s="7">
        <f>(Table1[[#This Row],[launched_at]]/86400)+DATE(1970,1,1)</f>
        <v>41941.500520833331</v>
      </c>
      <c r="T2008" s="7">
        <f>(Table1[[#This Row],[deadline]]/86400)+DATE(1970,1,1)</f>
        <v>41976.542187500003</v>
      </c>
    </row>
    <row r="2009" spans="1:20" ht="58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12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9">
        <f>Table1[[#This Row],[pledged]]/Table1[[#This Row],[goal]]</f>
        <v>1.157092</v>
      </c>
      <c r="P2009" s="8">
        <f>IFERROR(Table1[[#This Row],[pledged]]/Table1[[#This Row],[backers_count]],0)</f>
        <v>84.459270072992695</v>
      </c>
      <c r="Q200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09" t="str">
        <f>RIGHT(Table1[[#This Row],[Category and Sub-Category]],(LEN(Table1[[#This Row],[Category and Sub-Category]])-(FIND("/",Table1[[#This Row],[Category and Sub-Category]],1))))</f>
        <v>hardware</v>
      </c>
      <c r="S2009" s="7">
        <f>(Table1[[#This Row],[launched_at]]/86400)+DATE(1970,1,1)</f>
        <v>40347.837800925925</v>
      </c>
      <c r="T2009" s="7">
        <f>(Table1[[#This Row],[deadline]]/86400)+DATE(1970,1,1)</f>
        <v>40414.166666666664</v>
      </c>
    </row>
    <row r="2010" spans="1:20" ht="58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12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9">
        <f>Table1[[#This Row],[pledged]]/Table1[[#This Row],[goal]]</f>
        <v>1.1707484768810599</v>
      </c>
      <c r="P2010" s="8">
        <f>IFERROR(Table1[[#This Row],[pledged]]/Table1[[#This Row],[backers_count]],0)</f>
        <v>44.853658536585364</v>
      </c>
      <c r="Q201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10" t="str">
        <f>RIGHT(Table1[[#This Row],[Category and Sub-Category]],(LEN(Table1[[#This Row],[Category and Sub-Category]])-(FIND("/",Table1[[#This Row],[Category and Sub-Category]],1))))</f>
        <v>hardware</v>
      </c>
      <c r="S2010" s="7">
        <f>(Table1[[#This Row],[launched_at]]/86400)+DATE(1970,1,1)</f>
        <v>40761.604421296295</v>
      </c>
      <c r="T2010" s="7">
        <f>(Table1[[#This Row],[deadline]]/86400)+DATE(1970,1,1)</f>
        <v>40805.604421296295</v>
      </c>
    </row>
    <row r="2011" spans="1:20" ht="43.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12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9">
        <f>Table1[[#This Row],[pledged]]/Table1[[#This Row],[goal]]</f>
        <v>3.05158</v>
      </c>
      <c r="P2011" s="8">
        <f>IFERROR(Table1[[#This Row],[pledged]]/Table1[[#This Row],[backers_count]],0)</f>
        <v>383.3643216080402</v>
      </c>
      <c r="Q201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11" t="str">
        <f>RIGHT(Table1[[#This Row],[Category and Sub-Category]],(LEN(Table1[[#This Row],[Category and Sub-Category]])-(FIND("/",Table1[[#This Row],[Category and Sub-Category]],1))))</f>
        <v>hardware</v>
      </c>
      <c r="S2011" s="7">
        <f>(Table1[[#This Row],[launched_at]]/86400)+DATE(1970,1,1)</f>
        <v>42661.323414351849</v>
      </c>
      <c r="T2011" s="7">
        <f>(Table1[[#This Row],[deadline]]/86400)+DATE(1970,1,1)</f>
        <v>42697.365081018521</v>
      </c>
    </row>
    <row r="2012" spans="1:20" ht="29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9">
        <f>Table1[[#This Row],[pledged]]/Table1[[#This Row],[goal]]</f>
        <v>3.2005299999999997</v>
      </c>
      <c r="P2012" s="8">
        <f>IFERROR(Table1[[#This Row],[pledged]]/Table1[[#This Row],[backers_count]],0)</f>
        <v>55.276856649395505</v>
      </c>
      <c r="Q201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12" t="str">
        <f>RIGHT(Table1[[#This Row],[Category and Sub-Category]],(LEN(Table1[[#This Row],[Category and Sub-Category]])-(FIND("/",Table1[[#This Row],[Category and Sub-Category]],1))))</f>
        <v>hardware</v>
      </c>
      <c r="S2012" s="7">
        <f>(Table1[[#This Row],[launched_at]]/86400)+DATE(1970,1,1)</f>
        <v>42570.996423611112</v>
      </c>
      <c r="T2012" s="7">
        <f>(Table1[[#This Row],[deadline]]/86400)+DATE(1970,1,1)</f>
        <v>42600.996423611112</v>
      </c>
    </row>
    <row r="2013" spans="1:20" ht="43.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12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9">
        <f>Table1[[#This Row],[pledged]]/Table1[[#This Row],[goal]]</f>
        <v>8.1956399999999991</v>
      </c>
      <c r="P2013" s="8">
        <f>IFERROR(Table1[[#This Row],[pledged]]/Table1[[#This Row],[backers_count]],0)</f>
        <v>422.02059732234807</v>
      </c>
      <c r="Q201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13" t="str">
        <f>RIGHT(Table1[[#This Row],[Category and Sub-Category]],(LEN(Table1[[#This Row],[Category and Sub-Category]])-(FIND("/",Table1[[#This Row],[Category and Sub-Category]],1))))</f>
        <v>hardware</v>
      </c>
      <c r="S2013" s="7">
        <f>(Table1[[#This Row],[launched_at]]/86400)+DATE(1970,1,1)</f>
        <v>42347.358483796299</v>
      </c>
      <c r="T2013" s="7">
        <f>(Table1[[#This Row],[deadline]]/86400)+DATE(1970,1,1)</f>
        <v>42380.958333333328</v>
      </c>
    </row>
    <row r="2014" spans="1:20" ht="43.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12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9">
        <f>Table1[[#This Row],[pledged]]/Table1[[#This Row],[goal]]</f>
        <v>2.3490000000000002</v>
      </c>
      <c r="P2014" s="8">
        <f>IFERROR(Table1[[#This Row],[pledged]]/Table1[[#This Row],[backers_count]],0)</f>
        <v>64.180327868852459</v>
      </c>
      <c r="Q201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14" t="str">
        <f>RIGHT(Table1[[#This Row],[Category and Sub-Category]],(LEN(Table1[[#This Row],[Category and Sub-Category]])-(FIND("/",Table1[[#This Row],[Category and Sub-Category]],1))))</f>
        <v>hardware</v>
      </c>
      <c r="S2014" s="7">
        <f>(Table1[[#This Row],[launched_at]]/86400)+DATE(1970,1,1)</f>
        <v>42010.822233796294</v>
      </c>
      <c r="T2014" s="7">
        <f>(Table1[[#This Row],[deadline]]/86400)+DATE(1970,1,1)</f>
        <v>42040.822233796294</v>
      </c>
    </row>
    <row r="2015" spans="1:20" ht="58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12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9">
        <f>Table1[[#This Row],[pledged]]/Table1[[#This Row],[goal]]</f>
        <v>4.9491375</v>
      </c>
      <c r="P2015" s="8">
        <f>IFERROR(Table1[[#This Row],[pledged]]/Table1[[#This Row],[backers_count]],0)</f>
        <v>173.57781674704077</v>
      </c>
      <c r="Q201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15" t="str">
        <f>RIGHT(Table1[[#This Row],[Category and Sub-Category]],(LEN(Table1[[#This Row],[Category and Sub-Category]])-(FIND("/",Table1[[#This Row],[Category and Sub-Category]],1))))</f>
        <v>hardware</v>
      </c>
      <c r="S2015" s="7">
        <f>(Table1[[#This Row],[launched_at]]/86400)+DATE(1970,1,1)</f>
        <v>42499.960810185185</v>
      </c>
      <c r="T2015" s="7">
        <f>(Table1[[#This Row],[deadline]]/86400)+DATE(1970,1,1)</f>
        <v>42559.960810185185</v>
      </c>
    </row>
    <row r="2016" spans="1:20" ht="43.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12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9">
        <f>Table1[[#This Row],[pledged]]/Table1[[#This Row],[goal]]</f>
        <v>78.137822333333332</v>
      </c>
      <c r="P2016" s="8">
        <f>IFERROR(Table1[[#This Row],[pledged]]/Table1[[#This Row],[backers_count]],0)</f>
        <v>88.601680840609291</v>
      </c>
      <c r="Q201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16" t="str">
        <f>RIGHT(Table1[[#This Row],[Category and Sub-Category]],(LEN(Table1[[#This Row],[Category and Sub-Category]])-(FIND("/",Table1[[#This Row],[Category and Sub-Category]],1))))</f>
        <v>hardware</v>
      </c>
      <c r="S2016" s="7">
        <f>(Table1[[#This Row],[launched_at]]/86400)+DATE(1970,1,1)</f>
        <v>41324.214571759258</v>
      </c>
      <c r="T2016" s="7">
        <f>(Table1[[#This Row],[deadline]]/86400)+DATE(1970,1,1)</f>
        <v>41358.172905092593</v>
      </c>
    </row>
    <row r="2017" spans="1:20" ht="43.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12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9">
        <f>Table1[[#This Row],[pledged]]/Table1[[#This Row],[goal]]</f>
        <v>1.1300013888888889</v>
      </c>
      <c r="P2017" s="8">
        <f>IFERROR(Table1[[#This Row],[pledged]]/Table1[[#This Row],[backers_count]],0)</f>
        <v>50.222283950617282</v>
      </c>
      <c r="Q201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17" t="str">
        <f>RIGHT(Table1[[#This Row],[Category and Sub-Category]],(LEN(Table1[[#This Row],[Category and Sub-Category]])-(FIND("/",Table1[[#This Row],[Category and Sub-Category]],1))))</f>
        <v>hardware</v>
      </c>
      <c r="S2017" s="7">
        <f>(Table1[[#This Row],[launched_at]]/86400)+DATE(1970,1,1)</f>
        <v>40765.876886574071</v>
      </c>
      <c r="T2017" s="7">
        <f>(Table1[[#This Row],[deadline]]/86400)+DATE(1970,1,1)</f>
        <v>40795.876886574071</v>
      </c>
    </row>
    <row r="2018" spans="1:20" ht="29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12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9">
        <f>Table1[[#This Row],[pledged]]/Table1[[#This Row],[goal]]</f>
        <v>9.2154220000000002</v>
      </c>
      <c r="P2018" s="8">
        <f>IFERROR(Table1[[#This Row],[pledged]]/Table1[[#This Row],[backers_count]],0)</f>
        <v>192.38876826722338</v>
      </c>
      <c r="Q201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18" t="str">
        <f>RIGHT(Table1[[#This Row],[Category and Sub-Category]],(LEN(Table1[[#This Row],[Category and Sub-Category]])-(FIND("/",Table1[[#This Row],[Category and Sub-Category]],1))))</f>
        <v>hardware</v>
      </c>
      <c r="S2018" s="7">
        <f>(Table1[[#This Row],[launched_at]]/86400)+DATE(1970,1,1)</f>
        <v>41312.880775462967</v>
      </c>
      <c r="T2018" s="7">
        <f>(Table1[[#This Row],[deadline]]/86400)+DATE(1970,1,1)</f>
        <v>41342.880775462967</v>
      </c>
    </row>
    <row r="2019" spans="1:20" ht="43.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12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9">
        <f>Table1[[#This Row],[pledged]]/Table1[[#This Row],[goal]]</f>
        <v>1.2510239999999999</v>
      </c>
      <c r="P2019" s="8">
        <f>IFERROR(Table1[[#This Row],[pledged]]/Table1[[#This Row],[backers_count]],0)</f>
        <v>73.416901408450698</v>
      </c>
      <c r="Q201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19" t="str">
        <f>RIGHT(Table1[[#This Row],[Category and Sub-Category]],(LEN(Table1[[#This Row],[Category and Sub-Category]])-(FIND("/",Table1[[#This Row],[Category and Sub-Category]],1))))</f>
        <v>hardware</v>
      </c>
      <c r="S2019" s="7">
        <f>(Table1[[#This Row],[launched_at]]/86400)+DATE(1970,1,1)</f>
        <v>40961.057349537034</v>
      </c>
      <c r="T2019" s="7">
        <f>(Table1[[#This Row],[deadline]]/86400)+DATE(1970,1,1)</f>
        <v>40992.166666666664</v>
      </c>
    </row>
    <row r="2020" spans="1:20" ht="43.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12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9">
        <f>Table1[[#This Row],[pledged]]/Table1[[#This Row],[goal]]</f>
        <v>1.0224343076923077</v>
      </c>
      <c r="P2020" s="8">
        <f>IFERROR(Table1[[#This Row],[pledged]]/Table1[[#This Row],[backers_count]],0)</f>
        <v>147.68495555555555</v>
      </c>
      <c r="Q202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20" t="str">
        <f>RIGHT(Table1[[#This Row],[Category and Sub-Category]],(LEN(Table1[[#This Row],[Category and Sub-Category]])-(FIND("/",Table1[[#This Row],[Category and Sub-Category]],1))))</f>
        <v>hardware</v>
      </c>
      <c r="S2020" s="7">
        <f>(Table1[[#This Row],[launched_at]]/86400)+DATE(1970,1,1)</f>
        <v>42199.365844907406</v>
      </c>
      <c r="T2020" s="7">
        <f>(Table1[[#This Row],[deadline]]/86400)+DATE(1970,1,1)</f>
        <v>42229.365844907406</v>
      </c>
    </row>
    <row r="2021" spans="1:20" ht="58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12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9">
        <f>Table1[[#This Row],[pledged]]/Table1[[#This Row],[goal]]</f>
        <v>4.8490975000000001</v>
      </c>
      <c r="P2021" s="8">
        <f>IFERROR(Table1[[#This Row],[pledged]]/Table1[[#This Row],[backers_count]],0)</f>
        <v>108.96848314606741</v>
      </c>
      <c r="Q202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21" t="str">
        <f>RIGHT(Table1[[#This Row],[Category and Sub-Category]],(LEN(Table1[[#This Row],[Category and Sub-Category]])-(FIND("/",Table1[[#This Row],[Category and Sub-Category]],1))))</f>
        <v>hardware</v>
      </c>
      <c r="S2021" s="7">
        <f>(Table1[[#This Row],[launched_at]]/86400)+DATE(1970,1,1)</f>
        <v>42605.70857638889</v>
      </c>
      <c r="T2021" s="7">
        <f>(Table1[[#This Row],[deadline]]/86400)+DATE(1970,1,1)</f>
        <v>42635.70857638889</v>
      </c>
    </row>
    <row r="2022" spans="1:20" ht="43.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1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9">
        <f>Table1[[#This Row],[pledged]]/Table1[[#This Row],[goal]]</f>
        <v>1.9233333333333333</v>
      </c>
      <c r="P2022" s="8">
        <f>IFERROR(Table1[[#This Row],[pledged]]/Table1[[#This Row],[backers_count]],0)</f>
        <v>23.647540983606557</v>
      </c>
      <c r="Q202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22" t="str">
        <f>RIGHT(Table1[[#This Row],[Category and Sub-Category]],(LEN(Table1[[#This Row],[Category and Sub-Category]])-(FIND("/",Table1[[#This Row],[Category and Sub-Category]],1))))</f>
        <v>hardware</v>
      </c>
      <c r="S2022" s="7">
        <f>(Table1[[#This Row],[launched_at]]/86400)+DATE(1970,1,1)</f>
        <v>41737.097500000003</v>
      </c>
      <c r="T2022" s="7">
        <f>(Table1[[#This Row],[deadline]]/86400)+DATE(1970,1,1)</f>
        <v>41773.961111111115</v>
      </c>
    </row>
    <row r="2023" spans="1:20" ht="43.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12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9">
        <f>Table1[[#This Row],[pledged]]/Table1[[#This Row],[goal]]</f>
        <v>2.8109999999999999</v>
      </c>
      <c r="P2023" s="8">
        <f>IFERROR(Table1[[#This Row],[pledged]]/Table1[[#This Row],[backers_count]],0)</f>
        <v>147.94736842105263</v>
      </c>
      <c r="Q202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23" t="str">
        <f>RIGHT(Table1[[#This Row],[Category and Sub-Category]],(LEN(Table1[[#This Row],[Category and Sub-Category]])-(FIND("/",Table1[[#This Row],[Category and Sub-Category]],1))))</f>
        <v>hardware</v>
      </c>
      <c r="S2023" s="7">
        <f>(Table1[[#This Row],[launched_at]]/86400)+DATE(1970,1,1)</f>
        <v>41861.070567129631</v>
      </c>
      <c r="T2023" s="7">
        <f>(Table1[[#This Row],[deadline]]/86400)+DATE(1970,1,1)</f>
        <v>41906.070567129631</v>
      </c>
    </row>
    <row r="2024" spans="1:20" ht="43.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12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9">
        <f>Table1[[#This Row],[pledged]]/Table1[[#This Row],[goal]]</f>
        <v>1.2513700000000001</v>
      </c>
      <c r="P2024" s="8">
        <f>IFERROR(Table1[[#This Row],[pledged]]/Table1[[#This Row],[backers_count]],0)</f>
        <v>385.03692307692307</v>
      </c>
      <c r="Q202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24" t="str">
        <f>RIGHT(Table1[[#This Row],[Category and Sub-Category]],(LEN(Table1[[#This Row],[Category and Sub-Category]])-(FIND("/",Table1[[#This Row],[Category and Sub-Category]],1))))</f>
        <v>hardware</v>
      </c>
      <c r="S2024" s="7">
        <f>(Table1[[#This Row],[launched_at]]/86400)+DATE(1970,1,1)</f>
        <v>42502.569120370375</v>
      </c>
      <c r="T2024" s="7">
        <f>(Table1[[#This Row],[deadline]]/86400)+DATE(1970,1,1)</f>
        <v>42532.569120370375</v>
      </c>
    </row>
    <row r="2025" spans="1:20" ht="58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12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9">
        <f>Table1[[#This Row],[pledged]]/Table1[[#This Row],[goal]]</f>
        <v>1.61459</v>
      </c>
      <c r="P2025" s="8">
        <f>IFERROR(Table1[[#This Row],[pledged]]/Table1[[#This Row],[backers_count]],0)</f>
        <v>457.39093484419266</v>
      </c>
      <c r="Q202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25" t="str">
        <f>RIGHT(Table1[[#This Row],[Category and Sub-Category]],(LEN(Table1[[#This Row],[Category and Sub-Category]])-(FIND("/",Table1[[#This Row],[Category and Sub-Category]],1))))</f>
        <v>hardware</v>
      </c>
      <c r="S2025" s="7">
        <f>(Table1[[#This Row],[launched_at]]/86400)+DATE(1970,1,1)</f>
        <v>42136.420752314814</v>
      </c>
      <c r="T2025" s="7">
        <f>(Table1[[#This Row],[deadline]]/86400)+DATE(1970,1,1)</f>
        <v>42166.420752314814</v>
      </c>
    </row>
    <row r="2026" spans="1:20" ht="43.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12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9">
        <f>Table1[[#This Row],[pledged]]/Table1[[#This Row],[goal]]</f>
        <v>5.8535000000000004</v>
      </c>
      <c r="P2026" s="8">
        <f>IFERROR(Table1[[#This Row],[pledged]]/Table1[[#This Row],[backers_count]],0)</f>
        <v>222.99047619047619</v>
      </c>
      <c r="Q202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26" t="str">
        <f>RIGHT(Table1[[#This Row],[Category and Sub-Category]],(LEN(Table1[[#This Row],[Category and Sub-Category]])-(FIND("/",Table1[[#This Row],[Category and Sub-Category]],1))))</f>
        <v>hardware</v>
      </c>
      <c r="S2026" s="7">
        <f>(Table1[[#This Row],[launched_at]]/86400)+DATE(1970,1,1)</f>
        <v>41099.966944444444</v>
      </c>
      <c r="T2026" s="7">
        <f>(Table1[[#This Row],[deadline]]/86400)+DATE(1970,1,1)</f>
        <v>41134.125</v>
      </c>
    </row>
    <row r="2027" spans="1:20" ht="43.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12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9">
        <f>Table1[[#This Row],[pledged]]/Table1[[#This Row],[goal]]</f>
        <v>2.0114999999999998</v>
      </c>
      <c r="P2027" s="8">
        <f>IFERROR(Table1[[#This Row],[pledged]]/Table1[[#This Row],[backers_count]],0)</f>
        <v>220.74074074074073</v>
      </c>
      <c r="Q202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27" t="str">
        <f>RIGHT(Table1[[#This Row],[Category and Sub-Category]],(LEN(Table1[[#This Row],[Category and Sub-Category]])-(FIND("/",Table1[[#This Row],[Category and Sub-Category]],1))))</f>
        <v>hardware</v>
      </c>
      <c r="S2027" s="7">
        <f>(Table1[[#This Row],[launched_at]]/86400)+DATE(1970,1,1)</f>
        <v>42136.184560185182</v>
      </c>
      <c r="T2027" s="7">
        <f>(Table1[[#This Row],[deadline]]/86400)+DATE(1970,1,1)</f>
        <v>42166.184560185182</v>
      </c>
    </row>
    <row r="2028" spans="1:20" ht="29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12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9">
        <f>Table1[[#This Row],[pledged]]/Table1[[#This Row],[goal]]</f>
        <v>1.3348307999999998</v>
      </c>
      <c r="P2028" s="8">
        <f>IFERROR(Table1[[#This Row],[pledged]]/Table1[[#This Row],[backers_count]],0)</f>
        <v>73.503898678414089</v>
      </c>
      <c r="Q202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28" t="str">
        <f>RIGHT(Table1[[#This Row],[Category and Sub-Category]],(LEN(Table1[[#This Row],[Category and Sub-Category]])-(FIND("/",Table1[[#This Row],[Category and Sub-Category]],1))))</f>
        <v>hardware</v>
      </c>
      <c r="S2028" s="7">
        <f>(Table1[[#This Row],[launched_at]]/86400)+DATE(1970,1,1)</f>
        <v>41704.735937500001</v>
      </c>
      <c r="T2028" s="7">
        <f>(Table1[[#This Row],[deadline]]/86400)+DATE(1970,1,1)</f>
        <v>41750.165972222225</v>
      </c>
    </row>
    <row r="2029" spans="1:20" ht="43.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12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9">
        <f>Table1[[#This Row],[pledged]]/Table1[[#This Row],[goal]]</f>
        <v>1.2024900000000001</v>
      </c>
      <c r="P2029" s="8">
        <f>IFERROR(Table1[[#This Row],[pledged]]/Table1[[#This Row],[backers_count]],0)</f>
        <v>223.09647495361781</v>
      </c>
      <c r="Q202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29" t="str">
        <f>RIGHT(Table1[[#This Row],[Category and Sub-Category]],(LEN(Table1[[#This Row],[Category and Sub-Category]])-(FIND("/",Table1[[#This Row],[Category and Sub-Category]],1))))</f>
        <v>hardware</v>
      </c>
      <c r="S2029" s="7">
        <f>(Table1[[#This Row],[launched_at]]/86400)+DATE(1970,1,1)</f>
        <v>42048.813877314809</v>
      </c>
      <c r="T2029" s="7">
        <f>(Table1[[#This Row],[deadline]]/86400)+DATE(1970,1,1)</f>
        <v>42093.772210648152</v>
      </c>
    </row>
    <row r="2030" spans="1:20" ht="29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12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9">
        <f>Table1[[#This Row],[pledged]]/Table1[[#This Row],[goal]]</f>
        <v>1.2616666666666667</v>
      </c>
      <c r="P2030" s="8">
        <f>IFERROR(Table1[[#This Row],[pledged]]/Table1[[#This Row],[backers_count]],0)</f>
        <v>47.911392405063289</v>
      </c>
      <c r="Q203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30" t="str">
        <f>RIGHT(Table1[[#This Row],[Category and Sub-Category]],(LEN(Table1[[#This Row],[Category and Sub-Category]])-(FIND("/",Table1[[#This Row],[Category and Sub-Category]],1))))</f>
        <v>hardware</v>
      </c>
      <c r="S2030" s="7">
        <f>(Table1[[#This Row],[launched_at]]/86400)+DATE(1970,1,1)</f>
        <v>40215.919050925928</v>
      </c>
      <c r="T2030" s="7">
        <f>(Table1[[#This Row],[deadline]]/86400)+DATE(1970,1,1)</f>
        <v>40252.913194444445</v>
      </c>
    </row>
    <row r="2031" spans="1:20" ht="43.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12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9">
        <f>Table1[[#This Row],[pledged]]/Table1[[#This Row],[goal]]</f>
        <v>3.6120000000000001</v>
      </c>
      <c r="P2031" s="8">
        <f>IFERROR(Table1[[#This Row],[pledged]]/Table1[[#This Row],[backers_count]],0)</f>
        <v>96.063829787234042</v>
      </c>
      <c r="Q203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31" t="str">
        <f>RIGHT(Table1[[#This Row],[Category and Sub-Category]],(LEN(Table1[[#This Row],[Category and Sub-Category]])-(FIND("/",Table1[[#This Row],[Category and Sub-Category]],1))))</f>
        <v>hardware</v>
      </c>
      <c r="S2031" s="7">
        <f>(Table1[[#This Row],[launched_at]]/86400)+DATE(1970,1,1)</f>
        <v>41848.021770833337</v>
      </c>
      <c r="T2031" s="7">
        <f>(Table1[[#This Row],[deadline]]/86400)+DATE(1970,1,1)</f>
        <v>41878.021770833337</v>
      </c>
    </row>
    <row r="2032" spans="1:20" ht="43.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1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9">
        <f>Table1[[#This Row],[pledged]]/Table1[[#This Row],[goal]]</f>
        <v>2.26239013671875</v>
      </c>
      <c r="P2032" s="8">
        <f>IFERROR(Table1[[#This Row],[pledged]]/Table1[[#This Row],[backers_count]],0)</f>
        <v>118.6144</v>
      </c>
      <c r="Q203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32" t="str">
        <f>RIGHT(Table1[[#This Row],[Category and Sub-Category]],(LEN(Table1[[#This Row],[Category and Sub-Category]])-(FIND("/",Table1[[#This Row],[Category and Sub-Category]],1))))</f>
        <v>hardware</v>
      </c>
      <c r="S2032" s="7">
        <f>(Table1[[#This Row],[launched_at]]/86400)+DATE(1970,1,1)</f>
        <v>41212.996481481481</v>
      </c>
      <c r="T2032" s="7">
        <f>(Table1[[#This Row],[deadline]]/86400)+DATE(1970,1,1)</f>
        <v>41242.996481481481</v>
      </c>
    </row>
    <row r="2033" spans="1:20" ht="43.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12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9">
        <f>Table1[[#This Row],[pledged]]/Table1[[#This Row],[goal]]</f>
        <v>1.2035</v>
      </c>
      <c r="P2033" s="8">
        <f>IFERROR(Table1[[#This Row],[pledged]]/Table1[[#This Row],[backers_count]],0)</f>
        <v>118.45472440944881</v>
      </c>
      <c r="Q203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33" t="str">
        <f>RIGHT(Table1[[#This Row],[Category and Sub-Category]],(LEN(Table1[[#This Row],[Category and Sub-Category]])-(FIND("/",Table1[[#This Row],[Category and Sub-Category]],1))))</f>
        <v>hardware</v>
      </c>
      <c r="S2033" s="7">
        <f>(Table1[[#This Row],[launched_at]]/86400)+DATE(1970,1,1)</f>
        <v>41975.329317129625</v>
      </c>
      <c r="T2033" s="7">
        <f>(Table1[[#This Row],[deadline]]/86400)+DATE(1970,1,1)</f>
        <v>42013.041666666672</v>
      </c>
    </row>
    <row r="2034" spans="1:20" ht="43.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12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9">
        <f>Table1[[#This Row],[pledged]]/Table1[[#This Row],[goal]]</f>
        <v>3.0418799999999999</v>
      </c>
      <c r="P2034" s="8">
        <f>IFERROR(Table1[[#This Row],[pledged]]/Table1[[#This Row],[backers_count]],0)</f>
        <v>143.21468926553672</v>
      </c>
      <c r="Q203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34" t="str">
        <f>RIGHT(Table1[[#This Row],[Category and Sub-Category]],(LEN(Table1[[#This Row],[Category and Sub-Category]])-(FIND("/",Table1[[#This Row],[Category and Sub-Category]],1))))</f>
        <v>hardware</v>
      </c>
      <c r="S2034" s="7">
        <f>(Table1[[#This Row],[launched_at]]/86400)+DATE(1970,1,1)</f>
        <v>42689.565671296295</v>
      </c>
      <c r="T2034" s="7">
        <f>(Table1[[#This Row],[deadline]]/86400)+DATE(1970,1,1)</f>
        <v>42719.208333333328</v>
      </c>
    </row>
    <row r="2035" spans="1:20" ht="58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12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9">
        <f>Table1[[#This Row],[pledged]]/Table1[[#This Row],[goal]]</f>
        <v>1.7867599999999999</v>
      </c>
      <c r="P2035" s="8">
        <f>IFERROR(Table1[[#This Row],[pledged]]/Table1[[#This Row],[backers_count]],0)</f>
        <v>282.71518987341773</v>
      </c>
      <c r="Q203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35" t="str">
        <f>RIGHT(Table1[[#This Row],[Category and Sub-Category]],(LEN(Table1[[#This Row],[Category and Sub-Category]])-(FIND("/",Table1[[#This Row],[Category and Sub-Category]],1))))</f>
        <v>hardware</v>
      </c>
      <c r="S2035" s="7">
        <f>(Table1[[#This Row],[launched_at]]/86400)+DATE(1970,1,1)</f>
        <v>41725.082384259258</v>
      </c>
      <c r="T2035" s="7">
        <f>(Table1[[#This Row],[deadline]]/86400)+DATE(1970,1,1)</f>
        <v>41755.082384259258</v>
      </c>
    </row>
    <row r="2036" spans="1:20" ht="58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12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9">
        <f>Table1[[#This Row],[pledged]]/Table1[[#This Row],[goal]]</f>
        <v>3.868199871794872</v>
      </c>
      <c r="P2036" s="8">
        <f>IFERROR(Table1[[#This Row],[pledged]]/Table1[[#This Row],[backers_count]],0)</f>
        <v>593.93620078740162</v>
      </c>
      <c r="Q203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36" t="str">
        <f>RIGHT(Table1[[#This Row],[Category and Sub-Category]],(LEN(Table1[[#This Row],[Category and Sub-Category]])-(FIND("/",Table1[[#This Row],[Category and Sub-Category]],1))))</f>
        <v>hardware</v>
      </c>
      <c r="S2036" s="7">
        <f>(Table1[[#This Row],[launched_at]]/86400)+DATE(1970,1,1)</f>
        <v>42076.130011574074</v>
      </c>
      <c r="T2036" s="7">
        <f>(Table1[[#This Row],[deadline]]/86400)+DATE(1970,1,1)</f>
        <v>42131.290277777778</v>
      </c>
    </row>
    <row r="2037" spans="1:20" ht="58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12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9">
        <f>Table1[[#This Row],[pledged]]/Table1[[#This Row],[goal]]</f>
        <v>2.1103642500000004</v>
      </c>
      <c r="P2037" s="8">
        <f>IFERROR(Table1[[#This Row],[pledged]]/Table1[[#This Row],[backers_count]],0)</f>
        <v>262.15704968944101</v>
      </c>
      <c r="Q203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37" t="str">
        <f>RIGHT(Table1[[#This Row],[Category and Sub-Category]],(LEN(Table1[[#This Row],[Category and Sub-Category]])-(FIND("/",Table1[[#This Row],[Category and Sub-Category]],1))))</f>
        <v>hardware</v>
      </c>
      <c r="S2037" s="7">
        <f>(Table1[[#This Row],[launched_at]]/86400)+DATE(1970,1,1)</f>
        <v>42311.625081018516</v>
      </c>
      <c r="T2037" s="7">
        <f>(Table1[[#This Row],[deadline]]/86400)+DATE(1970,1,1)</f>
        <v>42357.041666666672</v>
      </c>
    </row>
    <row r="2038" spans="1:20" ht="43.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12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9">
        <f>Table1[[#This Row],[pledged]]/Table1[[#This Row],[goal]]</f>
        <v>1.3166833333333334</v>
      </c>
      <c r="P2038" s="8">
        <f>IFERROR(Table1[[#This Row],[pledged]]/Table1[[#This Row],[backers_count]],0)</f>
        <v>46.580778301886795</v>
      </c>
      <c r="Q203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38" t="str">
        <f>RIGHT(Table1[[#This Row],[Category and Sub-Category]],(LEN(Table1[[#This Row],[Category and Sub-Category]])-(FIND("/",Table1[[#This Row],[Category and Sub-Category]],1))))</f>
        <v>hardware</v>
      </c>
      <c r="S2038" s="7">
        <f>(Table1[[#This Row],[launched_at]]/86400)+DATE(1970,1,1)</f>
        <v>41738.864803240736</v>
      </c>
      <c r="T2038" s="7">
        <f>(Table1[[#This Row],[deadline]]/86400)+DATE(1970,1,1)</f>
        <v>41768.864803240736</v>
      </c>
    </row>
    <row r="2039" spans="1:20" ht="43.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12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9">
        <f>Table1[[#This Row],[pledged]]/Table1[[#This Row],[goal]]</f>
        <v>3.0047639999999998</v>
      </c>
      <c r="P2039" s="8">
        <f>IFERROR(Table1[[#This Row],[pledged]]/Table1[[#This Row],[backers_count]],0)</f>
        <v>70.041118881118877</v>
      </c>
      <c r="Q203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39" t="str">
        <f>RIGHT(Table1[[#This Row],[Category and Sub-Category]],(LEN(Table1[[#This Row],[Category and Sub-Category]])-(FIND("/",Table1[[#This Row],[Category and Sub-Category]],1))))</f>
        <v>hardware</v>
      </c>
      <c r="S2039" s="7">
        <f>(Table1[[#This Row],[launched_at]]/86400)+DATE(1970,1,1)</f>
        <v>41578.210104166668</v>
      </c>
      <c r="T2039" s="7">
        <f>(Table1[[#This Row],[deadline]]/86400)+DATE(1970,1,1)</f>
        <v>41638.251770833333</v>
      </c>
    </row>
    <row r="2040" spans="1:20" ht="43.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12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9">
        <f>Table1[[#This Row],[pledged]]/Table1[[#This Row],[goal]]</f>
        <v>4.2051249999999998</v>
      </c>
      <c r="P2040" s="8">
        <f>IFERROR(Table1[[#This Row],[pledged]]/Table1[[#This Row],[backers_count]],0)</f>
        <v>164.90686274509804</v>
      </c>
      <c r="Q204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40" t="str">
        <f>RIGHT(Table1[[#This Row],[Category and Sub-Category]],(LEN(Table1[[#This Row],[Category and Sub-Category]])-(FIND("/",Table1[[#This Row],[Category and Sub-Category]],1))))</f>
        <v>hardware</v>
      </c>
      <c r="S2040" s="7">
        <f>(Table1[[#This Row],[launched_at]]/86400)+DATE(1970,1,1)</f>
        <v>41424.27107638889</v>
      </c>
      <c r="T2040" s="7">
        <f>(Table1[[#This Row],[deadline]]/86400)+DATE(1970,1,1)</f>
        <v>41456.75</v>
      </c>
    </row>
    <row r="2041" spans="1:20" ht="43.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12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9">
        <f>Table1[[#This Row],[pledged]]/Table1[[#This Row],[goal]]</f>
        <v>1.362168</v>
      </c>
      <c r="P2041" s="8">
        <f>IFERROR(Table1[[#This Row],[pledged]]/Table1[[#This Row],[backers_count]],0)</f>
        <v>449.26385224274406</v>
      </c>
      <c r="Q204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41" t="str">
        <f>RIGHT(Table1[[#This Row],[Category and Sub-Category]],(LEN(Table1[[#This Row],[Category and Sub-Category]])-(FIND("/",Table1[[#This Row],[Category and Sub-Category]],1))))</f>
        <v>hardware</v>
      </c>
      <c r="S2041" s="7">
        <f>(Table1[[#This Row],[launched_at]]/86400)+DATE(1970,1,1)</f>
        <v>42675.438946759255</v>
      </c>
      <c r="T2041" s="7">
        <f>(Table1[[#This Row],[deadline]]/86400)+DATE(1970,1,1)</f>
        <v>42705.207638888889</v>
      </c>
    </row>
    <row r="2042" spans="1:20" ht="29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1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9">
        <f>Table1[[#This Row],[pledged]]/Table1[[#This Row],[goal]]</f>
        <v>2.4817133333333334</v>
      </c>
      <c r="P2042" s="8">
        <f>IFERROR(Table1[[#This Row],[pledged]]/Table1[[#This Row],[backers_count]],0)</f>
        <v>27.472841328413285</v>
      </c>
      <c r="Q204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42" t="str">
        <f>RIGHT(Table1[[#This Row],[Category and Sub-Category]],(LEN(Table1[[#This Row],[Category and Sub-Category]])-(FIND("/",Table1[[#This Row],[Category and Sub-Category]],1))))</f>
        <v>hardware</v>
      </c>
      <c r="S2042" s="7">
        <f>(Table1[[#This Row],[launched_at]]/86400)+DATE(1970,1,1)</f>
        <v>41578.927118055552</v>
      </c>
      <c r="T2042" s="7">
        <f>(Table1[[#This Row],[deadline]]/86400)+DATE(1970,1,1)</f>
        <v>41593.968784722223</v>
      </c>
    </row>
    <row r="2043" spans="1:20" ht="43.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12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9">
        <f>Table1[[#This Row],[pledged]]/Table1[[#This Row],[goal]]</f>
        <v>1.8186315789473684</v>
      </c>
      <c r="P2043" s="8">
        <f>IFERROR(Table1[[#This Row],[pledged]]/Table1[[#This Row],[backers_count]],0)</f>
        <v>143.97499999999999</v>
      </c>
      <c r="Q204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43" t="str">
        <f>RIGHT(Table1[[#This Row],[Category and Sub-Category]],(LEN(Table1[[#This Row],[Category and Sub-Category]])-(FIND("/",Table1[[#This Row],[Category and Sub-Category]],1))))</f>
        <v>hardware</v>
      </c>
      <c r="S2043" s="7">
        <f>(Table1[[#This Row],[launched_at]]/86400)+DATE(1970,1,1)</f>
        <v>42654.525775462964</v>
      </c>
      <c r="T2043" s="7">
        <f>(Table1[[#This Row],[deadline]]/86400)+DATE(1970,1,1)</f>
        <v>42684.567442129628</v>
      </c>
    </row>
    <row r="2044" spans="1:20" ht="43.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12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9">
        <f>Table1[[#This Row],[pledged]]/Table1[[#This Row],[goal]]</f>
        <v>1.2353000000000001</v>
      </c>
      <c r="P2044" s="8">
        <f>IFERROR(Table1[[#This Row],[pledged]]/Table1[[#This Row],[backers_count]],0)</f>
        <v>88.23571428571428</v>
      </c>
      <c r="Q204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44" t="str">
        <f>RIGHT(Table1[[#This Row],[Category and Sub-Category]],(LEN(Table1[[#This Row],[Category and Sub-Category]])-(FIND("/",Table1[[#This Row],[Category and Sub-Category]],1))))</f>
        <v>hardware</v>
      </c>
      <c r="S2044" s="7">
        <f>(Table1[[#This Row],[launched_at]]/86400)+DATE(1970,1,1)</f>
        <v>42331.708032407405</v>
      </c>
      <c r="T2044" s="7">
        <f>(Table1[[#This Row],[deadline]]/86400)+DATE(1970,1,1)</f>
        <v>42391.708032407405</v>
      </c>
    </row>
    <row r="2045" spans="1:20" ht="58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12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9">
        <f>Table1[[#This Row],[pledged]]/Table1[[#This Row],[goal]]</f>
        <v>5.0620938628158845</v>
      </c>
      <c r="P2045" s="8">
        <f>IFERROR(Table1[[#This Row],[pledged]]/Table1[[#This Row],[backers_count]],0)</f>
        <v>36.326424870466319</v>
      </c>
      <c r="Q204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45" t="str">
        <f>RIGHT(Table1[[#This Row],[Category and Sub-Category]],(LEN(Table1[[#This Row],[Category and Sub-Category]])-(FIND("/",Table1[[#This Row],[Category and Sub-Category]],1))))</f>
        <v>hardware</v>
      </c>
      <c r="S2045" s="7">
        <f>(Table1[[#This Row],[launched_at]]/86400)+DATE(1970,1,1)</f>
        <v>42661.176817129628</v>
      </c>
      <c r="T2045" s="7">
        <f>(Table1[[#This Row],[deadline]]/86400)+DATE(1970,1,1)</f>
        <v>42715.207638888889</v>
      </c>
    </row>
    <row r="2046" spans="1:20" ht="43.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12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9">
        <f>Table1[[#This Row],[pledged]]/Table1[[#This Row],[goal]]</f>
        <v>1.0821333333333334</v>
      </c>
      <c r="P2046" s="8">
        <f>IFERROR(Table1[[#This Row],[pledged]]/Table1[[#This Row],[backers_count]],0)</f>
        <v>90.177777777777777</v>
      </c>
      <c r="Q204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46" t="str">
        <f>RIGHT(Table1[[#This Row],[Category and Sub-Category]],(LEN(Table1[[#This Row],[Category and Sub-Category]])-(FIND("/",Table1[[#This Row],[Category and Sub-Category]],1))))</f>
        <v>hardware</v>
      </c>
      <c r="S2046" s="7">
        <f>(Table1[[#This Row],[launched_at]]/86400)+DATE(1970,1,1)</f>
        <v>42138.684189814812</v>
      </c>
      <c r="T2046" s="7">
        <f>(Table1[[#This Row],[deadline]]/86400)+DATE(1970,1,1)</f>
        <v>42168.684189814812</v>
      </c>
    </row>
    <row r="2047" spans="1:20" ht="58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12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9">
        <f>Table1[[#This Row],[pledged]]/Table1[[#This Row],[goal]]</f>
        <v>8.1918387755102042</v>
      </c>
      <c r="P2047" s="8">
        <f>IFERROR(Table1[[#This Row],[pledged]]/Table1[[#This Row],[backers_count]],0)</f>
        <v>152.62361216730039</v>
      </c>
      <c r="Q204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47" t="str">
        <f>RIGHT(Table1[[#This Row],[Category and Sub-Category]],(LEN(Table1[[#This Row],[Category and Sub-Category]])-(FIND("/",Table1[[#This Row],[Category and Sub-Category]],1))))</f>
        <v>hardware</v>
      </c>
      <c r="S2047" s="7">
        <f>(Table1[[#This Row],[launched_at]]/86400)+DATE(1970,1,1)</f>
        <v>41069.088506944448</v>
      </c>
      <c r="T2047" s="7">
        <f>(Table1[[#This Row],[deadline]]/86400)+DATE(1970,1,1)</f>
        <v>41099.088506944448</v>
      </c>
    </row>
    <row r="2048" spans="1:20" ht="43.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12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9">
        <f>Table1[[#This Row],[pledged]]/Table1[[#This Row],[goal]]</f>
        <v>1.2110000000000001</v>
      </c>
      <c r="P2048" s="8">
        <f>IFERROR(Table1[[#This Row],[pledged]]/Table1[[#This Row],[backers_count]],0)</f>
        <v>55.806451612903224</v>
      </c>
      <c r="Q204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48" t="str">
        <f>RIGHT(Table1[[#This Row],[Category and Sub-Category]],(LEN(Table1[[#This Row],[Category and Sub-Category]])-(FIND("/",Table1[[#This Row],[Category and Sub-Category]],1))))</f>
        <v>hardware</v>
      </c>
      <c r="S2048" s="7">
        <f>(Table1[[#This Row],[launched_at]]/86400)+DATE(1970,1,1)</f>
        <v>41387.171805555554</v>
      </c>
      <c r="T2048" s="7">
        <f>(Table1[[#This Row],[deadline]]/86400)+DATE(1970,1,1)</f>
        <v>41417.171805555554</v>
      </c>
    </row>
    <row r="2049" spans="1:20" ht="43.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12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9">
        <f>Table1[[#This Row],[pledged]]/Table1[[#This Row],[goal]]</f>
        <v>1.0299897959183673</v>
      </c>
      <c r="P2049" s="8">
        <f>IFERROR(Table1[[#This Row],[pledged]]/Table1[[#This Row],[backers_count]],0)</f>
        <v>227.85327313769753</v>
      </c>
      <c r="Q204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49" t="str">
        <f>RIGHT(Table1[[#This Row],[Category and Sub-Category]],(LEN(Table1[[#This Row],[Category and Sub-Category]])-(FIND("/",Table1[[#This Row],[Category and Sub-Category]],1))))</f>
        <v>hardware</v>
      </c>
      <c r="S2049" s="7">
        <f>(Table1[[#This Row],[launched_at]]/86400)+DATE(1970,1,1)</f>
        <v>42081.903587962966</v>
      </c>
      <c r="T2049" s="7">
        <f>(Table1[[#This Row],[deadline]]/86400)+DATE(1970,1,1)</f>
        <v>42111</v>
      </c>
    </row>
    <row r="2050" spans="1:20" ht="43.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12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9">
        <f>Table1[[#This Row],[pledged]]/Table1[[#This Row],[goal]]</f>
        <v>1.4833229411764706</v>
      </c>
      <c r="P2050" s="8">
        <f>IFERROR(Table1[[#This Row],[pledged]]/Table1[[#This Row],[backers_count]],0)</f>
        <v>91.82989803350327</v>
      </c>
      <c r="Q205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50" t="str">
        <f>RIGHT(Table1[[#This Row],[Category and Sub-Category]],(LEN(Table1[[#This Row],[Category and Sub-Category]])-(FIND("/",Table1[[#This Row],[Category and Sub-Category]],1))))</f>
        <v>hardware</v>
      </c>
      <c r="S2050" s="7">
        <f>(Table1[[#This Row],[launched_at]]/86400)+DATE(1970,1,1)</f>
        <v>41387.651516203703</v>
      </c>
      <c r="T2050" s="7">
        <f>(Table1[[#This Row],[deadline]]/86400)+DATE(1970,1,1)</f>
        <v>41417.651516203703</v>
      </c>
    </row>
    <row r="2051" spans="1:20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12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9">
        <f>Table1[[#This Row],[pledged]]/Table1[[#This Row],[goal]]</f>
        <v>1.2019070000000001</v>
      </c>
      <c r="P2051" s="8">
        <f>IFERROR(Table1[[#This Row],[pledged]]/Table1[[#This Row],[backers_count]],0)</f>
        <v>80.991037735849048</v>
      </c>
      <c r="Q205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51" t="str">
        <f>RIGHT(Table1[[#This Row],[Category and Sub-Category]],(LEN(Table1[[#This Row],[Category and Sub-Category]])-(FIND("/",Table1[[#This Row],[Category and Sub-Category]],1))))</f>
        <v>hardware</v>
      </c>
      <c r="S2051" s="7">
        <f>(Table1[[#This Row],[launched_at]]/86400)+DATE(1970,1,1)</f>
        <v>41575.527349537035</v>
      </c>
      <c r="T2051" s="7">
        <f>(Table1[[#This Row],[deadline]]/86400)+DATE(1970,1,1)</f>
        <v>41610.957638888889</v>
      </c>
    </row>
    <row r="2052" spans="1:20" ht="43.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1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9">
        <f>Table1[[#This Row],[pledged]]/Table1[[#This Row],[goal]]</f>
        <v>4.7327000000000004</v>
      </c>
      <c r="P2052" s="8">
        <f>IFERROR(Table1[[#This Row],[pledged]]/Table1[[#This Row],[backers_count]],0)</f>
        <v>278.39411764705881</v>
      </c>
      <c r="Q205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52" t="str">
        <f>RIGHT(Table1[[#This Row],[Category and Sub-Category]],(LEN(Table1[[#This Row],[Category and Sub-Category]])-(FIND("/",Table1[[#This Row],[Category and Sub-Category]],1))))</f>
        <v>hardware</v>
      </c>
      <c r="S2052" s="7">
        <f>(Table1[[#This Row],[launched_at]]/86400)+DATE(1970,1,1)</f>
        <v>42115.071504629625</v>
      </c>
      <c r="T2052" s="7">
        <f>(Table1[[#This Row],[deadline]]/86400)+DATE(1970,1,1)</f>
        <v>42155.071504629625</v>
      </c>
    </row>
    <row r="2053" spans="1:20" ht="58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12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9">
        <f>Table1[[#This Row],[pledged]]/Table1[[#This Row],[goal]]</f>
        <v>1.303625</v>
      </c>
      <c r="P2053" s="8">
        <f>IFERROR(Table1[[#This Row],[pledged]]/Table1[[#This Row],[backers_count]],0)</f>
        <v>43.095041322314053</v>
      </c>
      <c r="Q205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53" t="str">
        <f>RIGHT(Table1[[#This Row],[Category and Sub-Category]],(LEN(Table1[[#This Row],[Category and Sub-Category]])-(FIND("/",Table1[[#This Row],[Category and Sub-Category]],1))))</f>
        <v>hardware</v>
      </c>
      <c r="S2053" s="7">
        <f>(Table1[[#This Row],[launched_at]]/86400)+DATE(1970,1,1)</f>
        <v>41604.022418981483</v>
      </c>
      <c r="T2053" s="7">
        <f>(Table1[[#This Row],[deadline]]/86400)+DATE(1970,1,1)</f>
        <v>41634.022418981483</v>
      </c>
    </row>
    <row r="2054" spans="1:20" ht="43.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12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9">
        <f>Table1[[#This Row],[pledged]]/Table1[[#This Row],[goal]]</f>
        <v>3.5304799999999998</v>
      </c>
      <c r="P2054" s="8">
        <f>IFERROR(Table1[[#This Row],[pledged]]/Table1[[#This Row],[backers_count]],0)</f>
        <v>326.29205175600737</v>
      </c>
      <c r="Q205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54" t="str">
        <f>RIGHT(Table1[[#This Row],[Category and Sub-Category]],(LEN(Table1[[#This Row],[Category and Sub-Category]])-(FIND("/",Table1[[#This Row],[Category and Sub-Category]],1))))</f>
        <v>hardware</v>
      </c>
      <c r="S2054" s="7">
        <f>(Table1[[#This Row],[launched_at]]/86400)+DATE(1970,1,1)</f>
        <v>42375.08394675926</v>
      </c>
      <c r="T2054" s="7">
        <f>(Table1[[#This Row],[deadline]]/86400)+DATE(1970,1,1)</f>
        <v>42420.08394675926</v>
      </c>
    </row>
    <row r="2055" spans="1:20" ht="43.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12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9">
        <f>Table1[[#This Row],[pledged]]/Table1[[#This Row],[goal]]</f>
        <v>1.0102</v>
      </c>
      <c r="P2055" s="8">
        <f>IFERROR(Table1[[#This Row],[pledged]]/Table1[[#This Row],[backers_count]],0)</f>
        <v>41.743801652892564</v>
      </c>
      <c r="Q205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55" t="str">
        <f>RIGHT(Table1[[#This Row],[Category and Sub-Category]],(LEN(Table1[[#This Row],[Category and Sub-Category]])-(FIND("/",Table1[[#This Row],[Category and Sub-Category]],1))))</f>
        <v>hardware</v>
      </c>
      <c r="S2055" s="7">
        <f>(Table1[[#This Row],[launched_at]]/86400)+DATE(1970,1,1)</f>
        <v>42303.617488425924</v>
      </c>
      <c r="T2055" s="7">
        <f>(Table1[[#This Row],[deadline]]/86400)+DATE(1970,1,1)</f>
        <v>42333.659155092595</v>
      </c>
    </row>
    <row r="2056" spans="1:20" ht="43.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12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9">
        <f>Table1[[#This Row],[pledged]]/Table1[[#This Row],[goal]]</f>
        <v>1.1359142857142857</v>
      </c>
      <c r="P2056" s="8">
        <f>IFERROR(Table1[[#This Row],[pledged]]/Table1[[#This Row],[backers_count]],0)</f>
        <v>64.020933977455712</v>
      </c>
      <c r="Q205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56" t="str">
        <f>RIGHT(Table1[[#This Row],[Category and Sub-Category]],(LEN(Table1[[#This Row],[Category and Sub-Category]])-(FIND("/",Table1[[#This Row],[Category and Sub-Category]],1))))</f>
        <v>hardware</v>
      </c>
      <c r="S2056" s="7">
        <f>(Table1[[#This Row],[launched_at]]/86400)+DATE(1970,1,1)</f>
        <v>41731.520949074074</v>
      </c>
      <c r="T2056" s="7">
        <f>(Table1[[#This Row],[deadline]]/86400)+DATE(1970,1,1)</f>
        <v>41761.520949074074</v>
      </c>
    </row>
    <row r="2057" spans="1:20" ht="43.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12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9">
        <f>Table1[[#This Row],[pledged]]/Table1[[#This Row],[goal]]</f>
        <v>1.6741666666666666</v>
      </c>
      <c r="P2057" s="8">
        <f>IFERROR(Table1[[#This Row],[pledged]]/Table1[[#This Row],[backers_count]],0)</f>
        <v>99.455445544554451</v>
      </c>
      <c r="Q205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57" t="str">
        <f>RIGHT(Table1[[#This Row],[Category and Sub-Category]],(LEN(Table1[[#This Row],[Category and Sub-Category]])-(FIND("/",Table1[[#This Row],[Category and Sub-Category]],1))))</f>
        <v>hardware</v>
      </c>
      <c r="S2057" s="7">
        <f>(Table1[[#This Row],[launched_at]]/86400)+DATE(1970,1,1)</f>
        <v>41946.674108796295</v>
      </c>
      <c r="T2057" s="7">
        <f>(Table1[[#This Row],[deadline]]/86400)+DATE(1970,1,1)</f>
        <v>41976.166666666672</v>
      </c>
    </row>
    <row r="2058" spans="1:20" ht="43.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12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9">
        <f>Table1[[#This Row],[pledged]]/Table1[[#This Row],[goal]]</f>
        <v>1.5345200000000001</v>
      </c>
      <c r="P2058" s="8">
        <f>IFERROR(Table1[[#This Row],[pledged]]/Table1[[#This Row],[backers_count]],0)</f>
        <v>138.49458483754512</v>
      </c>
      <c r="Q205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58" t="str">
        <f>RIGHT(Table1[[#This Row],[Category and Sub-Category]],(LEN(Table1[[#This Row],[Category and Sub-Category]])-(FIND("/",Table1[[#This Row],[Category and Sub-Category]],1))))</f>
        <v>hardware</v>
      </c>
      <c r="S2058" s="7">
        <f>(Table1[[#This Row],[launched_at]]/86400)+DATE(1970,1,1)</f>
        <v>41351.76090277778</v>
      </c>
      <c r="T2058" s="7">
        <f>(Table1[[#This Row],[deadline]]/86400)+DATE(1970,1,1)</f>
        <v>41381.76090277778</v>
      </c>
    </row>
    <row r="2059" spans="1:20" ht="58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12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9">
        <f>Table1[[#This Row],[pledged]]/Table1[[#This Row],[goal]]</f>
        <v>2.022322</v>
      </c>
      <c r="P2059" s="8">
        <f>IFERROR(Table1[[#This Row],[pledged]]/Table1[[#This Row],[backers_count]],0)</f>
        <v>45.547792792792798</v>
      </c>
      <c r="Q205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59" t="str">
        <f>RIGHT(Table1[[#This Row],[Category and Sub-Category]],(LEN(Table1[[#This Row],[Category and Sub-Category]])-(FIND("/",Table1[[#This Row],[Category and Sub-Category]],1))))</f>
        <v>hardware</v>
      </c>
      <c r="S2059" s="7">
        <f>(Table1[[#This Row],[launched_at]]/86400)+DATE(1970,1,1)</f>
        <v>42396.494583333333</v>
      </c>
      <c r="T2059" s="7">
        <f>(Table1[[#This Row],[deadline]]/86400)+DATE(1970,1,1)</f>
        <v>42426.494583333333</v>
      </c>
    </row>
    <row r="2060" spans="1:20" ht="29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12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9">
        <f>Table1[[#This Row],[pledged]]/Table1[[#This Row],[goal]]</f>
        <v>1.6828125</v>
      </c>
      <c r="P2060" s="8">
        <f>IFERROR(Table1[[#This Row],[pledged]]/Table1[[#This Row],[backers_count]],0)</f>
        <v>10.507317073170732</v>
      </c>
      <c r="Q206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60" t="str">
        <f>RIGHT(Table1[[#This Row],[Category and Sub-Category]],(LEN(Table1[[#This Row],[Category and Sub-Category]])-(FIND("/",Table1[[#This Row],[Category and Sub-Category]],1))))</f>
        <v>hardware</v>
      </c>
      <c r="S2060" s="7">
        <f>(Table1[[#This Row],[launched_at]]/86400)+DATE(1970,1,1)</f>
        <v>42026.370717592596</v>
      </c>
      <c r="T2060" s="7">
        <f>(Table1[[#This Row],[deadline]]/86400)+DATE(1970,1,1)</f>
        <v>42065.833333333328</v>
      </c>
    </row>
    <row r="2061" spans="1:20" ht="43.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12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9">
        <f>Table1[[#This Row],[pledged]]/Table1[[#This Row],[goal]]</f>
        <v>1.4345666666666668</v>
      </c>
      <c r="P2061" s="8">
        <f>IFERROR(Table1[[#This Row],[pledged]]/Table1[[#This Row],[backers_count]],0)</f>
        <v>114.76533333333333</v>
      </c>
      <c r="Q206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61" t="str">
        <f>RIGHT(Table1[[#This Row],[Category and Sub-Category]],(LEN(Table1[[#This Row],[Category and Sub-Category]])-(FIND("/",Table1[[#This Row],[Category and Sub-Category]],1))))</f>
        <v>hardware</v>
      </c>
      <c r="S2061" s="7">
        <f>(Table1[[#This Row],[launched_at]]/86400)+DATE(1970,1,1)</f>
        <v>42361.602476851855</v>
      </c>
      <c r="T2061" s="7">
        <f>(Table1[[#This Row],[deadline]]/86400)+DATE(1970,1,1)</f>
        <v>42400.915972222225</v>
      </c>
    </row>
    <row r="2062" spans="1:20" ht="43.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1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9">
        <f>Table1[[#This Row],[pledged]]/Table1[[#This Row],[goal]]</f>
        <v>1.964</v>
      </c>
      <c r="P2062" s="8">
        <f>IFERROR(Table1[[#This Row],[pledged]]/Table1[[#This Row],[backers_count]],0)</f>
        <v>35.997067448680355</v>
      </c>
      <c r="Q206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62" t="str">
        <f>RIGHT(Table1[[#This Row],[Category and Sub-Category]],(LEN(Table1[[#This Row],[Category and Sub-Category]])-(FIND("/",Table1[[#This Row],[Category and Sub-Category]],1))))</f>
        <v>hardware</v>
      </c>
      <c r="S2062" s="7">
        <f>(Table1[[#This Row],[launched_at]]/86400)+DATE(1970,1,1)</f>
        <v>41783.642939814818</v>
      </c>
      <c r="T2062" s="7">
        <f>(Table1[[#This Row],[deadline]]/86400)+DATE(1970,1,1)</f>
        <v>41843.642939814818</v>
      </c>
    </row>
    <row r="2063" spans="1:20" ht="43.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12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9">
        <f>Table1[[#This Row],[pledged]]/Table1[[#This Row],[goal]]</f>
        <v>1.0791999999999999</v>
      </c>
      <c r="P2063" s="8">
        <f>IFERROR(Table1[[#This Row],[pledged]]/Table1[[#This Row],[backers_count]],0)</f>
        <v>154.17142857142858</v>
      </c>
      <c r="Q206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63" t="str">
        <f>RIGHT(Table1[[#This Row],[Category and Sub-Category]],(LEN(Table1[[#This Row],[Category and Sub-Category]])-(FIND("/",Table1[[#This Row],[Category and Sub-Category]],1))))</f>
        <v>hardware</v>
      </c>
      <c r="S2063" s="7">
        <f>(Table1[[#This Row],[launched_at]]/86400)+DATE(1970,1,1)</f>
        <v>42705.764513888891</v>
      </c>
      <c r="T2063" s="7">
        <f>(Table1[[#This Row],[deadline]]/86400)+DATE(1970,1,1)</f>
        <v>42735.764513888891</v>
      </c>
    </row>
    <row r="2064" spans="1:20" ht="58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12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9">
        <f>Table1[[#This Row],[pledged]]/Table1[[#This Row],[goal]]</f>
        <v>1.14977</v>
      </c>
      <c r="P2064" s="8">
        <f>IFERROR(Table1[[#This Row],[pledged]]/Table1[[#This Row],[backers_count]],0)</f>
        <v>566.38916256157631</v>
      </c>
      <c r="Q206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64" t="str">
        <f>RIGHT(Table1[[#This Row],[Category and Sub-Category]],(LEN(Table1[[#This Row],[Category and Sub-Category]])-(FIND("/",Table1[[#This Row],[Category and Sub-Category]],1))))</f>
        <v>hardware</v>
      </c>
      <c r="S2064" s="7">
        <f>(Table1[[#This Row],[launched_at]]/86400)+DATE(1970,1,1)</f>
        <v>42423.3830787037</v>
      </c>
      <c r="T2064" s="7">
        <f>(Table1[[#This Row],[deadline]]/86400)+DATE(1970,1,1)</f>
        <v>42453.341412037036</v>
      </c>
    </row>
    <row r="2065" spans="1:20" ht="29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12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9">
        <f>Table1[[#This Row],[pledged]]/Table1[[#This Row],[goal]]</f>
        <v>1.4804999999999999</v>
      </c>
      <c r="P2065" s="8">
        <f>IFERROR(Table1[[#This Row],[pledged]]/Table1[[#This Row],[backers_count]],0)</f>
        <v>120.85714285714286</v>
      </c>
      <c r="Q206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65" t="str">
        <f>RIGHT(Table1[[#This Row],[Category and Sub-Category]],(LEN(Table1[[#This Row],[Category and Sub-Category]])-(FIND("/",Table1[[#This Row],[Category and Sub-Category]],1))))</f>
        <v>hardware</v>
      </c>
      <c r="S2065" s="7">
        <f>(Table1[[#This Row],[launched_at]]/86400)+DATE(1970,1,1)</f>
        <v>42472.73265046296</v>
      </c>
      <c r="T2065" s="7">
        <f>(Table1[[#This Row],[deadline]]/86400)+DATE(1970,1,1)</f>
        <v>42505.73265046296</v>
      </c>
    </row>
    <row r="2066" spans="1:20" ht="43.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12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9">
        <f>Table1[[#This Row],[pledged]]/Table1[[#This Row],[goal]]</f>
        <v>1.9116676082790633</v>
      </c>
      <c r="P2066" s="8">
        <f>IFERROR(Table1[[#This Row],[pledged]]/Table1[[#This Row],[backers_count]],0)</f>
        <v>86.163845492085343</v>
      </c>
      <c r="Q206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66" t="str">
        <f>RIGHT(Table1[[#This Row],[Category and Sub-Category]],(LEN(Table1[[#This Row],[Category and Sub-Category]])-(FIND("/",Table1[[#This Row],[Category and Sub-Category]],1))))</f>
        <v>hardware</v>
      </c>
      <c r="S2066" s="7">
        <f>(Table1[[#This Row],[launched_at]]/86400)+DATE(1970,1,1)</f>
        <v>41389.364849537036</v>
      </c>
      <c r="T2066" s="7">
        <f>(Table1[[#This Row],[deadline]]/86400)+DATE(1970,1,1)</f>
        <v>41425.5</v>
      </c>
    </row>
    <row r="2067" spans="1:20" ht="43.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12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9">
        <f>Table1[[#This Row],[pledged]]/Table1[[#This Row],[goal]]</f>
        <v>1.99215125</v>
      </c>
      <c r="P2067" s="8">
        <f>IFERROR(Table1[[#This Row],[pledged]]/Table1[[#This Row],[backers_count]],0)</f>
        <v>51.212114395886893</v>
      </c>
      <c r="Q206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67" t="str">
        <f>RIGHT(Table1[[#This Row],[Category and Sub-Category]],(LEN(Table1[[#This Row],[Category and Sub-Category]])-(FIND("/",Table1[[#This Row],[Category and Sub-Category]],1))))</f>
        <v>hardware</v>
      </c>
      <c r="S2067" s="7">
        <f>(Table1[[#This Row],[launched_at]]/86400)+DATE(1970,1,1)</f>
        <v>41603.333668981482</v>
      </c>
      <c r="T2067" s="7">
        <f>(Table1[[#This Row],[deadline]]/86400)+DATE(1970,1,1)</f>
        <v>41633.333668981482</v>
      </c>
    </row>
    <row r="2068" spans="1:20" ht="43.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12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9">
        <f>Table1[[#This Row],[pledged]]/Table1[[#This Row],[goal]]</f>
        <v>2.1859999999999999</v>
      </c>
      <c r="P2068" s="8">
        <f>IFERROR(Table1[[#This Row],[pledged]]/Table1[[#This Row],[backers_count]],0)</f>
        <v>67.261538461538464</v>
      </c>
      <c r="Q206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68" t="str">
        <f>RIGHT(Table1[[#This Row],[Category and Sub-Category]],(LEN(Table1[[#This Row],[Category and Sub-Category]])-(FIND("/",Table1[[#This Row],[Category and Sub-Category]],1))))</f>
        <v>hardware</v>
      </c>
      <c r="S2068" s="7">
        <f>(Table1[[#This Row],[launched_at]]/86400)+DATE(1970,1,1)</f>
        <v>41844.771793981483</v>
      </c>
      <c r="T2068" s="7">
        <f>(Table1[[#This Row],[deadline]]/86400)+DATE(1970,1,1)</f>
        <v>41874.771793981483</v>
      </c>
    </row>
    <row r="2069" spans="1:20" ht="43.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12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9">
        <f>Table1[[#This Row],[pledged]]/Table1[[#This Row],[goal]]</f>
        <v>1.2686868686868686</v>
      </c>
      <c r="P2069" s="8">
        <f>IFERROR(Table1[[#This Row],[pledged]]/Table1[[#This Row],[backers_count]],0)</f>
        <v>62.8</v>
      </c>
      <c r="Q206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69" t="str">
        <f>RIGHT(Table1[[#This Row],[Category and Sub-Category]],(LEN(Table1[[#This Row],[Category and Sub-Category]])-(FIND("/",Table1[[#This Row],[Category and Sub-Category]],1))))</f>
        <v>hardware</v>
      </c>
      <c r="S2069" s="7">
        <f>(Table1[[#This Row],[launched_at]]/86400)+DATE(1970,1,1)</f>
        <v>42115.853888888887</v>
      </c>
      <c r="T2069" s="7">
        <f>(Table1[[#This Row],[deadline]]/86400)+DATE(1970,1,1)</f>
        <v>42148.853888888887</v>
      </c>
    </row>
    <row r="2070" spans="1:20" ht="43.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12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9">
        <f>Table1[[#This Row],[pledged]]/Table1[[#This Row],[goal]]</f>
        <v>1.0522388</v>
      </c>
      <c r="P2070" s="8">
        <f>IFERROR(Table1[[#This Row],[pledged]]/Table1[[#This Row],[backers_count]],0)</f>
        <v>346.13118421052633</v>
      </c>
      <c r="Q207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70" t="str">
        <f>RIGHT(Table1[[#This Row],[Category and Sub-Category]],(LEN(Table1[[#This Row],[Category and Sub-Category]])-(FIND("/",Table1[[#This Row],[Category and Sub-Category]],1))))</f>
        <v>hardware</v>
      </c>
      <c r="S2070" s="7">
        <f>(Table1[[#This Row],[launched_at]]/86400)+DATE(1970,1,1)</f>
        <v>42633.841608796298</v>
      </c>
      <c r="T2070" s="7">
        <f>(Table1[[#This Row],[deadline]]/86400)+DATE(1970,1,1)</f>
        <v>42663.841608796298</v>
      </c>
    </row>
    <row r="2071" spans="1:20" ht="58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12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9">
        <f>Table1[[#This Row],[pledged]]/Table1[[#This Row],[goal]]</f>
        <v>1.2840666000000001</v>
      </c>
      <c r="P2071" s="8">
        <f>IFERROR(Table1[[#This Row],[pledged]]/Table1[[#This Row],[backers_count]],0)</f>
        <v>244.11912547528519</v>
      </c>
      <c r="Q207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71" t="str">
        <f>RIGHT(Table1[[#This Row],[Category and Sub-Category]],(LEN(Table1[[#This Row],[Category and Sub-Category]])-(FIND("/",Table1[[#This Row],[Category and Sub-Category]],1))))</f>
        <v>hardware</v>
      </c>
      <c r="S2071" s="7">
        <f>(Table1[[#This Row],[launched_at]]/86400)+DATE(1970,1,1)</f>
        <v>42340.972118055557</v>
      </c>
      <c r="T2071" s="7">
        <f>(Table1[[#This Row],[deadline]]/86400)+DATE(1970,1,1)</f>
        <v>42371.972118055557</v>
      </c>
    </row>
    <row r="2072" spans="1:20" ht="43.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1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9">
        <f>Table1[[#This Row],[pledged]]/Table1[[#This Row],[goal]]</f>
        <v>3.1732719999999999</v>
      </c>
      <c r="P2072" s="8">
        <f>IFERROR(Table1[[#This Row],[pledged]]/Table1[[#This Row],[backers_count]],0)</f>
        <v>259.25424836601309</v>
      </c>
      <c r="Q207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72" t="str">
        <f>RIGHT(Table1[[#This Row],[Category and Sub-Category]],(LEN(Table1[[#This Row],[Category and Sub-Category]])-(FIND("/",Table1[[#This Row],[Category and Sub-Category]],1))))</f>
        <v>hardware</v>
      </c>
      <c r="S2072" s="7">
        <f>(Table1[[#This Row],[launched_at]]/86400)+DATE(1970,1,1)</f>
        <v>42519.6565162037</v>
      </c>
      <c r="T2072" s="7">
        <f>(Table1[[#This Row],[deadline]]/86400)+DATE(1970,1,1)</f>
        <v>42549.6565162037</v>
      </c>
    </row>
    <row r="2073" spans="1:20" ht="43.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12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9">
        <f>Table1[[#This Row],[pledged]]/Table1[[#This Row],[goal]]</f>
        <v>2.8073000000000001</v>
      </c>
      <c r="P2073" s="8">
        <f>IFERROR(Table1[[#This Row],[pledged]]/Table1[[#This Row],[backers_count]],0)</f>
        <v>201.96402877697841</v>
      </c>
      <c r="Q207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73" t="str">
        <f>RIGHT(Table1[[#This Row],[Category and Sub-Category]],(LEN(Table1[[#This Row],[Category and Sub-Category]])-(FIND("/",Table1[[#This Row],[Category and Sub-Category]],1))))</f>
        <v>hardware</v>
      </c>
      <c r="S2073" s="7">
        <f>(Table1[[#This Row],[launched_at]]/86400)+DATE(1970,1,1)</f>
        <v>42600.278749999998</v>
      </c>
      <c r="T2073" s="7">
        <f>(Table1[[#This Row],[deadline]]/86400)+DATE(1970,1,1)</f>
        <v>42645.278749999998</v>
      </c>
    </row>
    <row r="2074" spans="1:20" ht="58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12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9">
        <f>Table1[[#This Row],[pledged]]/Table1[[#This Row],[goal]]</f>
        <v>1.1073146853146854</v>
      </c>
      <c r="P2074" s="8">
        <f>IFERROR(Table1[[#This Row],[pledged]]/Table1[[#This Row],[backers_count]],0)</f>
        <v>226.20857142857142</v>
      </c>
      <c r="Q207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74" t="str">
        <f>RIGHT(Table1[[#This Row],[Category and Sub-Category]],(LEN(Table1[[#This Row],[Category and Sub-Category]])-(FIND("/",Table1[[#This Row],[Category and Sub-Category]],1))))</f>
        <v>hardware</v>
      </c>
      <c r="S2074" s="7">
        <f>(Table1[[#This Row],[launched_at]]/86400)+DATE(1970,1,1)</f>
        <v>42467.581388888888</v>
      </c>
      <c r="T2074" s="7">
        <f>(Table1[[#This Row],[deadline]]/86400)+DATE(1970,1,1)</f>
        <v>42497.581388888888</v>
      </c>
    </row>
    <row r="2075" spans="1:20" ht="43.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12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9">
        <f>Table1[[#This Row],[pledged]]/Table1[[#This Row],[goal]]</f>
        <v>1.5260429999999998</v>
      </c>
      <c r="P2075" s="8">
        <f>IFERROR(Table1[[#This Row],[pledged]]/Table1[[#This Row],[backers_count]],0)</f>
        <v>324.69</v>
      </c>
      <c r="Q207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75" t="str">
        <f>RIGHT(Table1[[#This Row],[Category and Sub-Category]],(LEN(Table1[[#This Row],[Category and Sub-Category]])-(FIND("/",Table1[[#This Row],[Category and Sub-Category]],1))))</f>
        <v>hardware</v>
      </c>
      <c r="S2075" s="7">
        <f>(Table1[[#This Row],[launched_at]]/86400)+DATE(1970,1,1)</f>
        <v>42087.668032407411</v>
      </c>
      <c r="T2075" s="7">
        <f>(Table1[[#This Row],[deadline]]/86400)+DATE(1970,1,1)</f>
        <v>42132.668032407411</v>
      </c>
    </row>
    <row r="2076" spans="1:20" ht="29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12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9">
        <f>Table1[[#This Row],[pledged]]/Table1[[#This Row],[goal]]</f>
        <v>1.0249999999999999</v>
      </c>
      <c r="P2076" s="8">
        <f>IFERROR(Table1[[#This Row],[pledged]]/Table1[[#This Row],[backers_count]],0)</f>
        <v>205</v>
      </c>
      <c r="Q207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76" t="str">
        <f>RIGHT(Table1[[#This Row],[Category and Sub-Category]],(LEN(Table1[[#This Row],[Category and Sub-Category]])-(FIND("/",Table1[[#This Row],[Category and Sub-Category]],1))))</f>
        <v>hardware</v>
      </c>
      <c r="S2076" s="7">
        <f>(Table1[[#This Row],[launched_at]]/86400)+DATE(1970,1,1)</f>
        <v>42466.826180555552</v>
      </c>
      <c r="T2076" s="7">
        <f>(Table1[[#This Row],[deadline]]/86400)+DATE(1970,1,1)</f>
        <v>42496.826180555552</v>
      </c>
    </row>
    <row r="2077" spans="1:20" ht="43.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12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9">
        <f>Table1[[#This Row],[pledged]]/Table1[[#This Row],[goal]]</f>
        <v>16.783738373837384</v>
      </c>
      <c r="P2077" s="8">
        <f>IFERROR(Table1[[#This Row],[pledged]]/Table1[[#This Row],[backers_count]],0)</f>
        <v>20.465926829268295</v>
      </c>
      <c r="Q207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77" t="str">
        <f>RIGHT(Table1[[#This Row],[Category and Sub-Category]],(LEN(Table1[[#This Row],[Category and Sub-Category]])-(FIND("/",Table1[[#This Row],[Category and Sub-Category]],1))))</f>
        <v>hardware</v>
      </c>
      <c r="S2077" s="7">
        <f>(Table1[[#This Row],[launched_at]]/86400)+DATE(1970,1,1)</f>
        <v>41450.681574074071</v>
      </c>
      <c r="T2077" s="7">
        <f>(Table1[[#This Row],[deadline]]/86400)+DATE(1970,1,1)</f>
        <v>41480.681574074071</v>
      </c>
    </row>
    <row r="2078" spans="1:20" ht="29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12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9">
        <f>Table1[[#This Row],[pledged]]/Table1[[#This Row],[goal]]</f>
        <v>5.4334915642458101</v>
      </c>
      <c r="P2078" s="8">
        <f>IFERROR(Table1[[#This Row],[pledged]]/Table1[[#This Row],[backers_count]],0)</f>
        <v>116.35303146309367</v>
      </c>
      <c r="Q207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78" t="str">
        <f>RIGHT(Table1[[#This Row],[Category and Sub-Category]],(LEN(Table1[[#This Row],[Category and Sub-Category]])-(FIND("/",Table1[[#This Row],[Category and Sub-Category]],1))))</f>
        <v>hardware</v>
      </c>
      <c r="S2078" s="7">
        <f>(Table1[[#This Row],[launched_at]]/86400)+DATE(1970,1,1)</f>
        <v>41803.880659722221</v>
      </c>
      <c r="T2078" s="7">
        <f>(Table1[[#This Row],[deadline]]/86400)+DATE(1970,1,1)</f>
        <v>41843.880659722221</v>
      </c>
    </row>
    <row r="2079" spans="1:20" ht="43.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12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9">
        <f>Table1[[#This Row],[pledged]]/Table1[[#This Row],[goal]]</f>
        <v>1.1550800000000001</v>
      </c>
      <c r="P2079" s="8">
        <f>IFERROR(Table1[[#This Row],[pledged]]/Table1[[#This Row],[backers_count]],0)</f>
        <v>307.20212765957444</v>
      </c>
      <c r="Q207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79" t="str">
        <f>RIGHT(Table1[[#This Row],[Category and Sub-Category]],(LEN(Table1[[#This Row],[Category and Sub-Category]])-(FIND("/",Table1[[#This Row],[Category and Sub-Category]],1))))</f>
        <v>hardware</v>
      </c>
      <c r="S2079" s="7">
        <f>(Table1[[#This Row],[launched_at]]/86400)+DATE(1970,1,1)</f>
        <v>42103.042546296296</v>
      </c>
      <c r="T2079" s="7">
        <f>(Table1[[#This Row],[deadline]]/86400)+DATE(1970,1,1)</f>
        <v>42160.875</v>
      </c>
    </row>
    <row r="2080" spans="1:20" ht="43.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12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9">
        <f>Table1[[#This Row],[pledged]]/Table1[[#This Row],[goal]]</f>
        <v>1.3120499999999999</v>
      </c>
      <c r="P2080" s="8">
        <f>IFERROR(Table1[[#This Row],[pledged]]/Table1[[#This Row],[backers_count]],0)</f>
        <v>546.6875</v>
      </c>
      <c r="Q208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80" t="str">
        <f>RIGHT(Table1[[#This Row],[Category and Sub-Category]],(LEN(Table1[[#This Row],[Category and Sub-Category]])-(FIND("/",Table1[[#This Row],[Category and Sub-Category]],1))))</f>
        <v>hardware</v>
      </c>
      <c r="S2080" s="7">
        <f>(Table1[[#This Row],[launched_at]]/86400)+DATE(1970,1,1)</f>
        <v>42692.771493055552</v>
      </c>
      <c r="T2080" s="7">
        <f>(Table1[[#This Row],[deadline]]/86400)+DATE(1970,1,1)</f>
        <v>42722.771493055552</v>
      </c>
    </row>
    <row r="2081" spans="1:20" ht="58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12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9">
        <f>Table1[[#This Row],[pledged]]/Table1[[#This Row],[goal]]</f>
        <v>2.8816999999999999</v>
      </c>
      <c r="P2081" s="8">
        <f>IFERROR(Table1[[#This Row],[pledged]]/Table1[[#This Row],[backers_count]],0)</f>
        <v>47.474464579901152</v>
      </c>
      <c r="Q208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81" t="str">
        <f>RIGHT(Table1[[#This Row],[Category and Sub-Category]],(LEN(Table1[[#This Row],[Category and Sub-Category]])-(FIND("/",Table1[[#This Row],[Category and Sub-Category]],1))))</f>
        <v>hardware</v>
      </c>
      <c r="S2081" s="7">
        <f>(Table1[[#This Row],[launched_at]]/86400)+DATE(1970,1,1)</f>
        <v>42150.71056712963</v>
      </c>
      <c r="T2081" s="7">
        <f>(Table1[[#This Row],[deadline]]/86400)+DATE(1970,1,1)</f>
        <v>42180.791666666672</v>
      </c>
    </row>
    <row r="2082" spans="1:20" ht="43.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1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9">
        <f>Table1[[#This Row],[pledged]]/Table1[[#This Row],[goal]]</f>
        <v>5.0780000000000003</v>
      </c>
      <c r="P2082" s="8">
        <f>IFERROR(Table1[[#This Row],[pledged]]/Table1[[#This Row],[backers_count]],0)</f>
        <v>101.56</v>
      </c>
      <c r="Q208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082" t="str">
        <f>RIGHT(Table1[[#This Row],[Category and Sub-Category]],(LEN(Table1[[#This Row],[Category and Sub-Category]])-(FIND("/",Table1[[#This Row],[Category and Sub-Category]],1))))</f>
        <v>hardware</v>
      </c>
      <c r="S2082" s="7">
        <f>(Table1[[#This Row],[launched_at]]/86400)+DATE(1970,1,1)</f>
        <v>42289.957175925927</v>
      </c>
      <c r="T2082" s="7">
        <f>(Table1[[#This Row],[deadline]]/86400)+DATE(1970,1,1)</f>
        <v>42319.998842592591</v>
      </c>
    </row>
    <row r="2083" spans="1:20" ht="43.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12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9">
        <f>Table1[[#This Row],[pledged]]/Table1[[#This Row],[goal]]</f>
        <v>1.1457142857142857</v>
      </c>
      <c r="P2083" s="8">
        <f>IFERROR(Table1[[#This Row],[pledged]]/Table1[[#This Row],[backers_count]],0)</f>
        <v>72.909090909090907</v>
      </c>
      <c r="Q208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83" t="str">
        <f>RIGHT(Table1[[#This Row],[Category and Sub-Category]],(LEN(Table1[[#This Row],[Category and Sub-Category]])-(FIND("/",Table1[[#This Row],[Category and Sub-Category]],1))))</f>
        <v>indie rock</v>
      </c>
      <c r="S2083" s="7">
        <f>(Table1[[#This Row],[launched_at]]/86400)+DATE(1970,1,1)</f>
        <v>41004.15688657407</v>
      </c>
      <c r="T2083" s="7">
        <f>(Table1[[#This Row],[deadline]]/86400)+DATE(1970,1,1)</f>
        <v>41045.207638888889</v>
      </c>
    </row>
    <row r="2084" spans="1:20" ht="58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12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9">
        <f>Table1[[#This Row],[pledged]]/Table1[[#This Row],[goal]]</f>
        <v>1.1073333333333333</v>
      </c>
      <c r="P2084" s="8">
        <f>IFERROR(Table1[[#This Row],[pledged]]/Table1[[#This Row],[backers_count]],0)</f>
        <v>43.710526315789473</v>
      </c>
      <c r="Q208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84" t="str">
        <f>RIGHT(Table1[[#This Row],[Category and Sub-Category]],(LEN(Table1[[#This Row],[Category and Sub-Category]])-(FIND("/",Table1[[#This Row],[Category and Sub-Category]],1))))</f>
        <v>indie rock</v>
      </c>
      <c r="S2084" s="7">
        <f>(Table1[[#This Row],[launched_at]]/86400)+DATE(1970,1,1)</f>
        <v>40811.120324074072</v>
      </c>
      <c r="T2084" s="7">
        <f>(Table1[[#This Row],[deadline]]/86400)+DATE(1970,1,1)</f>
        <v>40871.161990740744</v>
      </c>
    </row>
    <row r="2085" spans="1:20" ht="43.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12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9">
        <f>Table1[[#This Row],[pledged]]/Table1[[#This Row],[goal]]</f>
        <v>1.1333333333333333</v>
      </c>
      <c r="P2085" s="8">
        <f>IFERROR(Table1[[#This Row],[pledged]]/Table1[[#This Row],[backers_count]],0)</f>
        <v>34</v>
      </c>
      <c r="Q208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85" t="str">
        <f>RIGHT(Table1[[#This Row],[Category and Sub-Category]],(LEN(Table1[[#This Row],[Category and Sub-Category]])-(FIND("/",Table1[[#This Row],[Category and Sub-Category]],1))))</f>
        <v>indie rock</v>
      </c>
      <c r="S2085" s="7">
        <f>(Table1[[#This Row],[launched_at]]/86400)+DATE(1970,1,1)</f>
        <v>41034.72216435185</v>
      </c>
      <c r="T2085" s="7">
        <f>(Table1[[#This Row],[deadline]]/86400)+DATE(1970,1,1)</f>
        <v>41064.72216435185</v>
      </c>
    </row>
    <row r="2086" spans="1:20" ht="43.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12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9">
        <f>Table1[[#This Row],[pledged]]/Table1[[#This Row],[goal]]</f>
        <v>1.0833333333333333</v>
      </c>
      <c r="P2086" s="8">
        <f>IFERROR(Table1[[#This Row],[pledged]]/Table1[[#This Row],[backers_count]],0)</f>
        <v>70.652173913043484</v>
      </c>
      <c r="Q208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86" t="str">
        <f>RIGHT(Table1[[#This Row],[Category and Sub-Category]],(LEN(Table1[[#This Row],[Category and Sub-Category]])-(FIND("/",Table1[[#This Row],[Category and Sub-Category]],1))))</f>
        <v>indie rock</v>
      </c>
      <c r="S2086" s="7">
        <f>(Table1[[#This Row],[launched_at]]/86400)+DATE(1970,1,1)</f>
        <v>41731.833124999997</v>
      </c>
      <c r="T2086" s="7">
        <f>(Table1[[#This Row],[deadline]]/86400)+DATE(1970,1,1)</f>
        <v>41763.290972222225</v>
      </c>
    </row>
    <row r="2087" spans="1:20" ht="58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12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9">
        <f>Table1[[#This Row],[pledged]]/Table1[[#This Row],[goal]]</f>
        <v>1.2353333333333334</v>
      </c>
      <c r="P2087" s="8">
        <f>IFERROR(Table1[[#This Row],[pledged]]/Table1[[#This Row],[backers_count]],0)</f>
        <v>89.301204819277103</v>
      </c>
      <c r="Q208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87" t="str">
        <f>RIGHT(Table1[[#This Row],[Category and Sub-Category]],(LEN(Table1[[#This Row],[Category and Sub-Category]])-(FIND("/",Table1[[#This Row],[Category and Sub-Category]],1))))</f>
        <v>indie rock</v>
      </c>
      <c r="S2087" s="7">
        <f>(Table1[[#This Row],[launched_at]]/86400)+DATE(1970,1,1)</f>
        <v>41075.835497685184</v>
      </c>
      <c r="T2087" s="7">
        <f>(Table1[[#This Row],[deadline]]/86400)+DATE(1970,1,1)</f>
        <v>41105.835497685184</v>
      </c>
    </row>
    <row r="2088" spans="1:20" ht="43.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12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9">
        <f>Table1[[#This Row],[pledged]]/Table1[[#This Row],[goal]]</f>
        <v>1.0069999999999999</v>
      </c>
      <c r="P2088" s="8">
        <f>IFERROR(Table1[[#This Row],[pledged]]/Table1[[#This Row],[backers_count]],0)</f>
        <v>115.08571428571429</v>
      </c>
      <c r="Q208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88" t="str">
        <f>RIGHT(Table1[[#This Row],[Category and Sub-Category]],(LEN(Table1[[#This Row],[Category and Sub-Category]])-(FIND("/",Table1[[#This Row],[Category and Sub-Category]],1))))</f>
        <v>indie rock</v>
      </c>
      <c r="S2088" s="7">
        <f>(Table1[[#This Row],[launched_at]]/86400)+DATE(1970,1,1)</f>
        <v>40860.67050925926</v>
      </c>
      <c r="T2088" s="7">
        <f>(Table1[[#This Row],[deadline]]/86400)+DATE(1970,1,1)</f>
        <v>40891.207638888889</v>
      </c>
    </row>
    <row r="2089" spans="1:20" ht="58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12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9">
        <f>Table1[[#This Row],[pledged]]/Table1[[#This Row],[goal]]</f>
        <v>1.0353333333333334</v>
      </c>
      <c r="P2089" s="8">
        <f>IFERROR(Table1[[#This Row],[pledged]]/Table1[[#This Row],[backers_count]],0)</f>
        <v>62.12</v>
      </c>
      <c r="Q208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89" t="str">
        <f>RIGHT(Table1[[#This Row],[Category and Sub-Category]],(LEN(Table1[[#This Row],[Category and Sub-Category]])-(FIND("/",Table1[[#This Row],[Category and Sub-Category]],1))))</f>
        <v>indie rock</v>
      </c>
      <c r="S2089" s="7">
        <f>(Table1[[#This Row],[launched_at]]/86400)+DATE(1970,1,1)</f>
        <v>40764.204375000001</v>
      </c>
      <c r="T2089" s="7">
        <f>(Table1[[#This Row],[deadline]]/86400)+DATE(1970,1,1)</f>
        <v>40794.204375000001</v>
      </c>
    </row>
    <row r="2090" spans="1:20" ht="43.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12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9">
        <f>Table1[[#This Row],[pledged]]/Table1[[#This Row],[goal]]</f>
        <v>1.1551066666666667</v>
      </c>
      <c r="P2090" s="8">
        <f>IFERROR(Table1[[#This Row],[pledged]]/Table1[[#This Row],[backers_count]],0)</f>
        <v>46.204266666666669</v>
      </c>
      <c r="Q209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90" t="str">
        <f>RIGHT(Table1[[#This Row],[Category and Sub-Category]],(LEN(Table1[[#This Row],[Category and Sub-Category]])-(FIND("/",Table1[[#This Row],[Category and Sub-Category]],1))))</f>
        <v>indie rock</v>
      </c>
      <c r="S2090" s="7">
        <f>(Table1[[#This Row],[launched_at]]/86400)+DATE(1970,1,1)</f>
        <v>40395.714722222227</v>
      </c>
      <c r="T2090" s="7">
        <f>(Table1[[#This Row],[deadline]]/86400)+DATE(1970,1,1)</f>
        <v>40432.165972222225</v>
      </c>
    </row>
    <row r="2091" spans="1:20" ht="29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12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9">
        <f>Table1[[#This Row],[pledged]]/Table1[[#This Row],[goal]]</f>
        <v>1.2040040000000001</v>
      </c>
      <c r="P2091" s="8">
        <f>IFERROR(Table1[[#This Row],[pledged]]/Table1[[#This Row],[backers_count]],0)</f>
        <v>48.54854838709678</v>
      </c>
      <c r="Q209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91" t="str">
        <f>RIGHT(Table1[[#This Row],[Category and Sub-Category]],(LEN(Table1[[#This Row],[Category and Sub-Category]])-(FIND("/",Table1[[#This Row],[Category and Sub-Category]],1))))</f>
        <v>indie rock</v>
      </c>
      <c r="S2091" s="7">
        <f>(Table1[[#This Row],[launched_at]]/86400)+DATE(1970,1,1)</f>
        <v>41453.076319444444</v>
      </c>
      <c r="T2091" s="7">
        <f>(Table1[[#This Row],[deadline]]/86400)+DATE(1970,1,1)</f>
        <v>41488.076319444444</v>
      </c>
    </row>
    <row r="2092" spans="1:20" ht="43.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1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9">
        <f>Table1[[#This Row],[pledged]]/Table1[[#This Row],[goal]]</f>
        <v>1.1504037499999999</v>
      </c>
      <c r="P2092" s="8">
        <f>IFERROR(Table1[[#This Row],[pledged]]/Table1[[#This Row],[backers_count]],0)</f>
        <v>57.520187499999999</v>
      </c>
      <c r="Q209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92" t="str">
        <f>RIGHT(Table1[[#This Row],[Category and Sub-Category]],(LEN(Table1[[#This Row],[Category and Sub-Category]])-(FIND("/",Table1[[#This Row],[Category and Sub-Category]],1))))</f>
        <v>indie rock</v>
      </c>
      <c r="S2092" s="7">
        <f>(Table1[[#This Row],[launched_at]]/86400)+DATE(1970,1,1)</f>
        <v>41299.381423611107</v>
      </c>
      <c r="T2092" s="7">
        <f>(Table1[[#This Row],[deadline]]/86400)+DATE(1970,1,1)</f>
        <v>41329.381423611107</v>
      </c>
    </row>
    <row r="2093" spans="1:20" ht="58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12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9">
        <f>Table1[[#This Row],[pledged]]/Table1[[#This Row],[goal]]</f>
        <v>1.2046777777777777</v>
      </c>
      <c r="P2093" s="8">
        <f>IFERROR(Table1[[#This Row],[pledged]]/Table1[[#This Row],[backers_count]],0)</f>
        <v>88.147154471544724</v>
      </c>
      <c r="Q209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93" t="str">
        <f>RIGHT(Table1[[#This Row],[Category and Sub-Category]],(LEN(Table1[[#This Row],[Category and Sub-Category]])-(FIND("/",Table1[[#This Row],[Category and Sub-Category]],1))))</f>
        <v>indie rock</v>
      </c>
      <c r="S2093" s="7">
        <f>(Table1[[#This Row],[launched_at]]/86400)+DATE(1970,1,1)</f>
        <v>40555.322662037041</v>
      </c>
      <c r="T2093" s="7">
        <f>(Table1[[#This Row],[deadline]]/86400)+DATE(1970,1,1)</f>
        <v>40603.833333333336</v>
      </c>
    </row>
    <row r="2094" spans="1:20" ht="43.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12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9">
        <f>Table1[[#This Row],[pledged]]/Table1[[#This Row],[goal]]</f>
        <v>1.0128333333333333</v>
      </c>
      <c r="P2094" s="8">
        <f>IFERROR(Table1[[#This Row],[pledged]]/Table1[[#This Row],[backers_count]],0)</f>
        <v>110.49090909090908</v>
      </c>
      <c r="Q209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94" t="str">
        <f>RIGHT(Table1[[#This Row],[Category and Sub-Category]],(LEN(Table1[[#This Row],[Category and Sub-Category]])-(FIND("/",Table1[[#This Row],[Category and Sub-Category]],1))))</f>
        <v>indie rock</v>
      </c>
      <c r="S2094" s="7">
        <f>(Table1[[#This Row],[launched_at]]/86400)+DATE(1970,1,1)</f>
        <v>40763.707546296297</v>
      </c>
      <c r="T2094" s="7">
        <f>(Table1[[#This Row],[deadline]]/86400)+DATE(1970,1,1)</f>
        <v>40823.707546296297</v>
      </c>
    </row>
    <row r="2095" spans="1:20" ht="43.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12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9">
        <f>Table1[[#This Row],[pledged]]/Table1[[#This Row],[goal]]</f>
        <v>1.0246666666666666</v>
      </c>
      <c r="P2095" s="8">
        <f>IFERROR(Table1[[#This Row],[pledged]]/Table1[[#This Row],[backers_count]],0)</f>
        <v>66.826086956521735</v>
      </c>
      <c r="Q209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95" t="str">
        <f>RIGHT(Table1[[#This Row],[Category and Sub-Category]],(LEN(Table1[[#This Row],[Category and Sub-Category]])-(FIND("/",Table1[[#This Row],[Category and Sub-Category]],1))))</f>
        <v>indie rock</v>
      </c>
      <c r="S2095" s="7">
        <f>(Table1[[#This Row],[launched_at]]/86400)+DATE(1970,1,1)</f>
        <v>41205.854537037041</v>
      </c>
      <c r="T2095" s="7">
        <f>(Table1[[#This Row],[deadline]]/86400)+DATE(1970,1,1)</f>
        <v>41265.896203703705</v>
      </c>
    </row>
    <row r="2096" spans="1:20" ht="58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12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9">
        <f>Table1[[#This Row],[pledged]]/Table1[[#This Row],[goal]]</f>
        <v>1.2054285714285715</v>
      </c>
      <c r="P2096" s="8">
        <f>IFERROR(Table1[[#This Row],[pledged]]/Table1[[#This Row],[backers_count]],0)</f>
        <v>58.597222222222221</v>
      </c>
      <c r="Q209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96" t="str">
        <f>RIGHT(Table1[[#This Row],[Category and Sub-Category]],(LEN(Table1[[#This Row],[Category and Sub-Category]])-(FIND("/",Table1[[#This Row],[Category and Sub-Category]],1))))</f>
        <v>indie rock</v>
      </c>
      <c r="S2096" s="7">
        <f>(Table1[[#This Row],[launched_at]]/86400)+DATE(1970,1,1)</f>
        <v>40939.02002314815</v>
      </c>
      <c r="T2096" s="7">
        <f>(Table1[[#This Row],[deadline]]/86400)+DATE(1970,1,1)</f>
        <v>40973.125</v>
      </c>
    </row>
    <row r="2097" spans="1:20" ht="43.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12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9">
        <f>Table1[[#This Row],[pledged]]/Table1[[#This Row],[goal]]</f>
        <v>1</v>
      </c>
      <c r="P2097" s="8">
        <f>IFERROR(Table1[[#This Row],[pledged]]/Table1[[#This Row],[backers_count]],0)</f>
        <v>113.63636363636364</v>
      </c>
      <c r="Q209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97" t="str">
        <f>RIGHT(Table1[[#This Row],[Category and Sub-Category]],(LEN(Table1[[#This Row],[Category and Sub-Category]])-(FIND("/",Table1[[#This Row],[Category and Sub-Category]],1))))</f>
        <v>indie rock</v>
      </c>
      <c r="S2097" s="7">
        <f>(Table1[[#This Row],[launched_at]]/86400)+DATE(1970,1,1)</f>
        <v>40758.733483796299</v>
      </c>
      <c r="T2097" s="7">
        <f>(Table1[[#This Row],[deadline]]/86400)+DATE(1970,1,1)</f>
        <v>40818.733483796299</v>
      </c>
    </row>
    <row r="2098" spans="1:20" ht="43.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12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9">
        <f>Table1[[#This Row],[pledged]]/Table1[[#This Row],[goal]]</f>
        <v>1.0166666666666666</v>
      </c>
      <c r="P2098" s="8">
        <f>IFERROR(Table1[[#This Row],[pledged]]/Table1[[#This Row],[backers_count]],0)</f>
        <v>43.571428571428569</v>
      </c>
      <c r="Q209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98" t="str">
        <f>RIGHT(Table1[[#This Row],[Category and Sub-Category]],(LEN(Table1[[#This Row],[Category and Sub-Category]])-(FIND("/",Table1[[#This Row],[Category and Sub-Category]],1))))</f>
        <v>indie rock</v>
      </c>
      <c r="S2098" s="7">
        <f>(Table1[[#This Row],[launched_at]]/86400)+DATE(1970,1,1)</f>
        <v>41192.758506944447</v>
      </c>
      <c r="T2098" s="7">
        <f>(Table1[[#This Row],[deadline]]/86400)+DATE(1970,1,1)</f>
        <v>41208.165972222225</v>
      </c>
    </row>
    <row r="2099" spans="1:20" ht="43.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12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9">
        <f>Table1[[#This Row],[pledged]]/Table1[[#This Row],[goal]]</f>
        <v>1</v>
      </c>
      <c r="P2099" s="8">
        <f>IFERROR(Table1[[#This Row],[pledged]]/Table1[[#This Row],[backers_count]],0)</f>
        <v>78.94736842105263</v>
      </c>
      <c r="Q209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099" t="str">
        <f>RIGHT(Table1[[#This Row],[Category and Sub-Category]],(LEN(Table1[[#This Row],[Category and Sub-Category]])-(FIND("/",Table1[[#This Row],[Category and Sub-Category]],1))))</f>
        <v>indie rock</v>
      </c>
      <c r="S2099" s="7">
        <f>(Table1[[#This Row],[launched_at]]/86400)+DATE(1970,1,1)</f>
        <v>40818.584895833337</v>
      </c>
      <c r="T2099" s="7">
        <f>(Table1[[#This Row],[deadline]]/86400)+DATE(1970,1,1)</f>
        <v>40878.626562500001</v>
      </c>
    </row>
    <row r="2100" spans="1:20" ht="43.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12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9">
        <f>Table1[[#This Row],[pledged]]/Table1[[#This Row],[goal]]</f>
        <v>1.0033333333333334</v>
      </c>
      <c r="P2100" s="8">
        <f>IFERROR(Table1[[#This Row],[pledged]]/Table1[[#This Row],[backers_count]],0)</f>
        <v>188.125</v>
      </c>
      <c r="Q210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00" t="str">
        <f>RIGHT(Table1[[#This Row],[Category and Sub-Category]],(LEN(Table1[[#This Row],[Category and Sub-Category]])-(FIND("/",Table1[[#This Row],[Category and Sub-Category]],1))))</f>
        <v>indie rock</v>
      </c>
      <c r="S2100" s="7">
        <f>(Table1[[#This Row],[launched_at]]/86400)+DATE(1970,1,1)</f>
        <v>40946.11383101852</v>
      </c>
      <c r="T2100" s="7">
        <f>(Table1[[#This Row],[deadline]]/86400)+DATE(1970,1,1)</f>
        <v>40976.11383101852</v>
      </c>
    </row>
    <row r="2101" spans="1:20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12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9">
        <f>Table1[[#This Row],[pledged]]/Table1[[#This Row],[goal]]</f>
        <v>1.3236666666666668</v>
      </c>
      <c r="P2101" s="8">
        <f>IFERROR(Table1[[#This Row],[pledged]]/Table1[[#This Row],[backers_count]],0)</f>
        <v>63.031746031746032</v>
      </c>
      <c r="Q210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01" t="str">
        <f>RIGHT(Table1[[#This Row],[Category and Sub-Category]],(LEN(Table1[[#This Row],[Category and Sub-Category]])-(FIND("/",Table1[[#This Row],[Category and Sub-Category]],1))))</f>
        <v>indie rock</v>
      </c>
      <c r="S2101" s="7">
        <f>(Table1[[#This Row],[launched_at]]/86400)+DATE(1970,1,1)</f>
        <v>42173.746342592596</v>
      </c>
      <c r="T2101" s="7">
        <f>(Table1[[#This Row],[deadline]]/86400)+DATE(1970,1,1)</f>
        <v>42187.152777777781</v>
      </c>
    </row>
    <row r="2102" spans="1:20" ht="58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1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9">
        <f>Table1[[#This Row],[pledged]]/Table1[[#This Row],[goal]]</f>
        <v>1.3666666666666667</v>
      </c>
      <c r="P2102" s="8">
        <f>IFERROR(Table1[[#This Row],[pledged]]/Table1[[#This Row],[backers_count]],0)</f>
        <v>30.37037037037037</v>
      </c>
      <c r="Q210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02" t="str">
        <f>RIGHT(Table1[[#This Row],[Category and Sub-Category]],(LEN(Table1[[#This Row],[Category and Sub-Category]])-(FIND("/",Table1[[#This Row],[Category and Sub-Category]],1))))</f>
        <v>indie rock</v>
      </c>
      <c r="S2102" s="7">
        <f>(Table1[[#This Row],[launched_at]]/86400)+DATE(1970,1,1)</f>
        <v>41074.834965277776</v>
      </c>
      <c r="T2102" s="7">
        <f>(Table1[[#This Row],[deadline]]/86400)+DATE(1970,1,1)</f>
        <v>41090.165972222225</v>
      </c>
    </row>
    <row r="2103" spans="1:20" ht="43.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12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9">
        <f>Table1[[#This Row],[pledged]]/Table1[[#This Row],[goal]]</f>
        <v>1.1325000000000001</v>
      </c>
      <c r="P2103" s="8">
        <f>IFERROR(Table1[[#This Row],[pledged]]/Table1[[#This Row],[backers_count]],0)</f>
        <v>51.477272727272727</v>
      </c>
      <c r="Q210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03" t="str">
        <f>RIGHT(Table1[[#This Row],[Category and Sub-Category]],(LEN(Table1[[#This Row],[Category and Sub-Category]])-(FIND("/",Table1[[#This Row],[Category and Sub-Category]],1))))</f>
        <v>indie rock</v>
      </c>
      <c r="S2103" s="7">
        <f>(Table1[[#This Row],[launched_at]]/86400)+DATE(1970,1,1)</f>
        <v>40892.149467592593</v>
      </c>
      <c r="T2103" s="7">
        <f>(Table1[[#This Row],[deadline]]/86400)+DATE(1970,1,1)</f>
        <v>40952.149467592593</v>
      </c>
    </row>
    <row r="2104" spans="1:20" ht="43.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12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9">
        <f>Table1[[#This Row],[pledged]]/Table1[[#This Row],[goal]]</f>
        <v>1.36</v>
      </c>
      <c r="P2104" s="8">
        <f>IFERROR(Table1[[#This Row],[pledged]]/Table1[[#This Row],[backers_count]],0)</f>
        <v>35.789473684210527</v>
      </c>
      <c r="Q210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04" t="str">
        <f>RIGHT(Table1[[#This Row],[Category and Sub-Category]],(LEN(Table1[[#This Row],[Category and Sub-Category]])-(FIND("/",Table1[[#This Row],[Category and Sub-Category]],1))))</f>
        <v>indie rock</v>
      </c>
      <c r="S2104" s="7">
        <f>(Table1[[#This Row],[launched_at]]/86400)+DATE(1970,1,1)</f>
        <v>40638.868611111109</v>
      </c>
      <c r="T2104" s="7">
        <f>(Table1[[#This Row],[deadline]]/86400)+DATE(1970,1,1)</f>
        <v>40668.868611111109</v>
      </c>
    </row>
    <row r="2105" spans="1:20" ht="29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12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9">
        <f>Table1[[#This Row],[pledged]]/Table1[[#This Row],[goal]]</f>
        <v>1.4612318374694613</v>
      </c>
      <c r="P2105" s="8">
        <f>IFERROR(Table1[[#This Row],[pledged]]/Table1[[#This Row],[backers_count]],0)</f>
        <v>98.817391304347822</v>
      </c>
      <c r="Q210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05" t="str">
        <f>RIGHT(Table1[[#This Row],[Category and Sub-Category]],(LEN(Table1[[#This Row],[Category and Sub-Category]])-(FIND("/",Table1[[#This Row],[Category and Sub-Category]],1))))</f>
        <v>indie rock</v>
      </c>
      <c r="S2105" s="7">
        <f>(Table1[[#This Row],[launched_at]]/86400)+DATE(1970,1,1)</f>
        <v>41192.754942129628</v>
      </c>
      <c r="T2105" s="7">
        <f>(Table1[[#This Row],[deadline]]/86400)+DATE(1970,1,1)</f>
        <v>41222.7966087963</v>
      </c>
    </row>
    <row r="2106" spans="1:20" ht="43.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12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9">
        <f>Table1[[#This Row],[pledged]]/Table1[[#This Row],[goal]]</f>
        <v>1.2949999999999999</v>
      </c>
      <c r="P2106" s="8">
        <f>IFERROR(Table1[[#This Row],[pledged]]/Table1[[#This Row],[backers_count]],0)</f>
        <v>28</v>
      </c>
      <c r="Q210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06" t="str">
        <f>RIGHT(Table1[[#This Row],[Category and Sub-Category]],(LEN(Table1[[#This Row],[Category and Sub-Category]])-(FIND("/",Table1[[#This Row],[Category and Sub-Category]],1))))</f>
        <v>indie rock</v>
      </c>
      <c r="S2106" s="7">
        <f>(Table1[[#This Row],[launched_at]]/86400)+DATE(1970,1,1)</f>
        <v>41394.074467592596</v>
      </c>
      <c r="T2106" s="7">
        <f>(Table1[[#This Row],[deadline]]/86400)+DATE(1970,1,1)</f>
        <v>41425</v>
      </c>
    </row>
    <row r="2107" spans="1:20" ht="43.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12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9">
        <f>Table1[[#This Row],[pledged]]/Table1[[#This Row],[goal]]</f>
        <v>2.54</v>
      </c>
      <c r="P2107" s="8">
        <f>IFERROR(Table1[[#This Row],[pledged]]/Table1[[#This Row],[backers_count]],0)</f>
        <v>51.313131313131315</v>
      </c>
      <c r="Q210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07" t="str">
        <f>RIGHT(Table1[[#This Row],[Category and Sub-Category]],(LEN(Table1[[#This Row],[Category and Sub-Category]])-(FIND("/",Table1[[#This Row],[Category and Sub-Category]],1))))</f>
        <v>indie rock</v>
      </c>
      <c r="S2107" s="7">
        <f>(Table1[[#This Row],[launched_at]]/86400)+DATE(1970,1,1)</f>
        <v>41951.788807870369</v>
      </c>
      <c r="T2107" s="7">
        <f>(Table1[[#This Row],[deadline]]/86400)+DATE(1970,1,1)</f>
        <v>41964.166666666672</v>
      </c>
    </row>
    <row r="2108" spans="1:20" ht="43.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12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9">
        <f>Table1[[#This Row],[pledged]]/Table1[[#This Row],[goal]]</f>
        <v>1.0704545454545455</v>
      </c>
      <c r="P2108" s="8">
        <f>IFERROR(Table1[[#This Row],[pledged]]/Table1[[#This Row],[backers_count]],0)</f>
        <v>53.522727272727273</v>
      </c>
      <c r="Q210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08" t="str">
        <f>RIGHT(Table1[[#This Row],[Category and Sub-Category]],(LEN(Table1[[#This Row],[Category and Sub-Category]])-(FIND("/",Table1[[#This Row],[Category and Sub-Category]],1))))</f>
        <v>indie rock</v>
      </c>
      <c r="S2108" s="7">
        <f>(Table1[[#This Row],[launched_at]]/86400)+DATE(1970,1,1)</f>
        <v>41270.21497685185</v>
      </c>
      <c r="T2108" s="7">
        <f>(Table1[[#This Row],[deadline]]/86400)+DATE(1970,1,1)</f>
        <v>41300.21497685185</v>
      </c>
    </row>
    <row r="2109" spans="1:20" ht="43.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12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9">
        <f>Table1[[#This Row],[pledged]]/Table1[[#This Row],[goal]]</f>
        <v>1.0773299999999999</v>
      </c>
      <c r="P2109" s="8">
        <f>IFERROR(Table1[[#This Row],[pledged]]/Table1[[#This Row],[backers_count]],0)</f>
        <v>37.149310344827583</v>
      </c>
      <c r="Q210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09" t="str">
        <f>RIGHT(Table1[[#This Row],[Category and Sub-Category]],(LEN(Table1[[#This Row],[Category and Sub-Category]])-(FIND("/",Table1[[#This Row],[Category and Sub-Category]],1))))</f>
        <v>indie rock</v>
      </c>
      <c r="S2109" s="7">
        <f>(Table1[[#This Row],[launched_at]]/86400)+DATE(1970,1,1)</f>
        <v>41934.71056712963</v>
      </c>
      <c r="T2109" s="7">
        <f>(Table1[[#This Row],[deadline]]/86400)+DATE(1970,1,1)</f>
        <v>41955.752233796295</v>
      </c>
    </row>
    <row r="2110" spans="1:20" ht="58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12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9">
        <f>Table1[[#This Row],[pledged]]/Table1[[#This Row],[goal]]</f>
        <v>1.0731250000000001</v>
      </c>
      <c r="P2110" s="8">
        <f>IFERROR(Table1[[#This Row],[pledged]]/Table1[[#This Row],[backers_count]],0)</f>
        <v>89.895287958115176</v>
      </c>
      <c r="Q211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10" t="str">
        <f>RIGHT(Table1[[#This Row],[Category and Sub-Category]],(LEN(Table1[[#This Row],[Category and Sub-Category]])-(FIND("/",Table1[[#This Row],[Category and Sub-Category]],1))))</f>
        <v>indie rock</v>
      </c>
      <c r="S2110" s="7">
        <f>(Table1[[#This Row],[launched_at]]/86400)+DATE(1970,1,1)</f>
        <v>41135.175694444442</v>
      </c>
      <c r="T2110" s="7">
        <f>(Table1[[#This Row],[deadline]]/86400)+DATE(1970,1,1)</f>
        <v>41162.163194444445</v>
      </c>
    </row>
    <row r="2111" spans="1:20" ht="43.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12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9">
        <f>Table1[[#This Row],[pledged]]/Table1[[#This Row],[goal]]</f>
        <v>1.06525</v>
      </c>
      <c r="P2111" s="8">
        <f>IFERROR(Table1[[#This Row],[pledged]]/Table1[[#This Row],[backers_count]],0)</f>
        <v>106.52500000000001</v>
      </c>
      <c r="Q211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11" t="str">
        <f>RIGHT(Table1[[#This Row],[Category and Sub-Category]],(LEN(Table1[[#This Row],[Category and Sub-Category]])-(FIND("/",Table1[[#This Row],[Category and Sub-Category]],1))))</f>
        <v>indie rock</v>
      </c>
      <c r="S2111" s="7">
        <f>(Table1[[#This Row],[launched_at]]/86400)+DATE(1970,1,1)</f>
        <v>42160.708530092597</v>
      </c>
      <c r="T2111" s="7">
        <f>(Table1[[#This Row],[deadline]]/86400)+DATE(1970,1,1)</f>
        <v>42190.708530092597</v>
      </c>
    </row>
    <row r="2112" spans="1:20" ht="29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9">
        <f>Table1[[#This Row],[pledged]]/Table1[[#This Row],[goal]]</f>
        <v>1.0035000000000001</v>
      </c>
      <c r="P2112" s="8">
        <f>IFERROR(Table1[[#This Row],[pledged]]/Table1[[#This Row],[backers_count]],0)</f>
        <v>52.815789473684212</v>
      </c>
      <c r="Q211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12" t="str">
        <f>RIGHT(Table1[[#This Row],[Category and Sub-Category]],(LEN(Table1[[#This Row],[Category and Sub-Category]])-(FIND("/",Table1[[#This Row],[Category and Sub-Category]],1))))</f>
        <v>indie rock</v>
      </c>
      <c r="S2112" s="7">
        <f>(Table1[[#This Row],[launched_at]]/86400)+DATE(1970,1,1)</f>
        <v>41759.670937499999</v>
      </c>
      <c r="T2112" s="7">
        <f>(Table1[[#This Row],[deadline]]/86400)+DATE(1970,1,1)</f>
        <v>41787.207638888889</v>
      </c>
    </row>
    <row r="2113" spans="1:20" ht="43.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12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9">
        <f>Table1[[#This Row],[pledged]]/Table1[[#This Row],[goal]]</f>
        <v>1.0649999999999999</v>
      </c>
      <c r="P2113" s="8">
        <f>IFERROR(Table1[[#This Row],[pledged]]/Table1[[#This Row],[backers_count]],0)</f>
        <v>54.615384615384613</v>
      </c>
      <c r="Q211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13" t="str">
        <f>RIGHT(Table1[[#This Row],[Category and Sub-Category]],(LEN(Table1[[#This Row],[Category and Sub-Category]])-(FIND("/",Table1[[#This Row],[Category and Sub-Category]],1))))</f>
        <v>indie rock</v>
      </c>
      <c r="S2113" s="7">
        <f>(Table1[[#This Row],[launched_at]]/86400)+DATE(1970,1,1)</f>
        <v>40703.197048611109</v>
      </c>
      <c r="T2113" s="7">
        <f>(Table1[[#This Row],[deadline]]/86400)+DATE(1970,1,1)</f>
        <v>40770.041666666664</v>
      </c>
    </row>
    <row r="2114" spans="1:20" ht="43.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12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9">
        <f>Table1[[#This Row],[pledged]]/Table1[[#This Row],[goal]]</f>
        <v>1</v>
      </c>
      <c r="P2114" s="8">
        <f>IFERROR(Table1[[#This Row],[pledged]]/Table1[[#This Row],[backers_count]],0)</f>
        <v>27.272727272727273</v>
      </c>
      <c r="Q211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14" t="str">
        <f>RIGHT(Table1[[#This Row],[Category and Sub-Category]],(LEN(Table1[[#This Row],[Category and Sub-Category]])-(FIND("/",Table1[[#This Row],[Category and Sub-Category]],1))))</f>
        <v>indie rock</v>
      </c>
      <c r="S2114" s="7">
        <f>(Table1[[#This Row],[launched_at]]/86400)+DATE(1970,1,1)</f>
        <v>41365.928159722222</v>
      </c>
      <c r="T2114" s="7">
        <f>(Table1[[#This Row],[deadline]]/86400)+DATE(1970,1,1)</f>
        <v>41379.928159722222</v>
      </c>
    </row>
    <row r="2115" spans="1:20" ht="29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12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9">
        <f>Table1[[#This Row],[pledged]]/Table1[[#This Row],[goal]]</f>
        <v>1.0485714285714285</v>
      </c>
      <c r="P2115" s="8">
        <f>IFERROR(Table1[[#This Row],[pledged]]/Table1[[#This Row],[backers_count]],0)</f>
        <v>68.598130841121488</v>
      </c>
      <c r="Q211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15" t="str">
        <f>RIGHT(Table1[[#This Row],[Category and Sub-Category]],(LEN(Table1[[#This Row],[Category and Sub-Category]])-(FIND("/",Table1[[#This Row],[Category and Sub-Category]],1))))</f>
        <v>indie rock</v>
      </c>
      <c r="S2115" s="7">
        <f>(Table1[[#This Row],[launched_at]]/86400)+DATE(1970,1,1)</f>
        <v>41870.86546296296</v>
      </c>
      <c r="T2115" s="7">
        <f>(Table1[[#This Row],[deadline]]/86400)+DATE(1970,1,1)</f>
        <v>41905.86546296296</v>
      </c>
    </row>
    <row r="2116" spans="1:20" ht="43.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12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9">
        <f>Table1[[#This Row],[pledged]]/Table1[[#This Row],[goal]]</f>
        <v>1.0469999999999999</v>
      </c>
      <c r="P2116" s="8">
        <f>IFERROR(Table1[[#This Row],[pledged]]/Table1[[#This Row],[backers_count]],0)</f>
        <v>35.612244897959187</v>
      </c>
      <c r="Q211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16" t="str">
        <f>RIGHT(Table1[[#This Row],[Category and Sub-Category]],(LEN(Table1[[#This Row],[Category and Sub-Category]])-(FIND("/",Table1[[#This Row],[Category and Sub-Category]],1))))</f>
        <v>indie rock</v>
      </c>
      <c r="S2116" s="7">
        <f>(Table1[[#This Row],[launched_at]]/86400)+DATE(1970,1,1)</f>
        <v>40458.815625000003</v>
      </c>
      <c r="T2116" s="7">
        <f>(Table1[[#This Row],[deadline]]/86400)+DATE(1970,1,1)</f>
        <v>40521.207638888889</v>
      </c>
    </row>
    <row r="2117" spans="1:20" ht="43.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12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9">
        <f>Table1[[#This Row],[pledged]]/Table1[[#This Row],[goal]]</f>
        <v>2.2566666666666668</v>
      </c>
      <c r="P2117" s="8">
        <f>IFERROR(Table1[[#This Row],[pledged]]/Table1[[#This Row],[backers_count]],0)</f>
        <v>94.027777777777771</v>
      </c>
      <c r="Q211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17" t="str">
        <f>RIGHT(Table1[[#This Row],[Category and Sub-Category]],(LEN(Table1[[#This Row],[Category and Sub-Category]])-(FIND("/",Table1[[#This Row],[Category and Sub-Category]],1))))</f>
        <v>indie rock</v>
      </c>
      <c r="S2117" s="7">
        <f>(Table1[[#This Row],[launched_at]]/86400)+DATE(1970,1,1)</f>
        <v>40564.081030092595</v>
      </c>
      <c r="T2117" s="7">
        <f>(Table1[[#This Row],[deadline]]/86400)+DATE(1970,1,1)</f>
        <v>40594.081030092595</v>
      </c>
    </row>
    <row r="2118" spans="1:20" ht="43.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12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9">
        <f>Table1[[#This Row],[pledged]]/Table1[[#This Row],[goal]]</f>
        <v>1.0090416666666666</v>
      </c>
      <c r="P2118" s="8">
        <f>IFERROR(Table1[[#This Row],[pledged]]/Table1[[#This Row],[backers_count]],0)</f>
        <v>526.45652173913038</v>
      </c>
      <c r="Q211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18" t="str">
        <f>RIGHT(Table1[[#This Row],[Category and Sub-Category]],(LEN(Table1[[#This Row],[Category and Sub-Category]])-(FIND("/",Table1[[#This Row],[Category and Sub-Category]],1))))</f>
        <v>indie rock</v>
      </c>
      <c r="S2118" s="7">
        <f>(Table1[[#This Row],[launched_at]]/86400)+DATE(1970,1,1)</f>
        <v>41136.777812500004</v>
      </c>
      <c r="T2118" s="7">
        <f>(Table1[[#This Row],[deadline]]/86400)+DATE(1970,1,1)</f>
        <v>41184.777812500004</v>
      </c>
    </row>
    <row r="2119" spans="1:20" ht="58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12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9">
        <f>Table1[[#This Row],[pledged]]/Table1[[#This Row],[goal]]</f>
        <v>1.4775</v>
      </c>
      <c r="P2119" s="8">
        <f>IFERROR(Table1[[#This Row],[pledged]]/Table1[[#This Row],[backers_count]],0)</f>
        <v>50.657142857142858</v>
      </c>
      <c r="Q211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19" t="str">
        <f>RIGHT(Table1[[#This Row],[Category and Sub-Category]],(LEN(Table1[[#This Row],[Category and Sub-Category]])-(FIND("/",Table1[[#This Row],[Category and Sub-Category]],1))))</f>
        <v>indie rock</v>
      </c>
      <c r="S2119" s="7">
        <f>(Table1[[#This Row],[launched_at]]/86400)+DATE(1970,1,1)</f>
        <v>42290.059594907405</v>
      </c>
      <c r="T2119" s="7">
        <f>(Table1[[#This Row],[deadline]]/86400)+DATE(1970,1,1)</f>
        <v>42304.207638888889</v>
      </c>
    </row>
    <row r="2120" spans="1:20" ht="29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12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9">
        <f>Table1[[#This Row],[pledged]]/Table1[[#This Row],[goal]]</f>
        <v>1.3461099999999999</v>
      </c>
      <c r="P2120" s="8">
        <f>IFERROR(Table1[[#This Row],[pledged]]/Table1[[#This Row],[backers_count]],0)</f>
        <v>79.182941176470578</v>
      </c>
      <c r="Q212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20" t="str">
        <f>RIGHT(Table1[[#This Row],[Category and Sub-Category]],(LEN(Table1[[#This Row],[Category and Sub-Category]])-(FIND("/",Table1[[#This Row],[Category and Sub-Category]],1))))</f>
        <v>indie rock</v>
      </c>
      <c r="S2120" s="7">
        <f>(Table1[[#This Row],[launched_at]]/86400)+DATE(1970,1,1)</f>
        <v>40718.839537037034</v>
      </c>
      <c r="T2120" s="7">
        <f>(Table1[[#This Row],[deadline]]/86400)+DATE(1970,1,1)</f>
        <v>40748.839537037034</v>
      </c>
    </row>
    <row r="2121" spans="1:20" ht="43.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12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9">
        <f>Table1[[#This Row],[pledged]]/Table1[[#This Row],[goal]]</f>
        <v>1.0075000000000001</v>
      </c>
      <c r="P2121" s="8">
        <f>IFERROR(Table1[[#This Row],[pledged]]/Table1[[#This Row],[backers_count]],0)</f>
        <v>91.590909090909093</v>
      </c>
      <c r="Q212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21" t="str">
        <f>RIGHT(Table1[[#This Row],[Category and Sub-Category]],(LEN(Table1[[#This Row],[Category and Sub-Category]])-(FIND("/",Table1[[#This Row],[Category and Sub-Category]],1))))</f>
        <v>indie rock</v>
      </c>
      <c r="S2121" s="7">
        <f>(Table1[[#This Row],[launched_at]]/86400)+DATE(1970,1,1)</f>
        <v>41107.130150462966</v>
      </c>
      <c r="T2121" s="7">
        <f>(Table1[[#This Row],[deadline]]/86400)+DATE(1970,1,1)</f>
        <v>41137.130150462966</v>
      </c>
    </row>
    <row r="2122" spans="1:20" ht="43.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1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9">
        <f>Table1[[#This Row],[pledged]]/Table1[[#This Row],[goal]]</f>
        <v>1.00880375</v>
      </c>
      <c r="P2122" s="8">
        <f>IFERROR(Table1[[#This Row],[pledged]]/Table1[[#This Row],[backers_count]],0)</f>
        <v>116.96275362318841</v>
      </c>
      <c r="Q212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22" t="str">
        <f>RIGHT(Table1[[#This Row],[Category and Sub-Category]],(LEN(Table1[[#This Row],[Category and Sub-Category]])-(FIND("/",Table1[[#This Row],[Category and Sub-Category]],1))))</f>
        <v>indie rock</v>
      </c>
      <c r="S2122" s="7">
        <f>(Table1[[#This Row],[launched_at]]/86400)+DATE(1970,1,1)</f>
        <v>41591.964537037034</v>
      </c>
      <c r="T2122" s="7">
        <f>(Table1[[#This Row],[deadline]]/86400)+DATE(1970,1,1)</f>
        <v>41640.964537037034</v>
      </c>
    </row>
    <row r="2123" spans="1:20" ht="43.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12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9">
        <f>Table1[[#This Row],[pledged]]/Table1[[#This Row],[goal]]</f>
        <v>5.6800000000000002E-3</v>
      </c>
      <c r="P2123" s="8">
        <f>IFERROR(Table1[[#This Row],[pledged]]/Table1[[#This Row],[backers_count]],0)</f>
        <v>28.4</v>
      </c>
      <c r="Q212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23" t="str">
        <f>RIGHT(Table1[[#This Row],[Category and Sub-Category]],(LEN(Table1[[#This Row],[Category and Sub-Category]])-(FIND("/",Table1[[#This Row],[Category and Sub-Category]],1))))</f>
        <v>video games</v>
      </c>
      <c r="S2123" s="7">
        <f>(Table1[[#This Row],[launched_at]]/86400)+DATE(1970,1,1)</f>
        <v>42716.7424537037</v>
      </c>
      <c r="T2123" s="7">
        <f>(Table1[[#This Row],[deadline]]/86400)+DATE(1970,1,1)</f>
        <v>42746.7424537037</v>
      </c>
    </row>
    <row r="2124" spans="1:20" ht="43.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12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9">
        <f>Table1[[#This Row],[pledged]]/Table1[[#This Row],[goal]]</f>
        <v>3.875E-3</v>
      </c>
      <c r="P2124" s="8">
        <f>IFERROR(Table1[[#This Row],[pledged]]/Table1[[#This Row],[backers_count]],0)</f>
        <v>103.33333333333333</v>
      </c>
      <c r="Q212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24" t="str">
        <f>RIGHT(Table1[[#This Row],[Category and Sub-Category]],(LEN(Table1[[#This Row],[Category and Sub-Category]])-(FIND("/",Table1[[#This Row],[Category and Sub-Category]],1))))</f>
        <v>video games</v>
      </c>
      <c r="S2124" s="7">
        <f>(Table1[[#This Row],[launched_at]]/86400)+DATE(1970,1,1)</f>
        <v>42712.300567129627</v>
      </c>
      <c r="T2124" s="7">
        <f>(Table1[[#This Row],[deadline]]/86400)+DATE(1970,1,1)</f>
        <v>42742.300567129627</v>
      </c>
    </row>
    <row r="2125" spans="1:20" ht="58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12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9">
        <f>Table1[[#This Row],[pledged]]/Table1[[#This Row],[goal]]</f>
        <v>0.1</v>
      </c>
      <c r="P2125" s="8">
        <f>IFERROR(Table1[[#This Row],[pledged]]/Table1[[#This Row],[backers_count]],0)</f>
        <v>10</v>
      </c>
      <c r="Q212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25" t="str">
        <f>RIGHT(Table1[[#This Row],[Category and Sub-Category]],(LEN(Table1[[#This Row],[Category and Sub-Category]])-(FIND("/",Table1[[#This Row],[Category and Sub-Category]],1))))</f>
        <v>video games</v>
      </c>
      <c r="S2125" s="7">
        <f>(Table1[[#This Row],[launched_at]]/86400)+DATE(1970,1,1)</f>
        <v>40198.424849537041</v>
      </c>
      <c r="T2125" s="7">
        <f>(Table1[[#This Row],[deadline]]/86400)+DATE(1970,1,1)</f>
        <v>40252.290972222225</v>
      </c>
    </row>
    <row r="2126" spans="1:20" ht="58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12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9">
        <f>Table1[[#This Row],[pledged]]/Table1[[#This Row],[goal]]</f>
        <v>0.10454545454545454</v>
      </c>
      <c r="P2126" s="8">
        <f>IFERROR(Table1[[#This Row],[pledged]]/Table1[[#This Row],[backers_count]],0)</f>
        <v>23</v>
      </c>
      <c r="Q212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26" t="str">
        <f>RIGHT(Table1[[#This Row],[Category and Sub-Category]],(LEN(Table1[[#This Row],[Category and Sub-Category]])-(FIND("/",Table1[[#This Row],[Category and Sub-Category]],1))))</f>
        <v>video games</v>
      </c>
      <c r="S2126" s="7">
        <f>(Table1[[#This Row],[launched_at]]/86400)+DATE(1970,1,1)</f>
        <v>40464.028182870374</v>
      </c>
      <c r="T2126" s="7">
        <f>(Table1[[#This Row],[deadline]]/86400)+DATE(1970,1,1)</f>
        <v>40512.208333333336</v>
      </c>
    </row>
    <row r="2127" spans="1:20" ht="43.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12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9">
        <f>Table1[[#This Row],[pledged]]/Table1[[#This Row],[goal]]</f>
        <v>1.4200000000000001E-2</v>
      </c>
      <c r="P2127" s="8">
        <f>IFERROR(Table1[[#This Row],[pledged]]/Table1[[#This Row],[backers_count]],0)</f>
        <v>31.555555555555557</v>
      </c>
      <c r="Q212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27" t="str">
        <f>RIGHT(Table1[[#This Row],[Category and Sub-Category]],(LEN(Table1[[#This Row],[Category and Sub-Category]])-(FIND("/",Table1[[#This Row],[Category and Sub-Category]],1))))</f>
        <v>video games</v>
      </c>
      <c r="S2127" s="7">
        <f>(Table1[[#This Row],[launched_at]]/86400)+DATE(1970,1,1)</f>
        <v>42191.023530092592</v>
      </c>
      <c r="T2127" s="7">
        <f>(Table1[[#This Row],[deadline]]/86400)+DATE(1970,1,1)</f>
        <v>42221.023530092592</v>
      </c>
    </row>
    <row r="2128" spans="1:20" ht="43.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12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9">
        <f>Table1[[#This Row],[pledged]]/Table1[[#This Row],[goal]]</f>
        <v>5.0000000000000001E-4</v>
      </c>
      <c r="P2128" s="8">
        <f>IFERROR(Table1[[#This Row],[pledged]]/Table1[[#This Row],[backers_count]],0)</f>
        <v>5</v>
      </c>
      <c r="Q212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28" t="str">
        <f>RIGHT(Table1[[#This Row],[Category and Sub-Category]],(LEN(Table1[[#This Row],[Category and Sub-Category]])-(FIND("/",Table1[[#This Row],[Category and Sub-Category]],1))))</f>
        <v>video games</v>
      </c>
      <c r="S2128" s="7">
        <f>(Table1[[#This Row],[launched_at]]/86400)+DATE(1970,1,1)</f>
        <v>41951.973229166666</v>
      </c>
      <c r="T2128" s="7">
        <f>(Table1[[#This Row],[deadline]]/86400)+DATE(1970,1,1)</f>
        <v>41981.973229166666</v>
      </c>
    </row>
    <row r="2129" spans="1:20" ht="29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12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9">
        <f>Table1[[#This Row],[pledged]]/Table1[[#This Row],[goal]]</f>
        <v>0.28842857142857142</v>
      </c>
      <c r="P2129" s="8">
        <f>IFERROR(Table1[[#This Row],[pledged]]/Table1[[#This Row],[backers_count]],0)</f>
        <v>34.220338983050844</v>
      </c>
      <c r="Q212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29" t="str">
        <f>RIGHT(Table1[[#This Row],[Category and Sub-Category]],(LEN(Table1[[#This Row],[Category and Sub-Category]])-(FIND("/",Table1[[#This Row],[Category and Sub-Category]],1))))</f>
        <v>video games</v>
      </c>
      <c r="S2129" s="7">
        <f>(Table1[[#This Row],[launched_at]]/86400)+DATE(1970,1,1)</f>
        <v>42045.505358796298</v>
      </c>
      <c r="T2129" s="7">
        <f>(Table1[[#This Row],[deadline]]/86400)+DATE(1970,1,1)</f>
        <v>42075.463692129633</v>
      </c>
    </row>
    <row r="2130" spans="1:20" ht="43.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12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9">
        <f>Table1[[#This Row],[pledged]]/Table1[[#This Row],[goal]]</f>
        <v>1.6666666666666668E-3</v>
      </c>
      <c r="P2130" s="8">
        <f>IFERROR(Table1[[#This Row],[pledged]]/Table1[[#This Row],[backers_count]],0)</f>
        <v>25</v>
      </c>
      <c r="Q213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30" t="str">
        <f>RIGHT(Table1[[#This Row],[Category and Sub-Category]],(LEN(Table1[[#This Row],[Category and Sub-Category]])-(FIND("/",Table1[[#This Row],[Category and Sub-Category]],1))))</f>
        <v>video games</v>
      </c>
      <c r="S2130" s="7">
        <f>(Table1[[#This Row],[launched_at]]/86400)+DATE(1970,1,1)</f>
        <v>41843.772789351853</v>
      </c>
      <c r="T2130" s="7">
        <f>(Table1[[#This Row],[deadline]]/86400)+DATE(1970,1,1)</f>
        <v>41903.772789351853</v>
      </c>
    </row>
    <row r="2131" spans="1:20" ht="43.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12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9">
        <f>Table1[[#This Row],[pledged]]/Table1[[#This Row],[goal]]</f>
        <v>0.11799999999999999</v>
      </c>
      <c r="P2131" s="8">
        <f>IFERROR(Table1[[#This Row],[pledged]]/Table1[[#This Row],[backers_count]],0)</f>
        <v>19.666666666666668</v>
      </c>
      <c r="Q213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31" t="str">
        <f>RIGHT(Table1[[#This Row],[Category and Sub-Category]],(LEN(Table1[[#This Row],[Category and Sub-Category]])-(FIND("/",Table1[[#This Row],[Category and Sub-Category]],1))))</f>
        <v>video games</v>
      </c>
      <c r="S2131" s="7">
        <f>(Table1[[#This Row],[launched_at]]/86400)+DATE(1970,1,1)</f>
        <v>42409.024305555555</v>
      </c>
      <c r="T2131" s="7">
        <f>(Table1[[#This Row],[deadline]]/86400)+DATE(1970,1,1)</f>
        <v>42439.024305555555</v>
      </c>
    </row>
    <row r="2132" spans="1:20" ht="29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1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9">
        <f>Table1[[#This Row],[pledged]]/Table1[[#This Row],[goal]]</f>
        <v>2.0238095238095236E-3</v>
      </c>
      <c r="P2132" s="8">
        <f>IFERROR(Table1[[#This Row],[pledged]]/Table1[[#This Row],[backers_count]],0)</f>
        <v>21.25</v>
      </c>
      <c r="Q213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32" t="str">
        <f>RIGHT(Table1[[#This Row],[Category and Sub-Category]],(LEN(Table1[[#This Row],[Category and Sub-Category]])-(FIND("/",Table1[[#This Row],[Category and Sub-Category]],1))))</f>
        <v>video games</v>
      </c>
      <c r="S2132" s="7">
        <f>(Table1[[#This Row],[launched_at]]/86400)+DATE(1970,1,1)</f>
        <v>41832.086377314816</v>
      </c>
      <c r="T2132" s="7">
        <f>(Table1[[#This Row],[deadline]]/86400)+DATE(1970,1,1)</f>
        <v>41867.086377314816</v>
      </c>
    </row>
    <row r="2133" spans="1:20" ht="43.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12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9">
        <f>Table1[[#This Row],[pledged]]/Table1[[#This Row],[goal]]</f>
        <v>0.05</v>
      </c>
      <c r="P2133" s="8">
        <f>IFERROR(Table1[[#This Row],[pledged]]/Table1[[#This Row],[backers_count]],0)</f>
        <v>8.3333333333333339</v>
      </c>
      <c r="Q213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33" t="str">
        <f>RIGHT(Table1[[#This Row],[Category and Sub-Category]],(LEN(Table1[[#This Row],[Category and Sub-Category]])-(FIND("/",Table1[[#This Row],[Category and Sub-Category]],1))))</f>
        <v>video games</v>
      </c>
      <c r="S2133" s="7">
        <f>(Table1[[#This Row],[launched_at]]/86400)+DATE(1970,1,1)</f>
        <v>42167.207071759258</v>
      </c>
      <c r="T2133" s="7">
        <f>(Table1[[#This Row],[deadline]]/86400)+DATE(1970,1,1)</f>
        <v>42197.207071759258</v>
      </c>
    </row>
    <row r="2134" spans="1:20" ht="43.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12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9">
        <f>Table1[[#This Row],[pledged]]/Table1[[#This Row],[goal]]</f>
        <v>2.1129899999999997E-2</v>
      </c>
      <c r="P2134" s="8">
        <f>IFERROR(Table1[[#This Row],[pledged]]/Table1[[#This Row],[backers_count]],0)</f>
        <v>21.34333333333333</v>
      </c>
      <c r="Q213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34" t="str">
        <f>RIGHT(Table1[[#This Row],[Category and Sub-Category]],(LEN(Table1[[#This Row],[Category and Sub-Category]])-(FIND("/",Table1[[#This Row],[Category and Sub-Category]],1))))</f>
        <v>video games</v>
      </c>
      <c r="S2134" s="7">
        <f>(Table1[[#This Row],[launched_at]]/86400)+DATE(1970,1,1)</f>
        <v>41643.487175925926</v>
      </c>
      <c r="T2134" s="7">
        <f>(Table1[[#This Row],[deadline]]/86400)+DATE(1970,1,1)</f>
        <v>41673.487175925926</v>
      </c>
    </row>
    <row r="2135" spans="1:20" ht="58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12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9">
        <f>Table1[[#This Row],[pledged]]/Table1[[#This Row],[goal]]</f>
        <v>1.6E-2</v>
      </c>
      <c r="P2135" s="8">
        <f>IFERROR(Table1[[#This Row],[pledged]]/Table1[[#This Row],[backers_count]],0)</f>
        <v>5.333333333333333</v>
      </c>
      <c r="Q213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35" t="str">
        <f>RIGHT(Table1[[#This Row],[Category and Sub-Category]],(LEN(Table1[[#This Row],[Category and Sub-Category]])-(FIND("/",Table1[[#This Row],[Category and Sub-Category]],1))))</f>
        <v>video games</v>
      </c>
      <c r="S2135" s="7">
        <f>(Table1[[#This Row],[launched_at]]/86400)+DATE(1970,1,1)</f>
        <v>40619.097210648149</v>
      </c>
      <c r="T2135" s="7">
        <f>(Table1[[#This Row],[deadline]]/86400)+DATE(1970,1,1)</f>
        <v>40657.290972222225</v>
      </c>
    </row>
    <row r="2136" spans="1:20" ht="43.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12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9">
        <f>Table1[[#This Row],[pledged]]/Table1[[#This Row],[goal]]</f>
        <v>1.7333333333333333E-2</v>
      </c>
      <c r="P2136" s="8">
        <f>IFERROR(Table1[[#This Row],[pledged]]/Table1[[#This Row],[backers_count]],0)</f>
        <v>34.666666666666664</v>
      </c>
      <c r="Q213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36" t="str">
        <f>RIGHT(Table1[[#This Row],[Category and Sub-Category]],(LEN(Table1[[#This Row],[Category and Sub-Category]])-(FIND("/",Table1[[#This Row],[Category and Sub-Category]],1))))</f>
        <v>video games</v>
      </c>
      <c r="S2136" s="7">
        <f>(Table1[[#This Row],[launched_at]]/86400)+DATE(1970,1,1)</f>
        <v>41361.886469907404</v>
      </c>
      <c r="T2136" s="7">
        <f>(Table1[[#This Row],[deadline]]/86400)+DATE(1970,1,1)</f>
        <v>41391.886469907404</v>
      </c>
    </row>
    <row r="2137" spans="1:20" ht="43.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12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9">
        <f>Table1[[#This Row],[pledged]]/Table1[[#This Row],[goal]]</f>
        <v>9.5600000000000004E-2</v>
      </c>
      <c r="P2137" s="8">
        <f>IFERROR(Table1[[#This Row],[pledged]]/Table1[[#This Row],[backers_count]],0)</f>
        <v>21.727272727272727</v>
      </c>
      <c r="Q213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37" t="str">
        <f>RIGHT(Table1[[#This Row],[Category and Sub-Category]],(LEN(Table1[[#This Row],[Category and Sub-Category]])-(FIND("/",Table1[[#This Row],[Category and Sub-Category]],1))))</f>
        <v>video games</v>
      </c>
      <c r="S2137" s="7">
        <f>(Table1[[#This Row],[launched_at]]/86400)+DATE(1970,1,1)</f>
        <v>41156.96334490741</v>
      </c>
      <c r="T2137" s="7">
        <f>(Table1[[#This Row],[deadline]]/86400)+DATE(1970,1,1)</f>
        <v>41186.96334490741</v>
      </c>
    </row>
    <row r="2138" spans="1:20" ht="43.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12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9">
        <f>Table1[[#This Row],[pledged]]/Table1[[#This Row],[goal]]</f>
        <v>5.9612499999999998E-4</v>
      </c>
      <c r="P2138" s="8">
        <f>IFERROR(Table1[[#This Row],[pledged]]/Table1[[#This Row],[backers_count]],0)</f>
        <v>11.922499999999999</v>
      </c>
      <c r="Q213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38" t="str">
        <f>RIGHT(Table1[[#This Row],[Category and Sub-Category]],(LEN(Table1[[#This Row],[Category and Sub-Category]])-(FIND("/",Table1[[#This Row],[Category and Sub-Category]],1))))</f>
        <v>video games</v>
      </c>
      <c r="S2138" s="7">
        <f>(Table1[[#This Row],[launched_at]]/86400)+DATE(1970,1,1)</f>
        <v>41536.509097222224</v>
      </c>
      <c r="T2138" s="7">
        <f>(Table1[[#This Row],[deadline]]/86400)+DATE(1970,1,1)</f>
        <v>41566.509097222224</v>
      </c>
    </row>
    <row r="2139" spans="1:20" ht="43.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12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9">
        <f>Table1[[#This Row],[pledged]]/Table1[[#This Row],[goal]]</f>
        <v>0.28405999999999998</v>
      </c>
      <c r="P2139" s="8">
        <f>IFERROR(Table1[[#This Row],[pledged]]/Table1[[#This Row],[backers_count]],0)</f>
        <v>26.59737827715356</v>
      </c>
      <c r="Q213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39" t="str">
        <f>RIGHT(Table1[[#This Row],[Category and Sub-Category]],(LEN(Table1[[#This Row],[Category and Sub-Category]])-(FIND("/",Table1[[#This Row],[Category and Sub-Category]],1))))</f>
        <v>video games</v>
      </c>
      <c r="S2139" s="7">
        <f>(Table1[[#This Row],[launched_at]]/86400)+DATE(1970,1,1)</f>
        <v>41948.771168981482</v>
      </c>
      <c r="T2139" s="7">
        <f>(Table1[[#This Row],[deadline]]/86400)+DATE(1970,1,1)</f>
        <v>41978.771168981482</v>
      </c>
    </row>
    <row r="2140" spans="1:20" ht="29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12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9">
        <f>Table1[[#This Row],[pledged]]/Table1[[#This Row],[goal]]</f>
        <v>0.128</v>
      </c>
      <c r="P2140" s="8">
        <f>IFERROR(Table1[[#This Row],[pledged]]/Table1[[#This Row],[backers_count]],0)</f>
        <v>10.666666666666666</v>
      </c>
      <c r="Q214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40" t="str">
        <f>RIGHT(Table1[[#This Row],[Category and Sub-Category]],(LEN(Table1[[#This Row],[Category and Sub-Category]])-(FIND("/",Table1[[#This Row],[Category and Sub-Category]],1))))</f>
        <v>video games</v>
      </c>
      <c r="S2140" s="7">
        <f>(Table1[[#This Row],[launched_at]]/86400)+DATE(1970,1,1)</f>
        <v>41557.013182870374</v>
      </c>
      <c r="T2140" s="7">
        <f>(Table1[[#This Row],[deadline]]/86400)+DATE(1970,1,1)</f>
        <v>41587.054849537039</v>
      </c>
    </row>
    <row r="2141" spans="1:20" ht="58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12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9">
        <f>Table1[[#This Row],[pledged]]/Table1[[#This Row],[goal]]</f>
        <v>5.4199999999999998E-2</v>
      </c>
      <c r="P2141" s="8">
        <f>IFERROR(Table1[[#This Row],[pledged]]/Table1[[#This Row],[backers_count]],0)</f>
        <v>29.035714285714285</v>
      </c>
      <c r="Q214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41" t="str">
        <f>RIGHT(Table1[[#This Row],[Category and Sub-Category]],(LEN(Table1[[#This Row],[Category and Sub-Category]])-(FIND("/",Table1[[#This Row],[Category and Sub-Category]],1))))</f>
        <v>video games</v>
      </c>
      <c r="S2141" s="7">
        <f>(Table1[[#This Row],[launched_at]]/86400)+DATE(1970,1,1)</f>
        <v>42647.750092592592</v>
      </c>
      <c r="T2141" s="7">
        <f>(Table1[[#This Row],[deadline]]/86400)+DATE(1970,1,1)</f>
        <v>42677.750092592592</v>
      </c>
    </row>
    <row r="2142" spans="1:20" ht="43.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1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9">
        <f>Table1[[#This Row],[pledged]]/Table1[[#This Row],[goal]]</f>
        <v>1.1199999999999999E-3</v>
      </c>
      <c r="P2142" s="8">
        <f>IFERROR(Table1[[#This Row],[pledged]]/Table1[[#This Row],[backers_count]],0)</f>
        <v>50.909090909090907</v>
      </c>
      <c r="Q214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42" t="str">
        <f>RIGHT(Table1[[#This Row],[Category and Sub-Category]],(LEN(Table1[[#This Row],[Category and Sub-Category]])-(FIND("/",Table1[[#This Row],[Category and Sub-Category]],1))))</f>
        <v>video games</v>
      </c>
      <c r="S2142" s="7">
        <f>(Table1[[#This Row],[launched_at]]/86400)+DATE(1970,1,1)</f>
        <v>41255.833611111113</v>
      </c>
      <c r="T2142" s="7">
        <f>(Table1[[#This Row],[deadline]]/86400)+DATE(1970,1,1)</f>
        <v>41285.833611111113</v>
      </c>
    </row>
    <row r="2143" spans="1:20" ht="58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12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9">
        <f>Table1[[#This Row],[pledged]]/Table1[[#This Row],[goal]]</f>
        <v>0</v>
      </c>
      <c r="P2143" s="8">
        <f>IFERROR(Table1[[#This Row],[pledged]]/Table1[[#This Row],[backers_count]],0)</f>
        <v>0</v>
      </c>
      <c r="Q214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43" t="str">
        <f>RIGHT(Table1[[#This Row],[Category and Sub-Category]],(LEN(Table1[[#This Row],[Category and Sub-Category]])-(FIND("/",Table1[[#This Row],[Category and Sub-Category]],1))))</f>
        <v>video games</v>
      </c>
      <c r="S2143" s="7">
        <f>(Table1[[#This Row],[launched_at]]/86400)+DATE(1970,1,1)</f>
        <v>41927.235636574071</v>
      </c>
      <c r="T2143" s="7">
        <f>(Table1[[#This Row],[deadline]]/86400)+DATE(1970,1,1)</f>
        <v>41957.277303240742</v>
      </c>
    </row>
    <row r="2144" spans="1:20" ht="43.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12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9">
        <f>Table1[[#This Row],[pledged]]/Table1[[#This Row],[goal]]</f>
        <v>5.7238095238095241E-2</v>
      </c>
      <c r="P2144" s="8">
        <f>IFERROR(Table1[[#This Row],[pledged]]/Table1[[#This Row],[backers_count]],0)</f>
        <v>50.083333333333336</v>
      </c>
      <c r="Q214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44" t="str">
        <f>RIGHT(Table1[[#This Row],[Category and Sub-Category]],(LEN(Table1[[#This Row],[Category and Sub-Category]])-(FIND("/",Table1[[#This Row],[Category and Sub-Category]],1))))</f>
        <v>video games</v>
      </c>
      <c r="S2144" s="7">
        <f>(Table1[[#This Row],[launched_at]]/86400)+DATE(1970,1,1)</f>
        <v>42340.701504629629</v>
      </c>
      <c r="T2144" s="7">
        <f>(Table1[[#This Row],[deadline]]/86400)+DATE(1970,1,1)</f>
        <v>42368.701504629629</v>
      </c>
    </row>
    <row r="2145" spans="1:20" ht="43.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12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9">
        <f>Table1[[#This Row],[pledged]]/Table1[[#This Row],[goal]]</f>
        <v>0.1125</v>
      </c>
      <c r="P2145" s="8">
        <f>IFERROR(Table1[[#This Row],[pledged]]/Table1[[#This Row],[backers_count]],0)</f>
        <v>45</v>
      </c>
      <c r="Q214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45" t="str">
        <f>RIGHT(Table1[[#This Row],[Category and Sub-Category]],(LEN(Table1[[#This Row],[Category and Sub-Category]])-(FIND("/",Table1[[#This Row],[Category and Sub-Category]],1))))</f>
        <v>video games</v>
      </c>
      <c r="S2145" s="7">
        <f>(Table1[[#This Row],[launched_at]]/86400)+DATE(1970,1,1)</f>
        <v>40332.886712962965</v>
      </c>
      <c r="T2145" s="7">
        <f>(Table1[[#This Row],[deadline]]/86400)+DATE(1970,1,1)</f>
        <v>40380.791666666664</v>
      </c>
    </row>
    <row r="2146" spans="1:20" ht="43.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12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9">
        <f>Table1[[#This Row],[pledged]]/Table1[[#This Row],[goal]]</f>
        <v>1.7098591549295775E-2</v>
      </c>
      <c r="P2146" s="8">
        <f>IFERROR(Table1[[#This Row],[pledged]]/Table1[[#This Row],[backers_count]],0)</f>
        <v>25.291666666666668</v>
      </c>
      <c r="Q214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46" t="str">
        <f>RIGHT(Table1[[#This Row],[Category and Sub-Category]],(LEN(Table1[[#This Row],[Category and Sub-Category]])-(FIND("/",Table1[[#This Row],[Category and Sub-Category]],1))))</f>
        <v>video games</v>
      </c>
      <c r="S2146" s="7">
        <f>(Table1[[#This Row],[launched_at]]/86400)+DATE(1970,1,1)</f>
        <v>41499.546759259261</v>
      </c>
      <c r="T2146" s="7">
        <f>(Table1[[#This Row],[deadline]]/86400)+DATE(1970,1,1)</f>
        <v>41531.546759259261</v>
      </c>
    </row>
    <row r="2147" spans="1:20" ht="43.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12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9">
        <f>Table1[[#This Row],[pledged]]/Table1[[#This Row],[goal]]</f>
        <v>0.30433333333333334</v>
      </c>
      <c r="P2147" s="8">
        <f>IFERROR(Table1[[#This Row],[pledged]]/Table1[[#This Row],[backers_count]],0)</f>
        <v>51.292134831460672</v>
      </c>
      <c r="Q214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47" t="str">
        <f>RIGHT(Table1[[#This Row],[Category and Sub-Category]],(LEN(Table1[[#This Row],[Category and Sub-Category]])-(FIND("/",Table1[[#This Row],[Category and Sub-Category]],1))))</f>
        <v>video games</v>
      </c>
      <c r="S2147" s="7">
        <f>(Table1[[#This Row],[launched_at]]/86400)+DATE(1970,1,1)</f>
        <v>41575.237430555557</v>
      </c>
      <c r="T2147" s="7">
        <f>(Table1[[#This Row],[deadline]]/86400)+DATE(1970,1,1)</f>
        <v>41605.279097222221</v>
      </c>
    </row>
    <row r="2148" spans="1:20" ht="58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12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9">
        <f>Table1[[#This Row],[pledged]]/Table1[[#This Row],[goal]]</f>
        <v>2.0000000000000001E-4</v>
      </c>
      <c r="P2148" s="8">
        <f>IFERROR(Table1[[#This Row],[pledged]]/Table1[[#This Row],[backers_count]],0)</f>
        <v>1</v>
      </c>
      <c r="Q214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48" t="str">
        <f>RIGHT(Table1[[#This Row],[Category and Sub-Category]],(LEN(Table1[[#This Row],[Category and Sub-Category]])-(FIND("/",Table1[[#This Row],[Category and Sub-Category]],1))))</f>
        <v>video games</v>
      </c>
      <c r="S2148" s="7">
        <f>(Table1[[#This Row],[launched_at]]/86400)+DATE(1970,1,1)</f>
        <v>42397.679513888885</v>
      </c>
      <c r="T2148" s="7">
        <f>(Table1[[#This Row],[deadline]]/86400)+DATE(1970,1,1)</f>
        <v>42411.679513888885</v>
      </c>
    </row>
    <row r="2149" spans="1:20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12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9">
        <f>Table1[[#This Row],[pledged]]/Table1[[#This Row],[goal]]</f>
        <v>6.9641025641025639E-3</v>
      </c>
      <c r="P2149" s="8">
        <f>IFERROR(Table1[[#This Row],[pledged]]/Table1[[#This Row],[backers_count]],0)</f>
        <v>49.381818181818183</v>
      </c>
      <c r="Q214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49" t="str">
        <f>RIGHT(Table1[[#This Row],[Category and Sub-Category]],(LEN(Table1[[#This Row],[Category and Sub-Category]])-(FIND("/",Table1[[#This Row],[Category and Sub-Category]],1))))</f>
        <v>video games</v>
      </c>
      <c r="S2149" s="7">
        <f>(Table1[[#This Row],[launched_at]]/86400)+DATE(1970,1,1)</f>
        <v>41927.295694444445</v>
      </c>
      <c r="T2149" s="7">
        <f>(Table1[[#This Row],[deadline]]/86400)+DATE(1970,1,1)</f>
        <v>41959.337361111116</v>
      </c>
    </row>
    <row r="2150" spans="1:20" ht="43.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12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9">
        <f>Table1[[#This Row],[pledged]]/Table1[[#This Row],[goal]]</f>
        <v>0.02</v>
      </c>
      <c r="P2150" s="8">
        <f>IFERROR(Table1[[#This Row],[pledged]]/Table1[[#This Row],[backers_count]],0)</f>
        <v>1</v>
      </c>
      <c r="Q215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50" t="str">
        <f>RIGHT(Table1[[#This Row],[Category and Sub-Category]],(LEN(Table1[[#This Row],[Category and Sub-Category]])-(FIND("/",Table1[[#This Row],[Category and Sub-Category]],1))))</f>
        <v>video games</v>
      </c>
      <c r="S2150" s="7">
        <f>(Table1[[#This Row],[launched_at]]/86400)+DATE(1970,1,1)</f>
        <v>42066.733587962968</v>
      </c>
      <c r="T2150" s="7">
        <f>(Table1[[#This Row],[deadline]]/86400)+DATE(1970,1,1)</f>
        <v>42096.691921296297</v>
      </c>
    </row>
    <row r="2151" spans="1:20" ht="58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12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9">
        <f>Table1[[#This Row],[pledged]]/Table1[[#This Row],[goal]]</f>
        <v>0</v>
      </c>
      <c r="P2151" s="8">
        <f>IFERROR(Table1[[#This Row],[pledged]]/Table1[[#This Row],[backers_count]],0)</f>
        <v>0</v>
      </c>
      <c r="Q215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51" t="str">
        <f>RIGHT(Table1[[#This Row],[Category and Sub-Category]],(LEN(Table1[[#This Row],[Category and Sub-Category]])-(FIND("/",Table1[[#This Row],[Category and Sub-Category]],1))))</f>
        <v>video games</v>
      </c>
      <c r="S2151" s="7">
        <f>(Table1[[#This Row],[launched_at]]/86400)+DATE(1970,1,1)</f>
        <v>40355.024953703702</v>
      </c>
      <c r="T2151" s="7">
        <f>(Table1[[#This Row],[deadline]]/86400)+DATE(1970,1,1)</f>
        <v>40390</v>
      </c>
    </row>
    <row r="2152" spans="1:20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1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9">
        <f>Table1[[#This Row],[pledged]]/Table1[[#This Row],[goal]]</f>
        <v>8.0999999999999996E-3</v>
      </c>
      <c r="P2152" s="8">
        <f>IFERROR(Table1[[#This Row],[pledged]]/Table1[[#This Row],[backers_count]],0)</f>
        <v>101.25</v>
      </c>
      <c r="Q215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52" t="str">
        <f>RIGHT(Table1[[#This Row],[Category and Sub-Category]],(LEN(Table1[[#This Row],[Category and Sub-Category]])-(FIND("/",Table1[[#This Row],[Category and Sub-Category]],1))))</f>
        <v>video games</v>
      </c>
      <c r="S2152" s="7">
        <f>(Table1[[#This Row],[launched_at]]/86400)+DATE(1970,1,1)</f>
        <v>42534.284710648149</v>
      </c>
      <c r="T2152" s="7">
        <f>(Table1[[#This Row],[deadline]]/86400)+DATE(1970,1,1)</f>
        <v>42564.284710648149</v>
      </c>
    </row>
    <row r="2153" spans="1:20" ht="43.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12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9">
        <f>Table1[[#This Row],[pledged]]/Table1[[#This Row],[goal]]</f>
        <v>2.6222222222222224E-3</v>
      </c>
      <c r="P2153" s="8">
        <f>IFERROR(Table1[[#This Row],[pledged]]/Table1[[#This Row],[backers_count]],0)</f>
        <v>19.666666666666668</v>
      </c>
      <c r="Q215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53" t="str">
        <f>RIGHT(Table1[[#This Row],[Category and Sub-Category]],(LEN(Table1[[#This Row],[Category and Sub-Category]])-(FIND("/",Table1[[#This Row],[Category and Sub-Category]],1))))</f>
        <v>video games</v>
      </c>
      <c r="S2153" s="7">
        <f>(Table1[[#This Row],[launched_at]]/86400)+DATE(1970,1,1)</f>
        <v>42520.847384259258</v>
      </c>
      <c r="T2153" s="7">
        <f>(Table1[[#This Row],[deadline]]/86400)+DATE(1970,1,1)</f>
        <v>42550.847384259258</v>
      </c>
    </row>
    <row r="2154" spans="1:20" ht="43.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12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9">
        <f>Table1[[#This Row],[pledged]]/Table1[[#This Row],[goal]]</f>
        <v>1.6666666666666668E-3</v>
      </c>
      <c r="P2154" s="8">
        <f>IFERROR(Table1[[#This Row],[pledged]]/Table1[[#This Row],[backers_count]],0)</f>
        <v>12.5</v>
      </c>
      <c r="Q215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54" t="str">
        <f>RIGHT(Table1[[#This Row],[Category and Sub-Category]],(LEN(Table1[[#This Row],[Category and Sub-Category]])-(FIND("/",Table1[[#This Row],[Category and Sub-Category]],1))))</f>
        <v>video games</v>
      </c>
      <c r="S2154" s="7">
        <f>(Table1[[#This Row],[launched_at]]/86400)+DATE(1970,1,1)</f>
        <v>41683.832280092596</v>
      </c>
      <c r="T2154" s="7">
        <f>(Table1[[#This Row],[deadline]]/86400)+DATE(1970,1,1)</f>
        <v>41713.790613425925</v>
      </c>
    </row>
    <row r="2155" spans="1:20" ht="43.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12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9">
        <f>Table1[[#This Row],[pledged]]/Table1[[#This Row],[goal]]</f>
        <v>9.1244548809124457E-5</v>
      </c>
      <c r="P2155" s="8">
        <f>IFERROR(Table1[[#This Row],[pledged]]/Table1[[#This Row],[backers_count]],0)</f>
        <v>8.5</v>
      </c>
      <c r="Q215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55" t="str">
        <f>RIGHT(Table1[[#This Row],[Category and Sub-Category]],(LEN(Table1[[#This Row],[Category and Sub-Category]])-(FIND("/",Table1[[#This Row],[Category and Sub-Category]],1))))</f>
        <v>video games</v>
      </c>
      <c r="S2155" s="7">
        <f>(Table1[[#This Row],[launched_at]]/86400)+DATE(1970,1,1)</f>
        <v>41974.911087962959</v>
      </c>
      <c r="T2155" s="7">
        <f>(Table1[[#This Row],[deadline]]/86400)+DATE(1970,1,1)</f>
        <v>42014.332638888889</v>
      </c>
    </row>
    <row r="2156" spans="1:20" ht="29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12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9">
        <f>Table1[[#This Row],[pledged]]/Table1[[#This Row],[goal]]</f>
        <v>8.0000000000000002E-3</v>
      </c>
      <c r="P2156" s="8">
        <f>IFERROR(Table1[[#This Row],[pledged]]/Table1[[#This Row],[backers_count]],0)</f>
        <v>1</v>
      </c>
      <c r="Q215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56" t="str">
        <f>RIGHT(Table1[[#This Row],[Category and Sub-Category]],(LEN(Table1[[#This Row],[Category and Sub-Category]])-(FIND("/",Table1[[#This Row],[Category and Sub-Category]],1))))</f>
        <v>video games</v>
      </c>
      <c r="S2156" s="7">
        <f>(Table1[[#This Row],[launched_at]]/86400)+DATE(1970,1,1)</f>
        <v>41647.632256944446</v>
      </c>
      <c r="T2156" s="7">
        <f>(Table1[[#This Row],[deadline]]/86400)+DATE(1970,1,1)</f>
        <v>41667.632256944446</v>
      </c>
    </row>
    <row r="2157" spans="1:20" ht="43.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12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9">
        <f>Table1[[#This Row],[pledged]]/Table1[[#This Row],[goal]]</f>
        <v>2.3E-2</v>
      </c>
      <c r="P2157" s="8">
        <f>IFERROR(Table1[[#This Row],[pledged]]/Table1[[#This Row],[backers_count]],0)</f>
        <v>23</v>
      </c>
      <c r="Q215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57" t="str">
        <f>RIGHT(Table1[[#This Row],[Category and Sub-Category]],(LEN(Table1[[#This Row],[Category and Sub-Category]])-(FIND("/",Table1[[#This Row],[Category and Sub-Category]],1))))</f>
        <v>video games</v>
      </c>
      <c r="S2157" s="7">
        <f>(Table1[[#This Row],[launched_at]]/86400)+DATE(1970,1,1)</f>
        <v>42430.747511574074</v>
      </c>
      <c r="T2157" s="7">
        <f>(Table1[[#This Row],[deadline]]/86400)+DATE(1970,1,1)</f>
        <v>42460.70584490741</v>
      </c>
    </row>
    <row r="2158" spans="1:20" ht="43.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12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9">
        <f>Table1[[#This Row],[pledged]]/Table1[[#This Row],[goal]]</f>
        <v>2.6660714285714284E-2</v>
      </c>
      <c r="P2158" s="8">
        <f>IFERROR(Table1[[#This Row],[pledged]]/Table1[[#This Row],[backers_count]],0)</f>
        <v>17.987951807228917</v>
      </c>
      <c r="Q215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58" t="str">
        <f>RIGHT(Table1[[#This Row],[Category and Sub-Category]],(LEN(Table1[[#This Row],[Category and Sub-Category]])-(FIND("/",Table1[[#This Row],[Category and Sub-Category]],1))))</f>
        <v>video games</v>
      </c>
      <c r="S2158" s="7">
        <f>(Table1[[#This Row],[launched_at]]/86400)+DATE(1970,1,1)</f>
        <v>41488.85423611111</v>
      </c>
      <c r="T2158" s="7">
        <f>(Table1[[#This Row],[deadline]]/86400)+DATE(1970,1,1)</f>
        <v>41533.85423611111</v>
      </c>
    </row>
    <row r="2159" spans="1:20" ht="29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12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9">
        <f>Table1[[#This Row],[pledged]]/Table1[[#This Row],[goal]]</f>
        <v>0.28192</v>
      </c>
      <c r="P2159" s="8">
        <f>IFERROR(Table1[[#This Row],[pledged]]/Table1[[#This Row],[backers_count]],0)</f>
        <v>370.94736842105266</v>
      </c>
      <c r="Q215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59" t="str">
        <f>RIGHT(Table1[[#This Row],[Category and Sub-Category]],(LEN(Table1[[#This Row],[Category and Sub-Category]])-(FIND("/",Table1[[#This Row],[Category and Sub-Category]],1))))</f>
        <v>video games</v>
      </c>
      <c r="S2159" s="7">
        <f>(Table1[[#This Row],[launched_at]]/86400)+DATE(1970,1,1)</f>
        <v>42694.98128472222</v>
      </c>
      <c r="T2159" s="7">
        <f>(Table1[[#This Row],[deadline]]/86400)+DATE(1970,1,1)</f>
        <v>42727.332638888889</v>
      </c>
    </row>
    <row r="2160" spans="1:20" ht="43.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12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9">
        <f>Table1[[#This Row],[pledged]]/Table1[[#This Row],[goal]]</f>
        <v>6.5900366666666668E-2</v>
      </c>
      <c r="P2160" s="8">
        <f>IFERROR(Table1[[#This Row],[pledged]]/Table1[[#This Row],[backers_count]],0)</f>
        <v>63.569485530546629</v>
      </c>
      <c r="Q216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60" t="str">
        <f>RIGHT(Table1[[#This Row],[Category and Sub-Category]],(LEN(Table1[[#This Row],[Category and Sub-Category]])-(FIND("/",Table1[[#This Row],[Category and Sub-Category]],1))))</f>
        <v>video games</v>
      </c>
      <c r="S2160" s="7">
        <f>(Table1[[#This Row],[launched_at]]/86400)+DATE(1970,1,1)</f>
        <v>41264.853865740741</v>
      </c>
      <c r="T2160" s="7">
        <f>(Table1[[#This Row],[deadline]]/86400)+DATE(1970,1,1)</f>
        <v>41309.853865740741</v>
      </c>
    </row>
    <row r="2161" spans="1:20" ht="58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12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9">
        <f>Table1[[#This Row],[pledged]]/Table1[[#This Row],[goal]]</f>
        <v>7.2222222222222219E-3</v>
      </c>
      <c r="P2161" s="8">
        <f>IFERROR(Table1[[#This Row],[pledged]]/Table1[[#This Row],[backers_count]],0)</f>
        <v>13</v>
      </c>
      <c r="Q216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61" t="str">
        <f>RIGHT(Table1[[#This Row],[Category and Sub-Category]],(LEN(Table1[[#This Row],[Category and Sub-Category]])-(FIND("/",Table1[[#This Row],[Category and Sub-Category]],1))))</f>
        <v>video games</v>
      </c>
      <c r="S2161" s="7">
        <f>(Table1[[#This Row],[launched_at]]/86400)+DATE(1970,1,1)</f>
        <v>40710.731180555558</v>
      </c>
      <c r="T2161" s="7">
        <f>(Table1[[#This Row],[deadline]]/86400)+DATE(1970,1,1)</f>
        <v>40740.731180555558</v>
      </c>
    </row>
    <row r="2162" spans="1:20" ht="43.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1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9">
        <f>Table1[[#This Row],[pledged]]/Table1[[#This Row],[goal]]</f>
        <v>8.5000000000000006E-3</v>
      </c>
      <c r="P2162" s="8">
        <f>IFERROR(Table1[[#This Row],[pledged]]/Table1[[#This Row],[backers_count]],0)</f>
        <v>5.3125</v>
      </c>
      <c r="Q216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62" t="str">
        <f>RIGHT(Table1[[#This Row],[Category and Sub-Category]],(LEN(Table1[[#This Row],[Category and Sub-Category]])-(FIND("/",Table1[[#This Row],[Category and Sub-Category]],1))))</f>
        <v>video games</v>
      </c>
      <c r="S2162" s="7">
        <f>(Table1[[#This Row],[launched_at]]/86400)+DATE(1970,1,1)</f>
        <v>41018.711863425924</v>
      </c>
      <c r="T2162" s="7">
        <f>(Table1[[#This Row],[deadline]]/86400)+DATE(1970,1,1)</f>
        <v>41048.711863425924</v>
      </c>
    </row>
    <row r="2163" spans="1:20" ht="29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12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9">
        <f>Table1[[#This Row],[pledged]]/Table1[[#This Row],[goal]]</f>
        <v>1.1575</v>
      </c>
      <c r="P2163" s="8">
        <f>IFERROR(Table1[[#This Row],[pledged]]/Table1[[#This Row],[backers_count]],0)</f>
        <v>35.615384615384613</v>
      </c>
      <c r="Q216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63" t="str">
        <f>RIGHT(Table1[[#This Row],[Category and Sub-Category]],(LEN(Table1[[#This Row],[Category and Sub-Category]])-(FIND("/",Table1[[#This Row],[Category and Sub-Category]],1))))</f>
        <v>rock</v>
      </c>
      <c r="S2163" s="7">
        <f>(Table1[[#This Row],[launched_at]]/86400)+DATE(1970,1,1)</f>
        <v>42240.852534722224</v>
      </c>
      <c r="T2163" s="7">
        <f>(Table1[[#This Row],[deadline]]/86400)+DATE(1970,1,1)</f>
        <v>42270.852534722224</v>
      </c>
    </row>
    <row r="2164" spans="1:20" ht="43.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12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9">
        <f>Table1[[#This Row],[pledged]]/Table1[[#This Row],[goal]]</f>
        <v>1.1226666666666667</v>
      </c>
      <c r="P2164" s="8">
        <f>IFERROR(Table1[[#This Row],[pledged]]/Table1[[#This Row],[backers_count]],0)</f>
        <v>87.103448275862064</v>
      </c>
      <c r="Q216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64" t="str">
        <f>RIGHT(Table1[[#This Row],[Category and Sub-Category]],(LEN(Table1[[#This Row],[Category and Sub-Category]])-(FIND("/",Table1[[#This Row],[Category and Sub-Category]],1))))</f>
        <v>rock</v>
      </c>
      <c r="S2164" s="7">
        <f>(Table1[[#This Row],[launched_at]]/86400)+DATE(1970,1,1)</f>
        <v>41813.766099537039</v>
      </c>
      <c r="T2164" s="7">
        <f>(Table1[[#This Row],[deadline]]/86400)+DATE(1970,1,1)</f>
        <v>41844.766099537039</v>
      </c>
    </row>
    <row r="2165" spans="1:20" ht="43.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12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9">
        <f>Table1[[#This Row],[pledged]]/Table1[[#This Row],[goal]]</f>
        <v>1.3220000000000001</v>
      </c>
      <c r="P2165" s="8">
        <f>IFERROR(Table1[[#This Row],[pledged]]/Table1[[#This Row],[backers_count]],0)</f>
        <v>75.11363636363636</v>
      </c>
      <c r="Q216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65" t="str">
        <f>RIGHT(Table1[[#This Row],[Category and Sub-Category]],(LEN(Table1[[#This Row],[Category and Sub-Category]])-(FIND("/",Table1[[#This Row],[Category and Sub-Category]],1))))</f>
        <v>rock</v>
      </c>
      <c r="S2165" s="7">
        <f>(Table1[[#This Row],[launched_at]]/86400)+DATE(1970,1,1)</f>
        <v>42111.899537037039</v>
      </c>
      <c r="T2165" s="7">
        <f>(Table1[[#This Row],[deadline]]/86400)+DATE(1970,1,1)</f>
        <v>42163.159722222219</v>
      </c>
    </row>
    <row r="2166" spans="1:20" ht="29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12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9">
        <f>Table1[[#This Row],[pledged]]/Table1[[#This Row],[goal]]</f>
        <v>1.0263636363636364</v>
      </c>
      <c r="P2166" s="8">
        <f>IFERROR(Table1[[#This Row],[pledged]]/Table1[[#This Row],[backers_count]],0)</f>
        <v>68.01204819277109</v>
      </c>
      <c r="Q216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66" t="str">
        <f>RIGHT(Table1[[#This Row],[Category and Sub-Category]],(LEN(Table1[[#This Row],[Category and Sub-Category]])-(FIND("/",Table1[[#This Row],[Category and Sub-Category]],1))))</f>
        <v>rock</v>
      </c>
      <c r="S2166" s="7">
        <f>(Table1[[#This Row],[launched_at]]/86400)+DATE(1970,1,1)</f>
        <v>42515.71775462963</v>
      </c>
      <c r="T2166" s="7">
        <f>(Table1[[#This Row],[deadline]]/86400)+DATE(1970,1,1)</f>
        <v>42546.165972222225</v>
      </c>
    </row>
    <row r="2167" spans="1:20" ht="43.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12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9">
        <f>Table1[[#This Row],[pledged]]/Table1[[#This Row],[goal]]</f>
        <v>1.3864000000000001</v>
      </c>
      <c r="P2167" s="8">
        <f>IFERROR(Table1[[#This Row],[pledged]]/Table1[[#This Row],[backers_count]],0)</f>
        <v>29.623931623931625</v>
      </c>
      <c r="Q216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67" t="str">
        <f>RIGHT(Table1[[#This Row],[Category and Sub-Category]],(LEN(Table1[[#This Row],[Category and Sub-Category]])-(FIND("/",Table1[[#This Row],[Category and Sub-Category]],1))))</f>
        <v>rock</v>
      </c>
      <c r="S2167" s="7">
        <f>(Table1[[#This Row],[launched_at]]/86400)+DATE(1970,1,1)</f>
        <v>42438.667071759264</v>
      </c>
      <c r="T2167" s="7">
        <f>(Table1[[#This Row],[deadline]]/86400)+DATE(1970,1,1)</f>
        <v>42468.625405092593</v>
      </c>
    </row>
    <row r="2168" spans="1:20" ht="58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12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9">
        <f>Table1[[#This Row],[pledged]]/Table1[[#This Row],[goal]]</f>
        <v>1.466</v>
      </c>
      <c r="P2168" s="8">
        <f>IFERROR(Table1[[#This Row],[pledged]]/Table1[[#This Row],[backers_count]],0)</f>
        <v>91.625</v>
      </c>
      <c r="Q216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68" t="str">
        <f>RIGHT(Table1[[#This Row],[Category and Sub-Category]],(LEN(Table1[[#This Row],[Category and Sub-Category]])-(FIND("/",Table1[[#This Row],[Category and Sub-Category]],1))))</f>
        <v>rock</v>
      </c>
      <c r="S2168" s="7">
        <f>(Table1[[#This Row],[launched_at]]/86400)+DATE(1970,1,1)</f>
        <v>41933.838171296295</v>
      </c>
      <c r="T2168" s="7">
        <f>(Table1[[#This Row],[deadline]]/86400)+DATE(1970,1,1)</f>
        <v>41978.879837962959</v>
      </c>
    </row>
    <row r="2169" spans="1:20" ht="29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12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9">
        <f>Table1[[#This Row],[pledged]]/Table1[[#This Row],[goal]]</f>
        <v>1.2</v>
      </c>
      <c r="P2169" s="8">
        <f>IFERROR(Table1[[#This Row],[pledged]]/Table1[[#This Row],[backers_count]],0)</f>
        <v>22.5</v>
      </c>
      <c r="Q216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69" t="str">
        <f>RIGHT(Table1[[#This Row],[Category and Sub-Category]],(LEN(Table1[[#This Row],[Category and Sub-Category]])-(FIND("/",Table1[[#This Row],[Category and Sub-Category]],1))))</f>
        <v>rock</v>
      </c>
      <c r="S2169" s="7">
        <f>(Table1[[#This Row],[launched_at]]/86400)+DATE(1970,1,1)</f>
        <v>41153.066400462965</v>
      </c>
      <c r="T2169" s="7">
        <f>(Table1[[#This Row],[deadline]]/86400)+DATE(1970,1,1)</f>
        <v>41167.066400462965</v>
      </c>
    </row>
    <row r="2170" spans="1:20" ht="43.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12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9">
        <f>Table1[[#This Row],[pledged]]/Table1[[#This Row],[goal]]</f>
        <v>1.215816111111111</v>
      </c>
      <c r="P2170" s="8">
        <f>IFERROR(Table1[[#This Row],[pledged]]/Table1[[#This Row],[backers_count]],0)</f>
        <v>64.366735294117646</v>
      </c>
      <c r="Q217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70" t="str">
        <f>RIGHT(Table1[[#This Row],[Category and Sub-Category]],(LEN(Table1[[#This Row],[Category and Sub-Category]])-(FIND("/",Table1[[#This Row],[Category and Sub-Category]],1))))</f>
        <v>rock</v>
      </c>
      <c r="S2170" s="7">
        <f>(Table1[[#This Row],[launched_at]]/86400)+DATE(1970,1,1)</f>
        <v>42745.600243055553</v>
      </c>
      <c r="T2170" s="7">
        <f>(Table1[[#This Row],[deadline]]/86400)+DATE(1970,1,1)</f>
        <v>42776.208333333328</v>
      </c>
    </row>
    <row r="2171" spans="1:20" ht="58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12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9">
        <f>Table1[[#This Row],[pledged]]/Table1[[#This Row],[goal]]</f>
        <v>1</v>
      </c>
      <c r="P2171" s="8">
        <f>IFERROR(Table1[[#This Row],[pledged]]/Table1[[#This Row],[backers_count]],0)</f>
        <v>21.857142857142858</v>
      </c>
      <c r="Q217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71" t="str">
        <f>RIGHT(Table1[[#This Row],[Category and Sub-Category]],(LEN(Table1[[#This Row],[Category and Sub-Category]])-(FIND("/",Table1[[#This Row],[Category and Sub-Category]],1))))</f>
        <v>rock</v>
      </c>
      <c r="S2171" s="7">
        <f>(Table1[[#This Row],[launched_at]]/86400)+DATE(1970,1,1)</f>
        <v>42793.700821759259</v>
      </c>
      <c r="T2171" s="7">
        <f>(Table1[[#This Row],[deadline]]/86400)+DATE(1970,1,1)</f>
        <v>42796.700821759259</v>
      </c>
    </row>
    <row r="2172" spans="1:20" ht="43.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1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9">
        <f>Table1[[#This Row],[pledged]]/Table1[[#This Row],[goal]]</f>
        <v>1.8085714285714285</v>
      </c>
      <c r="P2172" s="8">
        <f>IFERROR(Table1[[#This Row],[pledged]]/Table1[[#This Row],[backers_count]],0)</f>
        <v>33.315789473684212</v>
      </c>
      <c r="Q217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72" t="str">
        <f>RIGHT(Table1[[#This Row],[Category and Sub-Category]],(LEN(Table1[[#This Row],[Category and Sub-Category]])-(FIND("/",Table1[[#This Row],[Category and Sub-Category]],1))))</f>
        <v>rock</v>
      </c>
      <c r="S2172" s="7">
        <f>(Table1[[#This Row],[launched_at]]/86400)+DATE(1970,1,1)</f>
        <v>42198.750254629631</v>
      </c>
      <c r="T2172" s="7">
        <f>(Table1[[#This Row],[deadline]]/86400)+DATE(1970,1,1)</f>
        <v>42238.750254629631</v>
      </c>
    </row>
    <row r="2173" spans="1:20" ht="43.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12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9">
        <f>Table1[[#This Row],[pledged]]/Table1[[#This Row],[goal]]</f>
        <v>1.0607500000000001</v>
      </c>
      <c r="P2173" s="8">
        <f>IFERROR(Table1[[#This Row],[pledged]]/Table1[[#This Row],[backers_count]],0)</f>
        <v>90.276595744680847</v>
      </c>
      <c r="Q217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73" t="str">
        <f>RIGHT(Table1[[#This Row],[Category and Sub-Category]],(LEN(Table1[[#This Row],[Category and Sub-Category]])-(FIND("/",Table1[[#This Row],[Category and Sub-Category]],1))))</f>
        <v>rock</v>
      </c>
      <c r="S2173" s="7">
        <f>(Table1[[#This Row],[launched_at]]/86400)+DATE(1970,1,1)</f>
        <v>42141.95711805555</v>
      </c>
      <c r="T2173" s="7">
        <f>(Table1[[#This Row],[deadline]]/86400)+DATE(1970,1,1)</f>
        <v>42177.208333333328</v>
      </c>
    </row>
    <row r="2174" spans="1:20" ht="43.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12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9">
        <f>Table1[[#This Row],[pledged]]/Table1[[#This Row],[goal]]</f>
        <v>1</v>
      </c>
      <c r="P2174" s="8">
        <f>IFERROR(Table1[[#This Row],[pledged]]/Table1[[#This Row],[backers_count]],0)</f>
        <v>76.92307692307692</v>
      </c>
      <c r="Q217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74" t="str">
        <f>RIGHT(Table1[[#This Row],[Category and Sub-Category]],(LEN(Table1[[#This Row],[Category and Sub-Category]])-(FIND("/",Table1[[#This Row],[Category and Sub-Category]],1))))</f>
        <v>rock</v>
      </c>
      <c r="S2174" s="7">
        <f>(Table1[[#This Row],[launched_at]]/86400)+DATE(1970,1,1)</f>
        <v>42082.580092592594</v>
      </c>
      <c r="T2174" s="7">
        <f>(Table1[[#This Row],[deadline]]/86400)+DATE(1970,1,1)</f>
        <v>42112.580092592594</v>
      </c>
    </row>
    <row r="2175" spans="1:20" ht="43.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12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9">
        <f>Table1[[#This Row],[pledged]]/Table1[[#This Row],[goal]]</f>
        <v>1.2692857142857144</v>
      </c>
      <c r="P2175" s="8">
        <f>IFERROR(Table1[[#This Row],[pledged]]/Table1[[#This Row],[backers_count]],0)</f>
        <v>59.233333333333334</v>
      </c>
      <c r="Q217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75" t="str">
        <f>RIGHT(Table1[[#This Row],[Category and Sub-Category]],(LEN(Table1[[#This Row],[Category and Sub-Category]])-(FIND("/",Table1[[#This Row],[Category and Sub-Category]],1))))</f>
        <v>rock</v>
      </c>
      <c r="S2175" s="7">
        <f>(Table1[[#This Row],[launched_at]]/86400)+DATE(1970,1,1)</f>
        <v>41495.692627314813</v>
      </c>
      <c r="T2175" s="7">
        <f>(Table1[[#This Row],[deadline]]/86400)+DATE(1970,1,1)</f>
        <v>41527.165972222225</v>
      </c>
    </row>
    <row r="2176" spans="1:20" ht="58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12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9">
        <f>Table1[[#This Row],[pledged]]/Table1[[#This Row],[goal]]</f>
        <v>1.0297499999999999</v>
      </c>
      <c r="P2176" s="8">
        <f>IFERROR(Table1[[#This Row],[pledged]]/Table1[[#This Row],[backers_count]],0)</f>
        <v>65.38095238095238</v>
      </c>
      <c r="Q217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76" t="str">
        <f>RIGHT(Table1[[#This Row],[Category and Sub-Category]],(LEN(Table1[[#This Row],[Category and Sub-Category]])-(FIND("/",Table1[[#This Row],[Category and Sub-Category]],1))))</f>
        <v>rock</v>
      </c>
      <c r="S2176" s="7">
        <f>(Table1[[#This Row],[launched_at]]/86400)+DATE(1970,1,1)</f>
        <v>42465.542905092589</v>
      </c>
      <c r="T2176" s="7">
        <f>(Table1[[#This Row],[deadline]]/86400)+DATE(1970,1,1)</f>
        <v>42495.542905092589</v>
      </c>
    </row>
    <row r="2177" spans="1:20" ht="43.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12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9">
        <f>Table1[[#This Row],[pledged]]/Table1[[#This Row],[goal]]</f>
        <v>2.5</v>
      </c>
      <c r="P2177" s="8">
        <f>IFERROR(Table1[[#This Row],[pledged]]/Table1[[#This Row],[backers_count]],0)</f>
        <v>67.307692307692307</v>
      </c>
      <c r="Q217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77" t="str">
        <f>RIGHT(Table1[[#This Row],[Category and Sub-Category]],(LEN(Table1[[#This Row],[Category and Sub-Category]])-(FIND("/",Table1[[#This Row],[Category and Sub-Category]],1))))</f>
        <v>rock</v>
      </c>
      <c r="S2177" s="7">
        <f>(Table1[[#This Row],[launched_at]]/86400)+DATE(1970,1,1)</f>
        <v>42565.009097222224</v>
      </c>
      <c r="T2177" s="7">
        <f>(Table1[[#This Row],[deadline]]/86400)+DATE(1970,1,1)</f>
        <v>42572.009097222224</v>
      </c>
    </row>
    <row r="2178" spans="1:20" ht="43.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12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9">
        <f>Table1[[#This Row],[pledged]]/Table1[[#This Row],[goal]]</f>
        <v>1.2602</v>
      </c>
      <c r="P2178" s="8">
        <f>IFERROR(Table1[[#This Row],[pledged]]/Table1[[#This Row],[backers_count]],0)</f>
        <v>88.74647887323944</v>
      </c>
      <c r="Q217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78" t="str">
        <f>RIGHT(Table1[[#This Row],[Category and Sub-Category]],(LEN(Table1[[#This Row],[Category and Sub-Category]])-(FIND("/",Table1[[#This Row],[Category and Sub-Category]],1))))</f>
        <v>rock</v>
      </c>
      <c r="S2178" s="7">
        <f>(Table1[[#This Row],[launched_at]]/86400)+DATE(1970,1,1)</f>
        <v>42096.633206018523</v>
      </c>
      <c r="T2178" s="7">
        <f>(Table1[[#This Row],[deadline]]/86400)+DATE(1970,1,1)</f>
        <v>42126.633206018523</v>
      </c>
    </row>
    <row r="2179" spans="1:20" ht="72.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12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9">
        <f>Table1[[#This Row],[pledged]]/Table1[[#This Row],[goal]]</f>
        <v>1.0012000000000001</v>
      </c>
      <c r="P2179" s="8">
        <f>IFERROR(Table1[[#This Row],[pledged]]/Table1[[#This Row],[backers_count]],0)</f>
        <v>65.868421052631575</v>
      </c>
      <c r="Q217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79" t="str">
        <f>RIGHT(Table1[[#This Row],[Category and Sub-Category]],(LEN(Table1[[#This Row],[Category and Sub-Category]])-(FIND("/",Table1[[#This Row],[Category and Sub-Category]],1))))</f>
        <v>rock</v>
      </c>
      <c r="S2179" s="7">
        <f>(Table1[[#This Row],[launched_at]]/86400)+DATE(1970,1,1)</f>
        <v>42502.250775462962</v>
      </c>
      <c r="T2179" s="7">
        <f>(Table1[[#This Row],[deadline]]/86400)+DATE(1970,1,1)</f>
        <v>42527.250775462962</v>
      </c>
    </row>
    <row r="2180" spans="1:20" ht="43.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12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9">
        <f>Table1[[#This Row],[pledged]]/Table1[[#This Row],[goal]]</f>
        <v>1.3864000000000001</v>
      </c>
      <c r="P2180" s="8">
        <f>IFERROR(Table1[[#This Row],[pledged]]/Table1[[#This Row],[backers_count]],0)</f>
        <v>40.349243306169967</v>
      </c>
      <c r="Q218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80" t="str">
        <f>RIGHT(Table1[[#This Row],[Category and Sub-Category]],(LEN(Table1[[#This Row],[Category and Sub-Category]])-(FIND("/",Table1[[#This Row],[Category and Sub-Category]],1))))</f>
        <v>rock</v>
      </c>
      <c r="S2180" s="7">
        <f>(Table1[[#This Row],[launched_at]]/86400)+DATE(1970,1,1)</f>
        <v>42723.63653935185</v>
      </c>
      <c r="T2180" s="7">
        <f>(Table1[[#This Row],[deadline]]/86400)+DATE(1970,1,1)</f>
        <v>42753.63653935185</v>
      </c>
    </row>
    <row r="2181" spans="1:20" ht="43.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12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9">
        <f>Table1[[#This Row],[pledged]]/Table1[[#This Row],[goal]]</f>
        <v>1.6140000000000001</v>
      </c>
      <c r="P2181" s="8">
        <f>IFERROR(Table1[[#This Row],[pledged]]/Table1[[#This Row],[backers_count]],0)</f>
        <v>76.857142857142861</v>
      </c>
      <c r="Q218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81" t="str">
        <f>RIGHT(Table1[[#This Row],[Category and Sub-Category]],(LEN(Table1[[#This Row],[Category and Sub-Category]])-(FIND("/",Table1[[#This Row],[Category and Sub-Category]],1))))</f>
        <v>rock</v>
      </c>
      <c r="S2181" s="7">
        <f>(Table1[[#This Row],[launched_at]]/86400)+DATE(1970,1,1)</f>
        <v>42075.171203703707</v>
      </c>
      <c r="T2181" s="7">
        <f>(Table1[[#This Row],[deadline]]/86400)+DATE(1970,1,1)</f>
        <v>42105.171203703707</v>
      </c>
    </row>
    <row r="2182" spans="1:20" ht="29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1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9">
        <f>Table1[[#This Row],[pledged]]/Table1[[#This Row],[goal]]</f>
        <v>1.071842</v>
      </c>
      <c r="P2182" s="8">
        <f>IFERROR(Table1[[#This Row],[pledged]]/Table1[[#This Row],[backers_count]],0)</f>
        <v>68.707820512820518</v>
      </c>
      <c r="Q218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182" t="str">
        <f>RIGHT(Table1[[#This Row],[Category and Sub-Category]],(LEN(Table1[[#This Row],[Category and Sub-Category]])-(FIND("/",Table1[[#This Row],[Category and Sub-Category]],1))))</f>
        <v>rock</v>
      </c>
      <c r="S2182" s="7">
        <f>(Table1[[#This Row],[launched_at]]/86400)+DATE(1970,1,1)</f>
        <v>42279.669768518521</v>
      </c>
      <c r="T2182" s="7">
        <f>(Table1[[#This Row],[deadline]]/86400)+DATE(1970,1,1)</f>
        <v>42321.711435185185</v>
      </c>
    </row>
    <row r="2183" spans="1:20" ht="58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12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9">
        <f>Table1[[#This Row],[pledged]]/Table1[[#This Row],[goal]]</f>
        <v>1.5309999999999999</v>
      </c>
      <c r="P2183" s="8">
        <f>IFERROR(Table1[[#This Row],[pledged]]/Table1[[#This Row],[backers_count]],0)</f>
        <v>57.773584905660378</v>
      </c>
      <c r="Q218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83" t="str">
        <f>RIGHT(Table1[[#This Row],[Category and Sub-Category]],(LEN(Table1[[#This Row],[Category and Sub-Category]])-(FIND("/",Table1[[#This Row],[Category and Sub-Category]],1))))</f>
        <v>tabletop games</v>
      </c>
      <c r="S2183" s="7">
        <f>(Table1[[#This Row],[launched_at]]/86400)+DATE(1970,1,1)</f>
        <v>42773.005243055552</v>
      </c>
      <c r="T2183" s="7">
        <f>(Table1[[#This Row],[deadline]]/86400)+DATE(1970,1,1)</f>
        <v>42787.005243055552</v>
      </c>
    </row>
    <row r="2184" spans="1:20" ht="43.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12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9">
        <f>Table1[[#This Row],[pledged]]/Table1[[#This Row],[goal]]</f>
        <v>5.2416666666666663</v>
      </c>
      <c r="P2184" s="8">
        <f>IFERROR(Table1[[#This Row],[pledged]]/Table1[[#This Row],[backers_count]],0)</f>
        <v>44.171348314606739</v>
      </c>
      <c r="Q218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84" t="str">
        <f>RIGHT(Table1[[#This Row],[Category and Sub-Category]],(LEN(Table1[[#This Row],[Category and Sub-Category]])-(FIND("/",Table1[[#This Row],[Category and Sub-Category]],1))))</f>
        <v>tabletop games</v>
      </c>
      <c r="S2184" s="7">
        <f>(Table1[[#This Row],[launched_at]]/86400)+DATE(1970,1,1)</f>
        <v>41879.900752314818</v>
      </c>
      <c r="T2184" s="7">
        <f>(Table1[[#This Row],[deadline]]/86400)+DATE(1970,1,1)</f>
        <v>41914.900752314818</v>
      </c>
    </row>
    <row r="2185" spans="1:20" ht="43.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12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9">
        <f>Table1[[#This Row],[pledged]]/Table1[[#This Row],[goal]]</f>
        <v>4.8927777777777779</v>
      </c>
      <c r="P2185" s="8">
        <f>IFERROR(Table1[[#This Row],[pledged]]/Table1[[#This Row],[backers_count]],0)</f>
        <v>31.566308243727597</v>
      </c>
      <c r="Q218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85" t="str">
        <f>RIGHT(Table1[[#This Row],[Category and Sub-Category]],(LEN(Table1[[#This Row],[Category and Sub-Category]])-(FIND("/",Table1[[#This Row],[Category and Sub-Category]],1))))</f>
        <v>tabletop games</v>
      </c>
      <c r="S2185" s="7">
        <f>(Table1[[#This Row],[launched_at]]/86400)+DATE(1970,1,1)</f>
        <v>42745.365474537037</v>
      </c>
      <c r="T2185" s="7">
        <f>(Table1[[#This Row],[deadline]]/86400)+DATE(1970,1,1)</f>
        <v>42775.208333333328</v>
      </c>
    </row>
    <row r="2186" spans="1:20" ht="58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12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9">
        <f>Table1[[#This Row],[pledged]]/Table1[[#This Row],[goal]]</f>
        <v>2.8473999999999999</v>
      </c>
      <c r="P2186" s="8">
        <f>IFERROR(Table1[[#This Row],[pledged]]/Table1[[#This Row],[backers_count]],0)</f>
        <v>107.04511278195488</v>
      </c>
      <c r="Q218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86" t="str">
        <f>RIGHT(Table1[[#This Row],[Category and Sub-Category]],(LEN(Table1[[#This Row],[Category and Sub-Category]])-(FIND("/",Table1[[#This Row],[Category and Sub-Category]],1))))</f>
        <v>tabletop games</v>
      </c>
      <c r="S2186" s="7">
        <f>(Table1[[#This Row],[launched_at]]/86400)+DATE(1970,1,1)</f>
        <v>42380.690289351856</v>
      </c>
      <c r="T2186" s="7">
        <f>(Table1[[#This Row],[deadline]]/86400)+DATE(1970,1,1)</f>
        <v>42394.666666666672</v>
      </c>
    </row>
    <row r="2187" spans="1:20" ht="43.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12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9">
        <f>Table1[[#This Row],[pledged]]/Table1[[#This Row],[goal]]</f>
        <v>18.569700000000001</v>
      </c>
      <c r="P2187" s="8">
        <f>IFERROR(Table1[[#This Row],[pledged]]/Table1[[#This Row],[backers_count]],0)</f>
        <v>149.03451043338683</v>
      </c>
      <c r="Q218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87" t="str">
        <f>RIGHT(Table1[[#This Row],[Category and Sub-Category]],(LEN(Table1[[#This Row],[Category and Sub-Category]])-(FIND("/",Table1[[#This Row],[Category and Sub-Category]],1))))</f>
        <v>tabletop games</v>
      </c>
      <c r="S2187" s="7">
        <f>(Table1[[#This Row],[launched_at]]/86400)+DATE(1970,1,1)</f>
        <v>41319.349988425922</v>
      </c>
      <c r="T2187" s="7">
        <f>(Table1[[#This Row],[deadline]]/86400)+DATE(1970,1,1)</f>
        <v>41359.349988425922</v>
      </c>
    </row>
    <row r="2188" spans="1:20" ht="43.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12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9">
        <f>Table1[[#This Row],[pledged]]/Table1[[#This Row],[goal]]</f>
        <v>1.0967499999999999</v>
      </c>
      <c r="P2188" s="8">
        <f>IFERROR(Table1[[#This Row],[pledged]]/Table1[[#This Row],[backers_count]],0)</f>
        <v>55.956632653061227</v>
      </c>
      <c r="Q218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88" t="str">
        <f>RIGHT(Table1[[#This Row],[Category and Sub-Category]],(LEN(Table1[[#This Row],[Category and Sub-Category]])-(FIND("/",Table1[[#This Row],[Category and Sub-Category]],1))))</f>
        <v>tabletop games</v>
      </c>
      <c r="S2188" s="7">
        <f>(Table1[[#This Row],[launched_at]]/86400)+DATE(1970,1,1)</f>
        <v>42583.615081018521</v>
      </c>
      <c r="T2188" s="7">
        <f>(Table1[[#This Row],[deadline]]/86400)+DATE(1970,1,1)</f>
        <v>42620.083333333328</v>
      </c>
    </row>
    <row r="2189" spans="1:20" ht="43.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12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9">
        <f>Table1[[#This Row],[pledged]]/Table1[[#This Row],[goal]]</f>
        <v>10.146425000000001</v>
      </c>
      <c r="P2189" s="8">
        <f>IFERROR(Table1[[#This Row],[pledged]]/Table1[[#This Row],[backers_count]],0)</f>
        <v>56.970381807973048</v>
      </c>
      <c r="Q218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89" t="str">
        <f>RIGHT(Table1[[#This Row],[Category and Sub-Category]],(LEN(Table1[[#This Row],[Category and Sub-Category]])-(FIND("/",Table1[[#This Row],[Category and Sub-Category]],1))))</f>
        <v>tabletop games</v>
      </c>
      <c r="S2189" s="7">
        <f>(Table1[[#This Row],[launched_at]]/86400)+DATE(1970,1,1)</f>
        <v>42068.209097222221</v>
      </c>
      <c r="T2189" s="7">
        <f>(Table1[[#This Row],[deadline]]/86400)+DATE(1970,1,1)</f>
        <v>42097.165972222225</v>
      </c>
    </row>
    <row r="2190" spans="1:20" ht="43.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12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9">
        <f>Table1[[#This Row],[pledged]]/Table1[[#This Row],[goal]]</f>
        <v>4.1217692027666546</v>
      </c>
      <c r="P2190" s="8">
        <f>IFERROR(Table1[[#This Row],[pledged]]/Table1[[#This Row],[backers_count]],0)</f>
        <v>44.056420233463037</v>
      </c>
      <c r="Q219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90" t="str">
        <f>RIGHT(Table1[[#This Row],[Category and Sub-Category]],(LEN(Table1[[#This Row],[Category and Sub-Category]])-(FIND("/",Table1[[#This Row],[Category and Sub-Category]],1))))</f>
        <v>tabletop games</v>
      </c>
      <c r="S2190" s="7">
        <f>(Table1[[#This Row],[launched_at]]/86400)+DATE(1970,1,1)</f>
        <v>42633.586122685185</v>
      </c>
      <c r="T2190" s="7">
        <f>(Table1[[#This Row],[deadline]]/86400)+DATE(1970,1,1)</f>
        <v>42668.708333333328</v>
      </c>
    </row>
    <row r="2191" spans="1:20" ht="43.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12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9">
        <f>Table1[[#This Row],[pledged]]/Table1[[#This Row],[goal]]</f>
        <v>5.0324999999999998</v>
      </c>
      <c r="P2191" s="8">
        <f>IFERROR(Table1[[#This Row],[pledged]]/Table1[[#This Row],[backers_count]],0)</f>
        <v>68.625</v>
      </c>
      <c r="Q219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91" t="str">
        <f>RIGHT(Table1[[#This Row],[Category and Sub-Category]],(LEN(Table1[[#This Row],[Category and Sub-Category]])-(FIND("/",Table1[[#This Row],[Category and Sub-Category]],1))))</f>
        <v>tabletop games</v>
      </c>
      <c r="S2191" s="7">
        <f>(Table1[[#This Row],[launched_at]]/86400)+DATE(1970,1,1)</f>
        <v>42467.788194444445</v>
      </c>
      <c r="T2191" s="7">
        <f>(Table1[[#This Row],[deadline]]/86400)+DATE(1970,1,1)</f>
        <v>42481.916666666672</v>
      </c>
    </row>
    <row r="2192" spans="1:20" ht="43.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1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9">
        <f>Table1[[#This Row],[pledged]]/Table1[[#This Row],[goal]]</f>
        <v>1.8461052631578947</v>
      </c>
      <c r="P2192" s="8">
        <f>IFERROR(Table1[[#This Row],[pledged]]/Table1[[#This Row],[backers_count]],0)</f>
        <v>65.318435754189949</v>
      </c>
      <c r="Q219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92" t="str">
        <f>RIGHT(Table1[[#This Row],[Category and Sub-Category]],(LEN(Table1[[#This Row],[Category and Sub-Category]])-(FIND("/",Table1[[#This Row],[Category and Sub-Category]],1))))</f>
        <v>tabletop games</v>
      </c>
      <c r="S2192" s="7">
        <f>(Table1[[#This Row],[launched_at]]/86400)+DATE(1970,1,1)</f>
        <v>42417.625046296293</v>
      </c>
      <c r="T2192" s="7">
        <f>(Table1[[#This Row],[deadline]]/86400)+DATE(1970,1,1)</f>
        <v>42452.290972222225</v>
      </c>
    </row>
    <row r="2193" spans="1:20" ht="58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12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9">
        <f>Table1[[#This Row],[pledged]]/Table1[[#This Row],[goal]]</f>
        <v>1.1973333333333334</v>
      </c>
      <c r="P2193" s="8">
        <f>IFERROR(Table1[[#This Row],[pledged]]/Table1[[#This Row],[backers_count]],0)</f>
        <v>35.92</v>
      </c>
      <c r="Q219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93" t="str">
        <f>RIGHT(Table1[[#This Row],[Category and Sub-Category]],(LEN(Table1[[#This Row],[Category and Sub-Category]])-(FIND("/",Table1[[#This Row],[Category and Sub-Category]],1))))</f>
        <v>tabletop games</v>
      </c>
      <c r="S2193" s="7">
        <f>(Table1[[#This Row],[launched_at]]/86400)+DATE(1970,1,1)</f>
        <v>42768.833645833336</v>
      </c>
      <c r="T2193" s="7">
        <f>(Table1[[#This Row],[deadline]]/86400)+DATE(1970,1,1)</f>
        <v>42780.833645833336</v>
      </c>
    </row>
    <row r="2194" spans="1:20" ht="58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12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9">
        <f>Table1[[#This Row],[pledged]]/Table1[[#This Row],[goal]]</f>
        <v>10.812401666666668</v>
      </c>
      <c r="P2194" s="8">
        <f>IFERROR(Table1[[#This Row],[pledged]]/Table1[[#This Row],[backers_count]],0)</f>
        <v>40.070667078443485</v>
      </c>
      <c r="Q219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94" t="str">
        <f>RIGHT(Table1[[#This Row],[Category and Sub-Category]],(LEN(Table1[[#This Row],[Category and Sub-Category]])-(FIND("/",Table1[[#This Row],[Category and Sub-Category]],1))))</f>
        <v>tabletop games</v>
      </c>
      <c r="S2194" s="7">
        <f>(Table1[[#This Row],[launched_at]]/86400)+DATE(1970,1,1)</f>
        <v>42691.8512037037</v>
      </c>
      <c r="T2194" s="7">
        <f>(Table1[[#This Row],[deadline]]/86400)+DATE(1970,1,1)</f>
        <v>42719.958333333328</v>
      </c>
    </row>
    <row r="2195" spans="1:20" ht="58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12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9">
        <f>Table1[[#This Row],[pledged]]/Table1[[#This Row],[goal]]</f>
        <v>4.5237333333333334</v>
      </c>
      <c r="P2195" s="8">
        <f>IFERROR(Table1[[#This Row],[pledged]]/Table1[[#This Row],[backers_count]],0)</f>
        <v>75.647714604236342</v>
      </c>
      <c r="Q219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95" t="str">
        <f>RIGHT(Table1[[#This Row],[Category and Sub-Category]],(LEN(Table1[[#This Row],[Category and Sub-Category]])-(FIND("/",Table1[[#This Row],[Category and Sub-Category]],1))))</f>
        <v>tabletop games</v>
      </c>
      <c r="S2195" s="7">
        <f>(Table1[[#This Row],[launched_at]]/86400)+DATE(1970,1,1)</f>
        <v>42664.405925925923</v>
      </c>
      <c r="T2195" s="7">
        <f>(Table1[[#This Row],[deadline]]/86400)+DATE(1970,1,1)</f>
        <v>42695.207638888889</v>
      </c>
    </row>
    <row r="2196" spans="1:20" ht="58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12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9">
        <f>Table1[[#This Row],[pledged]]/Table1[[#This Row],[goal]]</f>
        <v>5.3737000000000004</v>
      </c>
      <c r="P2196" s="8">
        <f>IFERROR(Table1[[#This Row],[pledged]]/Table1[[#This Row],[backers_count]],0)</f>
        <v>61.203872437357631</v>
      </c>
      <c r="Q219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96" t="str">
        <f>RIGHT(Table1[[#This Row],[Category and Sub-Category]],(LEN(Table1[[#This Row],[Category and Sub-Category]])-(FIND("/",Table1[[#This Row],[Category and Sub-Category]],1))))</f>
        <v>tabletop games</v>
      </c>
      <c r="S2196" s="7">
        <f>(Table1[[#This Row],[launched_at]]/86400)+DATE(1970,1,1)</f>
        <v>42425.757986111115</v>
      </c>
      <c r="T2196" s="7">
        <f>(Table1[[#This Row],[deadline]]/86400)+DATE(1970,1,1)</f>
        <v>42455.716319444444</v>
      </c>
    </row>
    <row r="2197" spans="1:20" ht="29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12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9">
        <f>Table1[[#This Row],[pledged]]/Table1[[#This Row],[goal]]</f>
        <v>1.2032608695652174</v>
      </c>
      <c r="P2197" s="8">
        <f>IFERROR(Table1[[#This Row],[pledged]]/Table1[[#This Row],[backers_count]],0)</f>
        <v>48.130434782608695</v>
      </c>
      <c r="Q219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97" t="str">
        <f>RIGHT(Table1[[#This Row],[Category and Sub-Category]],(LEN(Table1[[#This Row],[Category and Sub-Category]])-(FIND("/",Table1[[#This Row],[Category and Sub-Category]],1))))</f>
        <v>tabletop games</v>
      </c>
      <c r="S2197" s="7">
        <f>(Table1[[#This Row],[launched_at]]/86400)+DATE(1970,1,1)</f>
        <v>42197.771990740745</v>
      </c>
      <c r="T2197" s="7">
        <f>(Table1[[#This Row],[deadline]]/86400)+DATE(1970,1,1)</f>
        <v>42227.771990740745</v>
      </c>
    </row>
    <row r="2198" spans="1:20" ht="29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12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9">
        <f>Table1[[#This Row],[pledged]]/Table1[[#This Row],[goal]]</f>
        <v>1.1383571428571428</v>
      </c>
      <c r="P2198" s="8">
        <f>IFERROR(Table1[[#This Row],[pledged]]/Table1[[#This Row],[backers_count]],0)</f>
        <v>68.106837606837601</v>
      </c>
      <c r="Q219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98" t="str">
        <f>RIGHT(Table1[[#This Row],[Category and Sub-Category]],(LEN(Table1[[#This Row],[Category and Sub-Category]])-(FIND("/",Table1[[#This Row],[Category and Sub-Category]],1))))</f>
        <v>tabletop games</v>
      </c>
      <c r="S2198" s="7">
        <f>(Table1[[#This Row],[launched_at]]/86400)+DATE(1970,1,1)</f>
        <v>42675.487291666665</v>
      </c>
      <c r="T2198" s="7">
        <f>(Table1[[#This Row],[deadline]]/86400)+DATE(1970,1,1)</f>
        <v>42706.291666666672</v>
      </c>
    </row>
    <row r="2199" spans="1:20" ht="43.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12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9">
        <f>Table1[[#This Row],[pledged]]/Table1[[#This Row],[goal]]</f>
        <v>9.5103109999999997</v>
      </c>
      <c r="P2199" s="8">
        <f>IFERROR(Table1[[#This Row],[pledged]]/Table1[[#This Row],[backers_count]],0)</f>
        <v>65.891300230946882</v>
      </c>
      <c r="Q219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199" t="str">
        <f>RIGHT(Table1[[#This Row],[Category and Sub-Category]],(LEN(Table1[[#This Row],[Category and Sub-Category]])-(FIND("/",Table1[[#This Row],[Category and Sub-Category]],1))))</f>
        <v>tabletop games</v>
      </c>
      <c r="S2199" s="7">
        <f>(Table1[[#This Row],[launched_at]]/86400)+DATE(1970,1,1)</f>
        <v>42033.584016203706</v>
      </c>
      <c r="T2199" s="7">
        <f>(Table1[[#This Row],[deadline]]/86400)+DATE(1970,1,1)</f>
        <v>42063.584016203706</v>
      </c>
    </row>
    <row r="2200" spans="1:20" ht="43.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12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9">
        <f>Table1[[#This Row],[pledged]]/Table1[[#This Row],[goal]]</f>
        <v>1.3289249999999999</v>
      </c>
      <c r="P2200" s="8">
        <f>IFERROR(Table1[[#This Row],[pledged]]/Table1[[#This Row],[backers_count]],0)</f>
        <v>81.654377880184327</v>
      </c>
      <c r="Q220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00" t="str">
        <f>RIGHT(Table1[[#This Row],[Category and Sub-Category]],(LEN(Table1[[#This Row],[Category and Sub-Category]])-(FIND("/",Table1[[#This Row],[Category and Sub-Category]],1))))</f>
        <v>tabletop games</v>
      </c>
      <c r="S2200" s="7">
        <f>(Table1[[#This Row],[launched_at]]/86400)+DATE(1970,1,1)</f>
        <v>42292.513888888891</v>
      </c>
      <c r="T2200" s="7">
        <f>(Table1[[#This Row],[deadline]]/86400)+DATE(1970,1,1)</f>
        <v>42322.555555555555</v>
      </c>
    </row>
    <row r="2201" spans="1:20" ht="29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12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9">
        <f>Table1[[#This Row],[pledged]]/Table1[[#This Row],[goal]]</f>
        <v>1.4697777777777778</v>
      </c>
      <c r="P2201" s="8">
        <f>IFERROR(Table1[[#This Row],[pledged]]/Table1[[#This Row],[backers_count]],0)</f>
        <v>52.701195219123505</v>
      </c>
      <c r="Q220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01" t="str">
        <f>RIGHT(Table1[[#This Row],[Category and Sub-Category]],(LEN(Table1[[#This Row],[Category and Sub-Category]])-(FIND("/",Table1[[#This Row],[Category and Sub-Category]],1))))</f>
        <v>tabletop games</v>
      </c>
      <c r="S2201" s="7">
        <f>(Table1[[#This Row],[launched_at]]/86400)+DATE(1970,1,1)</f>
        <v>42262.416643518518</v>
      </c>
      <c r="T2201" s="7">
        <f>(Table1[[#This Row],[deadline]]/86400)+DATE(1970,1,1)</f>
        <v>42292.416643518518</v>
      </c>
    </row>
    <row r="2202" spans="1:20" ht="43.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1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9">
        <f>Table1[[#This Row],[pledged]]/Table1[[#This Row],[goal]]</f>
        <v>5.4215</v>
      </c>
      <c r="P2202" s="8">
        <f>IFERROR(Table1[[#This Row],[pledged]]/Table1[[#This Row],[backers_count]],0)</f>
        <v>41.228136882129277</v>
      </c>
      <c r="Q220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02" t="str">
        <f>RIGHT(Table1[[#This Row],[Category and Sub-Category]],(LEN(Table1[[#This Row],[Category and Sub-Category]])-(FIND("/",Table1[[#This Row],[Category and Sub-Category]],1))))</f>
        <v>tabletop games</v>
      </c>
      <c r="S2202" s="7">
        <f>(Table1[[#This Row],[launched_at]]/86400)+DATE(1970,1,1)</f>
        <v>42163.625787037032</v>
      </c>
      <c r="T2202" s="7">
        <f>(Table1[[#This Row],[deadline]]/86400)+DATE(1970,1,1)</f>
        <v>42191.125</v>
      </c>
    </row>
    <row r="2203" spans="1:20" ht="43.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12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9">
        <f>Table1[[#This Row],[pledged]]/Table1[[#This Row],[goal]]</f>
        <v>3.8271818181818182</v>
      </c>
      <c r="P2203" s="8">
        <f>IFERROR(Table1[[#This Row],[pledged]]/Table1[[#This Row],[backers_count]],0)</f>
        <v>15.035357142857142</v>
      </c>
      <c r="Q220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03" t="str">
        <f>RIGHT(Table1[[#This Row],[Category and Sub-Category]],(LEN(Table1[[#This Row],[Category and Sub-Category]])-(FIND("/",Table1[[#This Row],[Category and Sub-Category]],1))))</f>
        <v>electronic music</v>
      </c>
      <c r="S2203" s="7">
        <f>(Table1[[#This Row],[launched_at]]/86400)+DATE(1970,1,1)</f>
        <v>41276.846817129626</v>
      </c>
      <c r="T2203" s="7">
        <f>(Table1[[#This Row],[deadline]]/86400)+DATE(1970,1,1)</f>
        <v>41290.846817129626</v>
      </c>
    </row>
    <row r="2204" spans="1:20" ht="29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12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9">
        <f>Table1[[#This Row],[pledged]]/Table1[[#This Row],[goal]]</f>
        <v>7.0418124999999998</v>
      </c>
      <c r="P2204" s="8">
        <f>IFERROR(Table1[[#This Row],[pledged]]/Table1[[#This Row],[backers_count]],0)</f>
        <v>39.066920943134534</v>
      </c>
      <c r="Q220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04" t="str">
        <f>RIGHT(Table1[[#This Row],[Category and Sub-Category]],(LEN(Table1[[#This Row],[Category and Sub-Category]])-(FIND("/",Table1[[#This Row],[Category and Sub-Category]],1))))</f>
        <v>electronic music</v>
      </c>
      <c r="S2204" s="7">
        <f>(Table1[[#This Row],[launched_at]]/86400)+DATE(1970,1,1)</f>
        <v>41184.849166666667</v>
      </c>
      <c r="T2204" s="7">
        <f>(Table1[[#This Row],[deadline]]/86400)+DATE(1970,1,1)</f>
        <v>41214.849166666667</v>
      </c>
    </row>
    <row r="2205" spans="1:20" ht="43.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12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9">
        <f>Table1[[#This Row],[pledged]]/Table1[[#This Row],[goal]]</f>
        <v>1.0954999999999999</v>
      </c>
      <c r="P2205" s="8">
        <f>IFERROR(Table1[[#This Row],[pledged]]/Table1[[#This Row],[backers_count]],0)</f>
        <v>43.82</v>
      </c>
      <c r="Q220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05" t="str">
        <f>RIGHT(Table1[[#This Row],[Category and Sub-Category]],(LEN(Table1[[#This Row],[Category and Sub-Category]])-(FIND("/",Table1[[#This Row],[Category and Sub-Category]],1))))</f>
        <v>electronic music</v>
      </c>
      <c r="S2205" s="7">
        <f>(Table1[[#This Row],[launched_at]]/86400)+DATE(1970,1,1)</f>
        <v>42241.85974537037</v>
      </c>
      <c r="T2205" s="7">
        <f>(Table1[[#This Row],[deadline]]/86400)+DATE(1970,1,1)</f>
        <v>42271.85974537037</v>
      </c>
    </row>
    <row r="2206" spans="1:20" ht="43.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12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9">
        <f>Table1[[#This Row],[pledged]]/Table1[[#This Row],[goal]]</f>
        <v>1.3286666666666667</v>
      </c>
      <c r="P2206" s="8">
        <f>IFERROR(Table1[[#This Row],[pledged]]/Table1[[#This Row],[backers_count]],0)</f>
        <v>27.301369863013697</v>
      </c>
      <c r="Q220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06" t="str">
        <f>RIGHT(Table1[[#This Row],[Category and Sub-Category]],(LEN(Table1[[#This Row],[Category and Sub-Category]])-(FIND("/",Table1[[#This Row],[Category and Sub-Category]],1))))</f>
        <v>electronic music</v>
      </c>
      <c r="S2206" s="7">
        <f>(Table1[[#This Row],[launched_at]]/86400)+DATE(1970,1,1)</f>
        <v>41312.311562499999</v>
      </c>
      <c r="T2206" s="7">
        <f>(Table1[[#This Row],[deadline]]/86400)+DATE(1970,1,1)</f>
        <v>41342.311562499999</v>
      </c>
    </row>
    <row r="2207" spans="1:20" ht="43.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12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9">
        <f>Table1[[#This Row],[pledged]]/Table1[[#This Row],[goal]]</f>
        <v>1.52</v>
      </c>
      <c r="P2207" s="8">
        <f>IFERROR(Table1[[#This Row],[pledged]]/Table1[[#This Row],[backers_count]],0)</f>
        <v>42.222222222222221</v>
      </c>
      <c r="Q220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07" t="str">
        <f>RIGHT(Table1[[#This Row],[Category and Sub-Category]],(LEN(Table1[[#This Row],[Category and Sub-Category]])-(FIND("/",Table1[[#This Row],[Category and Sub-Category]],1))))</f>
        <v>electronic music</v>
      </c>
      <c r="S2207" s="7">
        <f>(Table1[[#This Row],[launched_at]]/86400)+DATE(1970,1,1)</f>
        <v>41031.821631944447</v>
      </c>
      <c r="T2207" s="7">
        <f>(Table1[[#This Row],[deadline]]/86400)+DATE(1970,1,1)</f>
        <v>41061.821631944447</v>
      </c>
    </row>
    <row r="2208" spans="1:20" ht="43.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12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9">
        <f>Table1[[#This Row],[pledged]]/Table1[[#This Row],[goal]]</f>
        <v>1.0272727272727273</v>
      </c>
      <c r="P2208" s="8">
        <f>IFERROR(Table1[[#This Row],[pledged]]/Table1[[#This Row],[backers_count]],0)</f>
        <v>33.235294117647058</v>
      </c>
      <c r="Q220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08" t="str">
        <f>RIGHT(Table1[[#This Row],[Category and Sub-Category]],(LEN(Table1[[#This Row],[Category and Sub-Category]])-(FIND("/",Table1[[#This Row],[Category and Sub-Category]],1))))</f>
        <v>electronic music</v>
      </c>
      <c r="S2208" s="7">
        <f>(Table1[[#This Row],[launched_at]]/86400)+DATE(1970,1,1)</f>
        <v>40997.257222222222</v>
      </c>
      <c r="T2208" s="7">
        <f>(Table1[[#This Row],[deadline]]/86400)+DATE(1970,1,1)</f>
        <v>41015.257222222222</v>
      </c>
    </row>
    <row r="2209" spans="1:20" ht="43.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12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9">
        <f>Table1[[#This Row],[pledged]]/Table1[[#This Row],[goal]]</f>
        <v>1</v>
      </c>
      <c r="P2209" s="8">
        <f>IFERROR(Table1[[#This Row],[pledged]]/Table1[[#This Row],[backers_count]],0)</f>
        <v>285.71428571428572</v>
      </c>
      <c r="Q220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09" t="str">
        <f>RIGHT(Table1[[#This Row],[Category and Sub-Category]],(LEN(Table1[[#This Row],[Category and Sub-Category]])-(FIND("/",Table1[[#This Row],[Category and Sub-Category]],1))))</f>
        <v>electronic music</v>
      </c>
      <c r="S2209" s="7">
        <f>(Table1[[#This Row],[launched_at]]/86400)+DATE(1970,1,1)</f>
        <v>41564.194131944445</v>
      </c>
      <c r="T2209" s="7">
        <f>(Table1[[#This Row],[deadline]]/86400)+DATE(1970,1,1)</f>
        <v>41594.235798611109</v>
      </c>
    </row>
    <row r="2210" spans="1:20" ht="43.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12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9">
        <f>Table1[[#This Row],[pledged]]/Table1[[#This Row],[goal]]</f>
        <v>1.016</v>
      </c>
      <c r="P2210" s="8">
        <f>IFERROR(Table1[[#This Row],[pledged]]/Table1[[#This Row],[backers_count]],0)</f>
        <v>42.333333333333336</v>
      </c>
      <c r="Q221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10" t="str">
        <f>RIGHT(Table1[[#This Row],[Category and Sub-Category]],(LEN(Table1[[#This Row],[Category and Sub-Category]])-(FIND("/",Table1[[#This Row],[Category and Sub-Category]],1))))</f>
        <v>electronic music</v>
      </c>
      <c r="S2210" s="7">
        <f>(Table1[[#This Row],[launched_at]]/86400)+DATE(1970,1,1)</f>
        <v>40946.882245370369</v>
      </c>
      <c r="T2210" s="7">
        <f>(Table1[[#This Row],[deadline]]/86400)+DATE(1970,1,1)</f>
        <v>41006.166666666664</v>
      </c>
    </row>
    <row r="2211" spans="1:20" ht="29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12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9">
        <f>Table1[[#This Row],[pledged]]/Table1[[#This Row],[goal]]</f>
        <v>1.508</v>
      </c>
      <c r="P2211" s="8">
        <f>IFERROR(Table1[[#This Row],[pledged]]/Table1[[#This Row],[backers_count]],0)</f>
        <v>50.266666666666666</v>
      </c>
      <c r="Q221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11" t="str">
        <f>RIGHT(Table1[[#This Row],[Category and Sub-Category]],(LEN(Table1[[#This Row],[Category and Sub-Category]])-(FIND("/",Table1[[#This Row],[Category and Sub-Category]],1))))</f>
        <v>electronic music</v>
      </c>
      <c r="S2211" s="7">
        <f>(Table1[[#This Row],[launched_at]]/86400)+DATE(1970,1,1)</f>
        <v>41732.479675925926</v>
      </c>
      <c r="T2211" s="7">
        <f>(Table1[[#This Row],[deadline]]/86400)+DATE(1970,1,1)</f>
        <v>41743.958333333336</v>
      </c>
    </row>
    <row r="2212" spans="1:20" ht="58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9">
        <f>Table1[[#This Row],[pledged]]/Table1[[#This Row],[goal]]</f>
        <v>1.11425</v>
      </c>
      <c r="P2212" s="8">
        <f>IFERROR(Table1[[#This Row],[pledged]]/Table1[[#This Row],[backers_count]],0)</f>
        <v>61.902777777777779</v>
      </c>
      <c r="Q221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12" t="str">
        <f>RIGHT(Table1[[#This Row],[Category and Sub-Category]],(LEN(Table1[[#This Row],[Category and Sub-Category]])-(FIND("/",Table1[[#This Row],[Category and Sub-Category]],1))))</f>
        <v>electronic music</v>
      </c>
      <c r="S2212" s="7">
        <f>(Table1[[#This Row],[launched_at]]/86400)+DATE(1970,1,1)</f>
        <v>40956.066087962965</v>
      </c>
      <c r="T2212" s="7">
        <f>(Table1[[#This Row],[deadline]]/86400)+DATE(1970,1,1)</f>
        <v>41013.733333333337</v>
      </c>
    </row>
    <row r="2213" spans="1:20" ht="58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12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9">
        <f>Table1[[#This Row],[pledged]]/Table1[[#This Row],[goal]]</f>
        <v>1.956</v>
      </c>
      <c r="P2213" s="8">
        <f>IFERROR(Table1[[#This Row],[pledged]]/Table1[[#This Row],[backers_count]],0)</f>
        <v>40.75</v>
      </c>
      <c r="Q221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13" t="str">
        <f>RIGHT(Table1[[#This Row],[Category and Sub-Category]],(LEN(Table1[[#This Row],[Category and Sub-Category]])-(FIND("/",Table1[[#This Row],[Category and Sub-Category]],1))))</f>
        <v>electronic music</v>
      </c>
      <c r="S2213" s="7">
        <f>(Table1[[#This Row],[launched_at]]/86400)+DATE(1970,1,1)</f>
        <v>41716.785011574073</v>
      </c>
      <c r="T2213" s="7">
        <f>(Table1[[#This Row],[deadline]]/86400)+DATE(1970,1,1)</f>
        <v>41739.290972222225</v>
      </c>
    </row>
    <row r="2214" spans="1:20" ht="58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12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9">
        <f>Table1[[#This Row],[pledged]]/Table1[[#This Row],[goal]]</f>
        <v>1.1438333333333333</v>
      </c>
      <c r="P2214" s="8">
        <f>IFERROR(Table1[[#This Row],[pledged]]/Table1[[#This Row],[backers_count]],0)</f>
        <v>55.796747967479675</v>
      </c>
      <c r="Q221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14" t="str">
        <f>RIGHT(Table1[[#This Row],[Category and Sub-Category]],(LEN(Table1[[#This Row],[Category and Sub-Category]])-(FIND("/",Table1[[#This Row],[Category and Sub-Category]],1))))</f>
        <v>electronic music</v>
      </c>
      <c r="S2214" s="7">
        <f>(Table1[[#This Row],[launched_at]]/86400)+DATE(1970,1,1)</f>
        <v>41548.747418981482</v>
      </c>
      <c r="T2214" s="7">
        <f>(Table1[[#This Row],[deadline]]/86400)+DATE(1970,1,1)</f>
        <v>41582.041666666664</v>
      </c>
    </row>
    <row r="2215" spans="1:20" ht="72.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12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9">
        <f>Table1[[#This Row],[pledged]]/Table1[[#This Row],[goal]]</f>
        <v>2</v>
      </c>
      <c r="P2215" s="8">
        <f>IFERROR(Table1[[#This Row],[pledged]]/Table1[[#This Row],[backers_count]],0)</f>
        <v>10</v>
      </c>
      <c r="Q221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15" t="str">
        <f>RIGHT(Table1[[#This Row],[Category and Sub-Category]],(LEN(Table1[[#This Row],[Category and Sub-Category]])-(FIND("/",Table1[[#This Row],[Category and Sub-Category]],1))))</f>
        <v>electronic music</v>
      </c>
      <c r="S2215" s="7">
        <f>(Table1[[#This Row],[launched_at]]/86400)+DATE(1970,1,1)</f>
        <v>42109.826145833329</v>
      </c>
      <c r="T2215" s="7">
        <f>(Table1[[#This Row],[deadline]]/86400)+DATE(1970,1,1)</f>
        <v>42139.826145833329</v>
      </c>
    </row>
    <row r="2216" spans="1:20" ht="43.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12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9">
        <f>Table1[[#This Row],[pledged]]/Table1[[#This Row],[goal]]</f>
        <v>2.9250166666666666</v>
      </c>
      <c r="P2216" s="8">
        <f>IFERROR(Table1[[#This Row],[pledged]]/Table1[[#This Row],[backers_count]],0)</f>
        <v>73.125416666666666</v>
      </c>
      <c r="Q221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16" t="str">
        <f>RIGHT(Table1[[#This Row],[Category and Sub-Category]],(LEN(Table1[[#This Row],[Category and Sub-Category]])-(FIND("/",Table1[[#This Row],[Category and Sub-Category]],1))))</f>
        <v>electronic music</v>
      </c>
      <c r="S2216" s="7">
        <f>(Table1[[#This Row],[launched_at]]/86400)+DATE(1970,1,1)</f>
        <v>41646.792222222226</v>
      </c>
      <c r="T2216" s="7">
        <f>(Table1[[#This Row],[deadline]]/86400)+DATE(1970,1,1)</f>
        <v>41676.792222222226</v>
      </c>
    </row>
    <row r="2217" spans="1:20" ht="29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12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9">
        <f>Table1[[#This Row],[pledged]]/Table1[[#This Row],[goal]]</f>
        <v>1.5636363636363637</v>
      </c>
      <c r="P2217" s="8">
        <f>IFERROR(Table1[[#This Row],[pledged]]/Table1[[#This Row],[backers_count]],0)</f>
        <v>26.060606060606062</v>
      </c>
      <c r="Q221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17" t="str">
        <f>RIGHT(Table1[[#This Row],[Category and Sub-Category]],(LEN(Table1[[#This Row],[Category and Sub-Category]])-(FIND("/",Table1[[#This Row],[Category and Sub-Category]],1))))</f>
        <v>electronic music</v>
      </c>
      <c r="S2217" s="7">
        <f>(Table1[[#This Row],[launched_at]]/86400)+DATE(1970,1,1)</f>
        <v>40958.717268518521</v>
      </c>
      <c r="T2217" s="7">
        <f>(Table1[[#This Row],[deadline]]/86400)+DATE(1970,1,1)</f>
        <v>40981.290972222225</v>
      </c>
    </row>
    <row r="2218" spans="1:20" ht="43.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12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9">
        <f>Table1[[#This Row],[pledged]]/Table1[[#This Row],[goal]]</f>
        <v>1.0566666666666666</v>
      </c>
      <c r="P2218" s="8">
        <f>IFERROR(Table1[[#This Row],[pledged]]/Table1[[#This Row],[backers_count]],0)</f>
        <v>22.642857142857142</v>
      </c>
      <c r="Q221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18" t="str">
        <f>RIGHT(Table1[[#This Row],[Category and Sub-Category]],(LEN(Table1[[#This Row],[Category and Sub-Category]])-(FIND("/",Table1[[#This Row],[Category and Sub-Category]],1))))</f>
        <v>electronic music</v>
      </c>
      <c r="S2218" s="7">
        <f>(Table1[[#This Row],[launched_at]]/86400)+DATE(1970,1,1)</f>
        <v>42194.75167824074</v>
      </c>
      <c r="T2218" s="7">
        <f>(Table1[[#This Row],[deadline]]/86400)+DATE(1970,1,1)</f>
        <v>42208.75167824074</v>
      </c>
    </row>
    <row r="2219" spans="1:20" ht="43.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12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9">
        <f>Table1[[#This Row],[pledged]]/Table1[[#This Row],[goal]]</f>
        <v>1.0119047619047619</v>
      </c>
      <c r="P2219" s="8">
        <f>IFERROR(Table1[[#This Row],[pledged]]/Table1[[#This Row],[backers_count]],0)</f>
        <v>47.222222222222221</v>
      </c>
      <c r="Q221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19" t="str">
        <f>RIGHT(Table1[[#This Row],[Category and Sub-Category]],(LEN(Table1[[#This Row],[Category and Sub-Category]])-(FIND("/",Table1[[#This Row],[Category and Sub-Category]],1))))</f>
        <v>electronic music</v>
      </c>
      <c r="S2219" s="7">
        <f>(Table1[[#This Row],[launched_at]]/86400)+DATE(1970,1,1)</f>
        <v>42299.776770833334</v>
      </c>
      <c r="T2219" s="7">
        <f>(Table1[[#This Row],[deadline]]/86400)+DATE(1970,1,1)</f>
        <v>42310.333333333328</v>
      </c>
    </row>
    <row r="2220" spans="1:20" ht="43.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12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9">
        <f>Table1[[#This Row],[pledged]]/Table1[[#This Row],[goal]]</f>
        <v>1.2283299999999999</v>
      </c>
      <c r="P2220" s="8">
        <f>IFERROR(Table1[[#This Row],[pledged]]/Table1[[#This Row],[backers_count]],0)</f>
        <v>32.324473684210524</v>
      </c>
      <c r="Q222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20" t="str">
        <f>RIGHT(Table1[[#This Row],[Category and Sub-Category]],(LEN(Table1[[#This Row],[Category and Sub-Category]])-(FIND("/",Table1[[#This Row],[Category and Sub-Category]],1))))</f>
        <v>electronic music</v>
      </c>
      <c r="S2220" s="7">
        <f>(Table1[[#This Row],[launched_at]]/86400)+DATE(1970,1,1)</f>
        <v>41127.812303240738</v>
      </c>
      <c r="T2220" s="7">
        <f>(Table1[[#This Row],[deadline]]/86400)+DATE(1970,1,1)</f>
        <v>41150</v>
      </c>
    </row>
    <row r="2221" spans="1:20" ht="43.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12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9">
        <f>Table1[[#This Row],[pledged]]/Table1[[#This Row],[goal]]</f>
        <v>1.0149999999999999</v>
      </c>
      <c r="P2221" s="8">
        <f>IFERROR(Table1[[#This Row],[pledged]]/Table1[[#This Row],[backers_count]],0)</f>
        <v>53.421052631578945</v>
      </c>
      <c r="Q222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21" t="str">
        <f>RIGHT(Table1[[#This Row],[Category and Sub-Category]],(LEN(Table1[[#This Row],[Category and Sub-Category]])-(FIND("/",Table1[[#This Row],[Category and Sub-Category]],1))))</f>
        <v>electronic music</v>
      </c>
      <c r="S2221" s="7">
        <f>(Table1[[#This Row],[launched_at]]/86400)+DATE(1970,1,1)</f>
        <v>42205.718888888892</v>
      </c>
      <c r="T2221" s="7">
        <f>(Table1[[#This Row],[deadline]]/86400)+DATE(1970,1,1)</f>
        <v>42235.718888888892</v>
      </c>
    </row>
    <row r="2222" spans="1:20" ht="43.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1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9">
        <f>Table1[[#This Row],[pledged]]/Table1[[#This Row],[goal]]</f>
        <v>1.0114285714285713</v>
      </c>
      <c r="P2222" s="8">
        <f>IFERROR(Table1[[#This Row],[pledged]]/Table1[[#This Row],[backers_count]],0)</f>
        <v>51.304347826086953</v>
      </c>
      <c r="Q222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22" t="str">
        <f>RIGHT(Table1[[#This Row],[Category and Sub-Category]],(LEN(Table1[[#This Row],[Category and Sub-Category]])-(FIND("/",Table1[[#This Row],[Category and Sub-Category]],1))))</f>
        <v>electronic music</v>
      </c>
      <c r="S2222" s="7">
        <f>(Table1[[#This Row],[launched_at]]/86400)+DATE(1970,1,1)</f>
        <v>41452.060601851852</v>
      </c>
      <c r="T2222" s="7">
        <f>(Table1[[#This Row],[deadline]]/86400)+DATE(1970,1,1)</f>
        <v>41482.060601851852</v>
      </c>
    </row>
    <row r="2223" spans="1:20" ht="43.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12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9">
        <f>Table1[[#This Row],[pledged]]/Table1[[#This Row],[goal]]</f>
        <v>1.0811999999999999</v>
      </c>
      <c r="P2223" s="8">
        <f>IFERROR(Table1[[#This Row],[pledged]]/Table1[[#This Row],[backers_count]],0)</f>
        <v>37.197247706422019</v>
      </c>
      <c r="Q222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23" t="str">
        <f>RIGHT(Table1[[#This Row],[Category and Sub-Category]],(LEN(Table1[[#This Row],[Category and Sub-Category]])-(FIND("/",Table1[[#This Row],[Category and Sub-Category]],1))))</f>
        <v>tabletop games</v>
      </c>
      <c r="S2223" s="7">
        <f>(Table1[[#This Row],[launched_at]]/86400)+DATE(1970,1,1)</f>
        <v>42452.666770833333</v>
      </c>
      <c r="T2223" s="7">
        <f>(Table1[[#This Row],[deadline]]/86400)+DATE(1970,1,1)</f>
        <v>42483</v>
      </c>
    </row>
    <row r="2224" spans="1:20" ht="43.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12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9">
        <f>Table1[[#This Row],[pledged]]/Table1[[#This Row],[goal]]</f>
        <v>1.6259999999999999</v>
      </c>
      <c r="P2224" s="8">
        <f>IFERROR(Table1[[#This Row],[pledged]]/Table1[[#This Row],[backers_count]],0)</f>
        <v>27.1</v>
      </c>
      <c r="Q222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24" t="str">
        <f>RIGHT(Table1[[#This Row],[Category and Sub-Category]],(LEN(Table1[[#This Row],[Category and Sub-Category]])-(FIND("/",Table1[[#This Row],[Category and Sub-Category]],1))))</f>
        <v>tabletop games</v>
      </c>
      <c r="S2224" s="7">
        <f>(Table1[[#This Row],[launched_at]]/86400)+DATE(1970,1,1)</f>
        <v>40906.787581018521</v>
      </c>
      <c r="T2224" s="7">
        <f>(Table1[[#This Row],[deadline]]/86400)+DATE(1970,1,1)</f>
        <v>40936.787581018521</v>
      </c>
    </row>
    <row r="2225" spans="1:20" ht="58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12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9">
        <f>Table1[[#This Row],[pledged]]/Table1[[#This Row],[goal]]</f>
        <v>1.0580000000000001</v>
      </c>
      <c r="P2225" s="8">
        <f>IFERROR(Table1[[#This Row],[pledged]]/Table1[[#This Row],[backers_count]],0)</f>
        <v>206.31</v>
      </c>
      <c r="Q222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25" t="str">
        <f>RIGHT(Table1[[#This Row],[Category and Sub-Category]],(LEN(Table1[[#This Row],[Category and Sub-Category]])-(FIND("/",Table1[[#This Row],[Category and Sub-Category]],1))))</f>
        <v>tabletop games</v>
      </c>
      <c r="S2225" s="7">
        <f>(Table1[[#This Row],[launched_at]]/86400)+DATE(1970,1,1)</f>
        <v>42152.640833333338</v>
      </c>
      <c r="T2225" s="7">
        <f>(Table1[[#This Row],[deadline]]/86400)+DATE(1970,1,1)</f>
        <v>42182.640833333338</v>
      </c>
    </row>
    <row r="2226" spans="1:20" ht="43.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12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9">
        <f>Table1[[#This Row],[pledged]]/Table1[[#This Row],[goal]]</f>
        <v>2.4315000000000002</v>
      </c>
      <c r="P2226" s="8">
        <f>IFERROR(Table1[[#This Row],[pledged]]/Table1[[#This Row],[backers_count]],0)</f>
        <v>82.145270270270274</v>
      </c>
      <c r="Q222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26" t="str">
        <f>RIGHT(Table1[[#This Row],[Category and Sub-Category]],(LEN(Table1[[#This Row],[Category and Sub-Category]])-(FIND("/",Table1[[#This Row],[Category and Sub-Category]],1))))</f>
        <v>tabletop games</v>
      </c>
      <c r="S2226" s="7">
        <f>(Table1[[#This Row],[launched_at]]/86400)+DATE(1970,1,1)</f>
        <v>42644.667534722219</v>
      </c>
      <c r="T2226" s="7">
        <f>(Table1[[#This Row],[deadline]]/86400)+DATE(1970,1,1)</f>
        <v>42672.791666666672</v>
      </c>
    </row>
    <row r="2227" spans="1:20" ht="43.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12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9">
        <f>Table1[[#This Row],[pledged]]/Table1[[#This Row],[goal]]</f>
        <v>9.4483338095238096</v>
      </c>
      <c r="P2227" s="8">
        <f>IFERROR(Table1[[#This Row],[pledged]]/Table1[[#This Row],[backers_count]],0)</f>
        <v>164.79651993355483</v>
      </c>
      <c r="Q222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27" t="str">
        <f>RIGHT(Table1[[#This Row],[Category and Sub-Category]],(LEN(Table1[[#This Row],[Category and Sub-Category]])-(FIND("/",Table1[[#This Row],[Category and Sub-Category]],1))))</f>
        <v>tabletop games</v>
      </c>
      <c r="S2227" s="7">
        <f>(Table1[[#This Row],[launched_at]]/86400)+DATE(1970,1,1)</f>
        <v>41873.79184027778</v>
      </c>
      <c r="T2227" s="7">
        <f>(Table1[[#This Row],[deadline]]/86400)+DATE(1970,1,1)</f>
        <v>41903.79184027778</v>
      </c>
    </row>
    <row r="2228" spans="1:20" ht="43.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12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9">
        <f>Table1[[#This Row],[pledged]]/Table1[[#This Row],[goal]]</f>
        <v>1.0846283333333333</v>
      </c>
      <c r="P2228" s="8">
        <f>IFERROR(Table1[[#This Row],[pledged]]/Table1[[#This Row],[backers_count]],0)</f>
        <v>60.820280373831778</v>
      </c>
      <c r="Q222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28" t="str">
        <f>RIGHT(Table1[[#This Row],[Category and Sub-Category]],(LEN(Table1[[#This Row],[Category and Sub-Category]])-(FIND("/",Table1[[#This Row],[Category and Sub-Category]],1))))</f>
        <v>tabletop games</v>
      </c>
      <c r="S2228" s="7">
        <f>(Table1[[#This Row],[launched_at]]/86400)+DATE(1970,1,1)</f>
        <v>42381.79886574074</v>
      </c>
      <c r="T2228" s="7">
        <f>(Table1[[#This Row],[deadline]]/86400)+DATE(1970,1,1)</f>
        <v>42412.207638888889</v>
      </c>
    </row>
    <row r="2229" spans="1:20" ht="43.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12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9">
        <f>Table1[[#This Row],[pledged]]/Table1[[#This Row],[goal]]</f>
        <v>1.5737692307692308</v>
      </c>
      <c r="P2229" s="8">
        <f>IFERROR(Table1[[#This Row],[pledged]]/Table1[[#This Row],[backers_count]],0)</f>
        <v>67.970099667774093</v>
      </c>
      <c r="Q222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29" t="str">
        <f>RIGHT(Table1[[#This Row],[Category and Sub-Category]],(LEN(Table1[[#This Row],[Category and Sub-Category]])-(FIND("/",Table1[[#This Row],[Category and Sub-Category]],1))))</f>
        <v>tabletop games</v>
      </c>
      <c r="S2229" s="7">
        <f>(Table1[[#This Row],[launched_at]]/86400)+DATE(1970,1,1)</f>
        <v>41561.807349537034</v>
      </c>
      <c r="T2229" s="7">
        <f>(Table1[[#This Row],[deadline]]/86400)+DATE(1970,1,1)</f>
        <v>41591.849016203705</v>
      </c>
    </row>
    <row r="2230" spans="1:20" ht="58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12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9">
        <f>Table1[[#This Row],[pledged]]/Table1[[#This Row],[goal]]</f>
        <v>11.744899999999999</v>
      </c>
      <c r="P2230" s="8">
        <f>IFERROR(Table1[[#This Row],[pledged]]/Table1[[#This Row],[backers_count]],0)</f>
        <v>81.561805555555551</v>
      </c>
      <c r="Q223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30" t="str">
        <f>RIGHT(Table1[[#This Row],[Category and Sub-Category]],(LEN(Table1[[#This Row],[Category and Sub-Category]])-(FIND("/",Table1[[#This Row],[Category and Sub-Category]],1))))</f>
        <v>tabletop games</v>
      </c>
      <c r="S2230" s="7">
        <f>(Table1[[#This Row],[launched_at]]/86400)+DATE(1970,1,1)</f>
        <v>42202.278194444443</v>
      </c>
      <c r="T2230" s="7">
        <f>(Table1[[#This Row],[deadline]]/86400)+DATE(1970,1,1)</f>
        <v>42232.278194444443</v>
      </c>
    </row>
    <row r="2231" spans="1:20" ht="58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12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9">
        <f>Table1[[#This Row],[pledged]]/Table1[[#This Row],[goal]]</f>
        <v>1.7104755366949576</v>
      </c>
      <c r="P2231" s="8">
        <f>IFERROR(Table1[[#This Row],[pledged]]/Table1[[#This Row],[backers_count]],0)</f>
        <v>25.42547309833024</v>
      </c>
      <c r="Q223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31" t="str">
        <f>RIGHT(Table1[[#This Row],[Category and Sub-Category]],(LEN(Table1[[#This Row],[Category and Sub-Category]])-(FIND("/",Table1[[#This Row],[Category and Sub-Category]],1))))</f>
        <v>tabletop games</v>
      </c>
      <c r="S2231" s="7">
        <f>(Table1[[#This Row],[launched_at]]/86400)+DATE(1970,1,1)</f>
        <v>41484.664247685185</v>
      </c>
      <c r="T2231" s="7">
        <f>(Table1[[#This Row],[deadline]]/86400)+DATE(1970,1,1)</f>
        <v>41520.166666666664</v>
      </c>
    </row>
    <row r="2232" spans="1:20" ht="43.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1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9">
        <f>Table1[[#This Row],[pledged]]/Table1[[#This Row],[goal]]</f>
        <v>1.2595294117647058</v>
      </c>
      <c r="P2232" s="8">
        <f>IFERROR(Table1[[#This Row],[pledged]]/Table1[[#This Row],[backers_count]],0)</f>
        <v>21.497991967871485</v>
      </c>
      <c r="Q223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32" t="str">
        <f>RIGHT(Table1[[#This Row],[Category and Sub-Category]],(LEN(Table1[[#This Row],[Category and Sub-Category]])-(FIND("/",Table1[[#This Row],[Category and Sub-Category]],1))))</f>
        <v>tabletop games</v>
      </c>
      <c r="S2232" s="7">
        <f>(Table1[[#This Row],[launched_at]]/86400)+DATE(1970,1,1)</f>
        <v>41724.881099537037</v>
      </c>
      <c r="T2232" s="7">
        <f>(Table1[[#This Row],[deadline]]/86400)+DATE(1970,1,1)</f>
        <v>41754.881099537037</v>
      </c>
    </row>
    <row r="2233" spans="1:20" ht="43.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12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9">
        <f>Table1[[#This Row],[pledged]]/Table1[[#This Row],[goal]]</f>
        <v>12.121296000000001</v>
      </c>
      <c r="P2233" s="8">
        <f>IFERROR(Table1[[#This Row],[pledged]]/Table1[[#This Row],[backers_count]],0)</f>
        <v>27.226630727762803</v>
      </c>
      <c r="Q223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33" t="str">
        <f>RIGHT(Table1[[#This Row],[Category and Sub-Category]],(LEN(Table1[[#This Row],[Category and Sub-Category]])-(FIND("/",Table1[[#This Row],[Category and Sub-Category]],1))))</f>
        <v>tabletop games</v>
      </c>
      <c r="S2233" s="7">
        <f>(Table1[[#This Row],[launched_at]]/86400)+DATE(1970,1,1)</f>
        <v>41423.910891203705</v>
      </c>
      <c r="T2233" s="7">
        <f>(Table1[[#This Row],[deadline]]/86400)+DATE(1970,1,1)</f>
        <v>41450.208333333336</v>
      </c>
    </row>
    <row r="2234" spans="1:20" ht="43.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12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9">
        <f>Table1[[#This Row],[pledged]]/Table1[[#This Row],[goal]]</f>
        <v>4.9580000000000002</v>
      </c>
      <c r="P2234" s="8">
        <f>IFERROR(Table1[[#This Row],[pledged]]/Table1[[#This Row],[backers_count]],0)</f>
        <v>25.091093117408906</v>
      </c>
      <c r="Q223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34" t="str">
        <f>RIGHT(Table1[[#This Row],[Category and Sub-Category]],(LEN(Table1[[#This Row],[Category and Sub-Category]])-(FIND("/",Table1[[#This Row],[Category and Sub-Category]],1))))</f>
        <v>tabletop games</v>
      </c>
      <c r="S2234" s="7">
        <f>(Table1[[#This Row],[launched_at]]/86400)+DATE(1970,1,1)</f>
        <v>41806.794074074074</v>
      </c>
      <c r="T2234" s="7">
        <f>(Table1[[#This Row],[deadline]]/86400)+DATE(1970,1,1)</f>
        <v>41839.125</v>
      </c>
    </row>
    <row r="2235" spans="1:20" ht="43.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12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9">
        <f>Table1[[#This Row],[pledged]]/Table1[[#This Row],[goal]]</f>
        <v>3.3203999999999998</v>
      </c>
      <c r="P2235" s="8">
        <f>IFERROR(Table1[[#This Row],[pledged]]/Table1[[#This Row],[backers_count]],0)</f>
        <v>21.230179028132991</v>
      </c>
      <c r="Q223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35" t="str">
        <f>RIGHT(Table1[[#This Row],[Category and Sub-Category]],(LEN(Table1[[#This Row],[Category and Sub-Category]])-(FIND("/",Table1[[#This Row],[Category and Sub-Category]],1))))</f>
        <v>tabletop games</v>
      </c>
      <c r="S2235" s="7">
        <f>(Table1[[#This Row],[launched_at]]/86400)+DATE(1970,1,1)</f>
        <v>42331.378923611112</v>
      </c>
      <c r="T2235" s="7">
        <f>(Table1[[#This Row],[deadline]]/86400)+DATE(1970,1,1)</f>
        <v>42352</v>
      </c>
    </row>
    <row r="2236" spans="1:20" ht="43.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12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9">
        <f>Table1[[#This Row],[pledged]]/Table1[[#This Row],[goal]]</f>
        <v>11.65</v>
      </c>
      <c r="P2236" s="8">
        <f>IFERROR(Table1[[#This Row],[pledged]]/Table1[[#This Row],[backers_count]],0)</f>
        <v>41.607142857142854</v>
      </c>
      <c r="Q223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36" t="str">
        <f>RIGHT(Table1[[#This Row],[Category and Sub-Category]],(LEN(Table1[[#This Row],[Category and Sub-Category]])-(FIND("/",Table1[[#This Row],[Category and Sub-Category]],1))))</f>
        <v>tabletop games</v>
      </c>
      <c r="S2236" s="7">
        <f>(Table1[[#This Row],[launched_at]]/86400)+DATE(1970,1,1)</f>
        <v>42710.824618055558</v>
      </c>
      <c r="T2236" s="7">
        <f>(Table1[[#This Row],[deadline]]/86400)+DATE(1970,1,1)</f>
        <v>42740.824618055558</v>
      </c>
    </row>
    <row r="2237" spans="1:20" ht="29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12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9">
        <f>Table1[[#This Row],[pledged]]/Table1[[#This Row],[goal]]</f>
        <v>1.5331538461538461</v>
      </c>
      <c r="P2237" s="8">
        <f>IFERROR(Table1[[#This Row],[pledged]]/Table1[[#This Row],[backers_count]],0)</f>
        <v>135.58503401360545</v>
      </c>
      <c r="Q223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37" t="str">
        <f>RIGHT(Table1[[#This Row],[Category and Sub-Category]],(LEN(Table1[[#This Row],[Category and Sub-Category]])-(FIND("/",Table1[[#This Row],[Category and Sub-Category]],1))))</f>
        <v>tabletop games</v>
      </c>
      <c r="S2237" s="7">
        <f>(Table1[[#This Row],[launched_at]]/86400)+DATE(1970,1,1)</f>
        <v>42062.022118055553</v>
      </c>
      <c r="T2237" s="7">
        <f>(Table1[[#This Row],[deadline]]/86400)+DATE(1970,1,1)</f>
        <v>42091.980451388888</v>
      </c>
    </row>
    <row r="2238" spans="1:20" ht="43.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12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9">
        <f>Table1[[#This Row],[pledged]]/Table1[[#This Row],[goal]]</f>
        <v>5.3710714285714287</v>
      </c>
      <c r="P2238" s="8">
        <f>IFERROR(Table1[[#This Row],[pledged]]/Table1[[#This Row],[backers_count]],0)</f>
        <v>22.116176470588236</v>
      </c>
      <c r="Q223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38" t="str">
        <f>RIGHT(Table1[[#This Row],[Category and Sub-Category]],(LEN(Table1[[#This Row],[Category and Sub-Category]])-(FIND("/",Table1[[#This Row],[Category and Sub-Category]],1))))</f>
        <v>tabletop games</v>
      </c>
      <c r="S2238" s="7">
        <f>(Table1[[#This Row],[launched_at]]/86400)+DATE(1970,1,1)</f>
        <v>42371.617164351846</v>
      </c>
      <c r="T2238" s="7">
        <f>(Table1[[#This Row],[deadline]]/86400)+DATE(1970,1,1)</f>
        <v>42401.617164351846</v>
      </c>
    </row>
    <row r="2239" spans="1:20" ht="43.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12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9">
        <f>Table1[[#This Row],[pledged]]/Table1[[#This Row],[goal]]</f>
        <v>3.5292777777777777</v>
      </c>
      <c r="P2239" s="8">
        <f>IFERROR(Table1[[#This Row],[pledged]]/Table1[[#This Row],[backers_count]],0)</f>
        <v>64.625635808748726</v>
      </c>
      <c r="Q223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39" t="str">
        <f>RIGHT(Table1[[#This Row],[Category and Sub-Category]],(LEN(Table1[[#This Row],[Category and Sub-Category]])-(FIND("/",Table1[[#This Row],[Category and Sub-Category]],1))))</f>
        <v>tabletop games</v>
      </c>
      <c r="S2239" s="7">
        <f>(Table1[[#This Row],[launched_at]]/86400)+DATE(1970,1,1)</f>
        <v>41915.003275462965</v>
      </c>
      <c r="T2239" s="7">
        <f>(Table1[[#This Row],[deadline]]/86400)+DATE(1970,1,1)</f>
        <v>41955.332638888889</v>
      </c>
    </row>
    <row r="2240" spans="1:20" ht="29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12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9">
        <f>Table1[[#This Row],[pledged]]/Table1[[#This Row],[goal]]</f>
        <v>1.3740000000000001</v>
      </c>
      <c r="P2240" s="8">
        <f>IFERROR(Table1[[#This Row],[pledged]]/Table1[[#This Row],[backers_count]],0)</f>
        <v>69.569620253164558</v>
      </c>
      <c r="Q224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40" t="str">
        <f>RIGHT(Table1[[#This Row],[Category and Sub-Category]],(LEN(Table1[[#This Row],[Category and Sub-Category]])-(FIND("/",Table1[[#This Row],[Category and Sub-Category]],1))))</f>
        <v>tabletop games</v>
      </c>
      <c r="S2240" s="7">
        <f>(Table1[[#This Row],[launched_at]]/86400)+DATE(1970,1,1)</f>
        <v>42774.621712962966</v>
      </c>
      <c r="T2240" s="7">
        <f>(Table1[[#This Row],[deadline]]/86400)+DATE(1970,1,1)</f>
        <v>42804.621712962966</v>
      </c>
    </row>
    <row r="2241" spans="1:20" ht="29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12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9">
        <f>Table1[[#This Row],[pledged]]/Table1[[#This Row],[goal]]</f>
        <v>1.2802667999999999</v>
      </c>
      <c r="P2241" s="8">
        <f>IFERROR(Table1[[#This Row],[pledged]]/Table1[[#This Row],[backers_count]],0)</f>
        <v>75.133028169014082</v>
      </c>
      <c r="Q224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41" t="str">
        <f>RIGHT(Table1[[#This Row],[Category and Sub-Category]],(LEN(Table1[[#This Row],[Category and Sub-Category]])-(FIND("/",Table1[[#This Row],[Category and Sub-Category]],1))))</f>
        <v>tabletop games</v>
      </c>
      <c r="S2241" s="7">
        <f>(Table1[[#This Row],[launched_at]]/86400)+DATE(1970,1,1)</f>
        <v>41572.958495370374</v>
      </c>
      <c r="T2241" s="7">
        <f>(Table1[[#This Row],[deadline]]/86400)+DATE(1970,1,1)</f>
        <v>41609.168055555558</v>
      </c>
    </row>
    <row r="2242" spans="1:20" ht="43.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1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9">
        <f>Table1[[#This Row],[pledged]]/Table1[[#This Row],[goal]]</f>
        <v>2.7067999999999999</v>
      </c>
      <c r="P2242" s="8">
        <f>IFERROR(Table1[[#This Row],[pledged]]/Table1[[#This Row],[backers_count]],0)</f>
        <v>140.97916666666666</v>
      </c>
      <c r="Q224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42" t="str">
        <f>RIGHT(Table1[[#This Row],[Category and Sub-Category]],(LEN(Table1[[#This Row],[Category and Sub-Category]])-(FIND("/",Table1[[#This Row],[Category and Sub-Category]],1))))</f>
        <v>tabletop games</v>
      </c>
      <c r="S2242" s="7">
        <f>(Table1[[#This Row],[launched_at]]/86400)+DATE(1970,1,1)</f>
        <v>42452.825740740736</v>
      </c>
      <c r="T2242" s="7">
        <f>(Table1[[#This Row],[deadline]]/86400)+DATE(1970,1,1)</f>
        <v>42482.825740740736</v>
      </c>
    </row>
    <row r="2243" spans="1:20" ht="43.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12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9">
        <f>Table1[[#This Row],[pledged]]/Table1[[#This Row],[goal]]</f>
        <v>8.0640000000000001</v>
      </c>
      <c r="P2243" s="8">
        <f>IFERROR(Table1[[#This Row],[pledged]]/Table1[[#This Row],[backers_count]],0)</f>
        <v>49.472392638036808</v>
      </c>
      <c r="Q224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43" t="str">
        <f>RIGHT(Table1[[#This Row],[Category and Sub-Category]],(LEN(Table1[[#This Row],[Category and Sub-Category]])-(FIND("/",Table1[[#This Row],[Category and Sub-Category]],1))))</f>
        <v>tabletop games</v>
      </c>
      <c r="S2243" s="7">
        <f>(Table1[[#This Row],[launched_at]]/86400)+DATE(1970,1,1)</f>
        <v>42766.827546296292</v>
      </c>
      <c r="T2243" s="7">
        <f>(Table1[[#This Row],[deadline]]/86400)+DATE(1970,1,1)</f>
        <v>42796.827546296292</v>
      </c>
    </row>
    <row r="2244" spans="1:20" ht="29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12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9">
        <f>Table1[[#This Row],[pledged]]/Table1[[#This Row],[goal]]</f>
        <v>13.600976000000001</v>
      </c>
      <c r="P2244" s="8">
        <f>IFERROR(Table1[[#This Row],[pledged]]/Table1[[#This Row],[backers_count]],0)</f>
        <v>53.865251485148519</v>
      </c>
      <c r="Q224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44" t="str">
        <f>RIGHT(Table1[[#This Row],[Category and Sub-Category]],(LEN(Table1[[#This Row],[Category and Sub-Category]])-(FIND("/",Table1[[#This Row],[Category and Sub-Category]],1))))</f>
        <v>tabletop games</v>
      </c>
      <c r="S2244" s="7">
        <f>(Table1[[#This Row],[launched_at]]/86400)+DATE(1970,1,1)</f>
        <v>41569.575613425928</v>
      </c>
      <c r="T2244" s="7">
        <f>(Table1[[#This Row],[deadline]]/86400)+DATE(1970,1,1)</f>
        <v>41605.126388888893</v>
      </c>
    </row>
    <row r="2245" spans="1:20" ht="43.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12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9">
        <f>Table1[[#This Row],[pledged]]/Table1[[#This Row],[goal]]</f>
        <v>9302.5</v>
      </c>
      <c r="P2245" s="8">
        <f>IFERROR(Table1[[#This Row],[pledged]]/Table1[[#This Row],[backers_count]],0)</f>
        <v>4.5712530712530715</v>
      </c>
      <c r="Q224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45" t="str">
        <f>RIGHT(Table1[[#This Row],[Category and Sub-Category]],(LEN(Table1[[#This Row],[Category and Sub-Category]])-(FIND("/",Table1[[#This Row],[Category and Sub-Category]],1))))</f>
        <v>tabletop games</v>
      </c>
      <c r="S2245" s="7">
        <f>(Table1[[#This Row],[launched_at]]/86400)+DATE(1970,1,1)</f>
        <v>42800.751041666663</v>
      </c>
      <c r="T2245" s="7">
        <f>(Table1[[#This Row],[deadline]]/86400)+DATE(1970,1,1)</f>
        <v>42807.125</v>
      </c>
    </row>
    <row r="2246" spans="1:20" ht="43.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12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9">
        <f>Table1[[#This Row],[pledged]]/Table1[[#This Row],[goal]]</f>
        <v>3.7702</v>
      </c>
      <c r="P2246" s="8">
        <f>IFERROR(Table1[[#This Row],[pledged]]/Table1[[#This Row],[backers_count]],0)</f>
        <v>65.00344827586207</v>
      </c>
      <c r="Q224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46" t="str">
        <f>RIGHT(Table1[[#This Row],[Category and Sub-Category]],(LEN(Table1[[#This Row],[Category and Sub-Category]])-(FIND("/",Table1[[#This Row],[Category and Sub-Category]],1))))</f>
        <v>tabletop games</v>
      </c>
      <c r="S2246" s="7">
        <f>(Table1[[#This Row],[launched_at]]/86400)+DATE(1970,1,1)</f>
        <v>42647.818819444445</v>
      </c>
      <c r="T2246" s="7">
        <f>(Table1[[#This Row],[deadline]]/86400)+DATE(1970,1,1)</f>
        <v>42659.854166666672</v>
      </c>
    </row>
    <row r="2247" spans="1:20" ht="43.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12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9">
        <f>Table1[[#This Row],[pledged]]/Table1[[#This Row],[goal]]</f>
        <v>26.47025</v>
      </c>
      <c r="P2247" s="8">
        <f>IFERROR(Table1[[#This Row],[pledged]]/Table1[[#This Row],[backers_count]],0)</f>
        <v>53.475252525252522</v>
      </c>
      <c r="Q224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47" t="str">
        <f>RIGHT(Table1[[#This Row],[Category and Sub-Category]],(LEN(Table1[[#This Row],[Category and Sub-Category]])-(FIND("/",Table1[[#This Row],[Category and Sub-Category]],1))))</f>
        <v>tabletop games</v>
      </c>
      <c r="S2247" s="7">
        <f>(Table1[[#This Row],[launched_at]]/86400)+DATE(1970,1,1)</f>
        <v>41660.70853009259</v>
      </c>
      <c r="T2247" s="7">
        <f>(Table1[[#This Row],[deadline]]/86400)+DATE(1970,1,1)</f>
        <v>41691.75</v>
      </c>
    </row>
    <row r="2248" spans="1:20" ht="43.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12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9">
        <f>Table1[[#This Row],[pledged]]/Table1[[#This Row],[goal]]</f>
        <v>1.0012000000000001</v>
      </c>
      <c r="P2248" s="8">
        <f>IFERROR(Table1[[#This Row],[pledged]]/Table1[[#This Row],[backers_count]],0)</f>
        <v>43.912280701754383</v>
      </c>
      <c r="Q224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48" t="str">
        <f>RIGHT(Table1[[#This Row],[Category and Sub-Category]],(LEN(Table1[[#This Row],[Category and Sub-Category]])-(FIND("/",Table1[[#This Row],[Category and Sub-Category]],1))))</f>
        <v>tabletop games</v>
      </c>
      <c r="S2248" s="7">
        <f>(Table1[[#This Row],[launched_at]]/86400)+DATE(1970,1,1)</f>
        <v>42221.79178240741</v>
      </c>
      <c r="T2248" s="7">
        <f>(Table1[[#This Row],[deadline]]/86400)+DATE(1970,1,1)</f>
        <v>42251.79178240741</v>
      </c>
    </row>
    <row r="2249" spans="1:20" ht="29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12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9">
        <f>Table1[[#This Row],[pledged]]/Table1[[#This Row],[goal]]</f>
        <v>1.0445405405405406</v>
      </c>
      <c r="P2249" s="8">
        <f>IFERROR(Table1[[#This Row],[pledged]]/Table1[[#This Row],[backers_count]],0)</f>
        <v>50.852631578947367</v>
      </c>
      <c r="Q224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49" t="str">
        <f>RIGHT(Table1[[#This Row],[Category and Sub-Category]],(LEN(Table1[[#This Row],[Category and Sub-Category]])-(FIND("/",Table1[[#This Row],[Category and Sub-Category]],1))))</f>
        <v>tabletop games</v>
      </c>
      <c r="S2249" s="7">
        <f>(Table1[[#This Row],[launched_at]]/86400)+DATE(1970,1,1)</f>
        <v>42200.666261574079</v>
      </c>
      <c r="T2249" s="7">
        <f>(Table1[[#This Row],[deadline]]/86400)+DATE(1970,1,1)</f>
        <v>42214.666261574079</v>
      </c>
    </row>
    <row r="2250" spans="1:20" ht="43.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12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9">
        <f>Table1[[#This Row],[pledged]]/Table1[[#This Row],[goal]]</f>
        <v>1.0721428571428571</v>
      </c>
      <c r="P2250" s="8">
        <f>IFERROR(Table1[[#This Row],[pledged]]/Table1[[#This Row],[backers_count]],0)</f>
        <v>58.6328125</v>
      </c>
      <c r="Q225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50" t="str">
        <f>RIGHT(Table1[[#This Row],[Category and Sub-Category]],(LEN(Table1[[#This Row],[Category and Sub-Category]])-(FIND("/",Table1[[#This Row],[Category and Sub-Category]],1))))</f>
        <v>tabletop games</v>
      </c>
      <c r="S2250" s="7">
        <f>(Table1[[#This Row],[launched_at]]/86400)+DATE(1970,1,1)</f>
        <v>42688.875902777778</v>
      </c>
      <c r="T2250" s="7">
        <f>(Table1[[#This Row],[deadline]]/86400)+DATE(1970,1,1)</f>
        <v>42718.875902777778</v>
      </c>
    </row>
    <row r="2251" spans="1:20" ht="43.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12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9">
        <f>Table1[[#This Row],[pledged]]/Table1[[#This Row],[goal]]</f>
        <v>1.6877142857142857</v>
      </c>
      <c r="P2251" s="8">
        <f>IFERROR(Table1[[#This Row],[pledged]]/Table1[[#This Row],[backers_count]],0)</f>
        <v>32.81666666666667</v>
      </c>
      <c r="Q225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51" t="str">
        <f>RIGHT(Table1[[#This Row],[Category and Sub-Category]],(LEN(Table1[[#This Row],[Category and Sub-Category]])-(FIND("/",Table1[[#This Row],[Category and Sub-Category]],1))))</f>
        <v>tabletop games</v>
      </c>
      <c r="S2251" s="7">
        <f>(Table1[[#This Row],[launched_at]]/86400)+DATE(1970,1,1)</f>
        <v>41336.703298611115</v>
      </c>
      <c r="T2251" s="7">
        <f>(Table1[[#This Row],[deadline]]/86400)+DATE(1970,1,1)</f>
        <v>41366.661631944444</v>
      </c>
    </row>
    <row r="2252" spans="1:20" ht="43.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1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9">
        <f>Table1[[#This Row],[pledged]]/Table1[[#This Row],[goal]]</f>
        <v>9.7511200000000002</v>
      </c>
      <c r="P2252" s="8">
        <f>IFERROR(Table1[[#This Row],[pledged]]/Table1[[#This Row],[backers_count]],0)</f>
        <v>426.93169877408059</v>
      </c>
      <c r="Q225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52" t="str">
        <f>RIGHT(Table1[[#This Row],[Category and Sub-Category]],(LEN(Table1[[#This Row],[Category and Sub-Category]])-(FIND("/",Table1[[#This Row],[Category and Sub-Category]],1))))</f>
        <v>tabletop games</v>
      </c>
      <c r="S2252" s="7">
        <f>(Table1[[#This Row],[launched_at]]/86400)+DATE(1970,1,1)</f>
        <v>42677.005474537036</v>
      </c>
      <c r="T2252" s="7">
        <f>(Table1[[#This Row],[deadline]]/86400)+DATE(1970,1,1)</f>
        <v>42707.0471412037</v>
      </c>
    </row>
    <row r="2253" spans="1:20" ht="43.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12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9">
        <f>Table1[[#This Row],[pledged]]/Table1[[#This Row],[goal]]</f>
        <v>1.3444929411764706</v>
      </c>
      <c r="P2253" s="8">
        <f>IFERROR(Table1[[#This Row],[pledged]]/Table1[[#This Row],[backers_count]],0)</f>
        <v>23.808729166666669</v>
      </c>
      <c r="Q225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53" t="str">
        <f>RIGHT(Table1[[#This Row],[Category and Sub-Category]],(LEN(Table1[[#This Row],[Category and Sub-Category]])-(FIND("/",Table1[[#This Row],[Category and Sub-Category]],1))))</f>
        <v>tabletop games</v>
      </c>
      <c r="S2253" s="7">
        <f>(Table1[[#This Row],[launched_at]]/86400)+DATE(1970,1,1)</f>
        <v>41846.34579861111</v>
      </c>
      <c r="T2253" s="7">
        <f>(Table1[[#This Row],[deadline]]/86400)+DATE(1970,1,1)</f>
        <v>41867.34579861111</v>
      </c>
    </row>
    <row r="2254" spans="1:20" ht="43.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12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9">
        <f>Table1[[#This Row],[pledged]]/Table1[[#This Row],[goal]]</f>
        <v>2.722777777777778</v>
      </c>
      <c r="P2254" s="8">
        <f>IFERROR(Table1[[#This Row],[pledged]]/Table1[[#This Row],[backers_count]],0)</f>
        <v>98.413654618473899</v>
      </c>
      <c r="Q225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54" t="str">
        <f>RIGHT(Table1[[#This Row],[Category and Sub-Category]],(LEN(Table1[[#This Row],[Category and Sub-Category]])-(FIND("/",Table1[[#This Row],[Category and Sub-Category]],1))))</f>
        <v>tabletop games</v>
      </c>
      <c r="S2254" s="7">
        <f>(Table1[[#This Row],[launched_at]]/86400)+DATE(1970,1,1)</f>
        <v>42573.327986111108</v>
      </c>
      <c r="T2254" s="7">
        <f>(Table1[[#This Row],[deadline]]/86400)+DATE(1970,1,1)</f>
        <v>42588.327986111108</v>
      </c>
    </row>
    <row r="2255" spans="1:20" ht="58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12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9">
        <f>Table1[[#This Row],[pledged]]/Table1[[#This Row],[goal]]</f>
        <v>1.1268750000000001</v>
      </c>
      <c r="P2255" s="8">
        <f>IFERROR(Table1[[#This Row],[pledged]]/Table1[[#This Row],[backers_count]],0)</f>
        <v>107.32142857142857</v>
      </c>
      <c r="Q225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55" t="str">
        <f>RIGHT(Table1[[#This Row],[Category and Sub-Category]],(LEN(Table1[[#This Row],[Category and Sub-Category]])-(FIND("/",Table1[[#This Row],[Category and Sub-Category]],1))))</f>
        <v>tabletop games</v>
      </c>
      <c r="S2255" s="7">
        <f>(Table1[[#This Row],[launched_at]]/86400)+DATE(1970,1,1)</f>
        <v>42296.631331018521</v>
      </c>
      <c r="T2255" s="7">
        <f>(Table1[[#This Row],[deadline]]/86400)+DATE(1970,1,1)</f>
        <v>42326.672997685186</v>
      </c>
    </row>
    <row r="2256" spans="1:20" ht="43.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12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9">
        <f>Table1[[#This Row],[pledged]]/Table1[[#This Row],[goal]]</f>
        <v>4.5979999999999999</v>
      </c>
      <c r="P2256" s="8">
        <f>IFERROR(Table1[[#This Row],[pledged]]/Table1[[#This Row],[backers_count]],0)</f>
        <v>11.67005076142132</v>
      </c>
      <c r="Q225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56" t="str">
        <f>RIGHT(Table1[[#This Row],[Category and Sub-Category]],(LEN(Table1[[#This Row],[Category and Sub-Category]])-(FIND("/",Table1[[#This Row],[Category and Sub-Category]],1))))</f>
        <v>tabletop games</v>
      </c>
      <c r="S2256" s="7">
        <f>(Table1[[#This Row],[launched_at]]/86400)+DATE(1970,1,1)</f>
        <v>42752.647777777776</v>
      </c>
      <c r="T2256" s="7">
        <f>(Table1[[#This Row],[deadline]]/86400)+DATE(1970,1,1)</f>
        <v>42759.647777777776</v>
      </c>
    </row>
    <row r="2257" spans="1:20" ht="29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12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9">
        <f>Table1[[#This Row],[pledged]]/Table1[[#This Row],[goal]]</f>
        <v>2.8665822784810127</v>
      </c>
      <c r="P2257" s="8">
        <f>IFERROR(Table1[[#This Row],[pledged]]/Table1[[#This Row],[backers_count]],0)</f>
        <v>41.782287822878232</v>
      </c>
      <c r="Q225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57" t="str">
        <f>RIGHT(Table1[[#This Row],[Category and Sub-Category]],(LEN(Table1[[#This Row],[Category and Sub-Category]])-(FIND("/",Table1[[#This Row],[Category and Sub-Category]],1))))</f>
        <v>tabletop games</v>
      </c>
      <c r="S2257" s="7">
        <f>(Table1[[#This Row],[launched_at]]/86400)+DATE(1970,1,1)</f>
        <v>42467.951979166668</v>
      </c>
      <c r="T2257" s="7">
        <f>(Table1[[#This Row],[deadline]]/86400)+DATE(1970,1,1)</f>
        <v>42497.951979166668</v>
      </c>
    </row>
    <row r="2258" spans="1:20" ht="43.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12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9">
        <f>Table1[[#This Row],[pledged]]/Table1[[#This Row],[goal]]</f>
        <v>2.2270833333333333</v>
      </c>
      <c r="P2258" s="8">
        <f>IFERROR(Table1[[#This Row],[pledged]]/Table1[[#This Row],[backers_count]],0)</f>
        <v>21.38</v>
      </c>
      <c r="Q225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58" t="str">
        <f>RIGHT(Table1[[#This Row],[Category and Sub-Category]],(LEN(Table1[[#This Row],[Category and Sub-Category]])-(FIND("/",Table1[[#This Row],[Category and Sub-Category]],1))))</f>
        <v>tabletop games</v>
      </c>
      <c r="S2258" s="7">
        <f>(Table1[[#This Row],[launched_at]]/86400)+DATE(1970,1,1)</f>
        <v>42682.451921296291</v>
      </c>
      <c r="T2258" s="7">
        <f>(Table1[[#This Row],[deadline]]/86400)+DATE(1970,1,1)</f>
        <v>42696.451921296291</v>
      </c>
    </row>
    <row r="2259" spans="1:20" ht="58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12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9">
        <f>Table1[[#This Row],[pledged]]/Table1[[#This Row],[goal]]</f>
        <v>6.3613999999999997</v>
      </c>
      <c r="P2259" s="8">
        <f>IFERROR(Table1[[#This Row],[pledged]]/Table1[[#This Row],[backers_count]],0)</f>
        <v>94.103550295857985</v>
      </c>
      <c r="Q225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59" t="str">
        <f>RIGHT(Table1[[#This Row],[Category and Sub-Category]],(LEN(Table1[[#This Row],[Category and Sub-Category]])-(FIND("/",Table1[[#This Row],[Category and Sub-Category]],1))))</f>
        <v>tabletop games</v>
      </c>
      <c r="S2259" s="7">
        <f>(Table1[[#This Row],[launched_at]]/86400)+DATE(1970,1,1)</f>
        <v>42505.936678240745</v>
      </c>
      <c r="T2259" s="7">
        <f>(Table1[[#This Row],[deadline]]/86400)+DATE(1970,1,1)</f>
        <v>42540.958333333328</v>
      </c>
    </row>
    <row r="2260" spans="1:20" ht="29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12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9">
        <f>Table1[[#This Row],[pledged]]/Table1[[#This Row],[goal]]</f>
        <v>1.4650000000000001</v>
      </c>
      <c r="P2260" s="8">
        <f>IFERROR(Table1[[#This Row],[pledged]]/Table1[[#This Row],[backers_count]],0)</f>
        <v>15.721951219512196</v>
      </c>
      <c r="Q226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60" t="str">
        <f>RIGHT(Table1[[#This Row],[Category and Sub-Category]],(LEN(Table1[[#This Row],[Category and Sub-Category]])-(FIND("/",Table1[[#This Row],[Category and Sub-Category]],1))))</f>
        <v>tabletop games</v>
      </c>
      <c r="S2260" s="7">
        <f>(Table1[[#This Row],[launched_at]]/86400)+DATE(1970,1,1)</f>
        <v>42136.75100694444</v>
      </c>
      <c r="T2260" s="7">
        <f>(Table1[[#This Row],[deadline]]/86400)+DATE(1970,1,1)</f>
        <v>42166.75100694444</v>
      </c>
    </row>
    <row r="2261" spans="1:20" ht="43.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12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9">
        <f>Table1[[#This Row],[pledged]]/Table1[[#This Row],[goal]]</f>
        <v>18.670999999999999</v>
      </c>
      <c r="P2261" s="8">
        <f>IFERROR(Table1[[#This Row],[pledged]]/Table1[[#This Row],[backers_count]],0)</f>
        <v>90.635922330097088</v>
      </c>
      <c r="Q226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61" t="str">
        <f>RIGHT(Table1[[#This Row],[Category and Sub-Category]],(LEN(Table1[[#This Row],[Category and Sub-Category]])-(FIND("/",Table1[[#This Row],[Category and Sub-Category]],1))))</f>
        <v>tabletop games</v>
      </c>
      <c r="S2261" s="7">
        <f>(Table1[[#This Row],[launched_at]]/86400)+DATE(1970,1,1)</f>
        <v>42702.804814814815</v>
      </c>
      <c r="T2261" s="7">
        <f>(Table1[[#This Row],[deadline]]/86400)+DATE(1970,1,1)</f>
        <v>42712.804814814815</v>
      </c>
    </row>
    <row r="2262" spans="1:20" ht="43.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1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9">
        <f>Table1[[#This Row],[pledged]]/Table1[[#This Row],[goal]]</f>
        <v>3.2692000000000001</v>
      </c>
      <c r="P2262" s="8">
        <f>IFERROR(Table1[[#This Row],[pledged]]/Table1[[#This Row],[backers_count]],0)</f>
        <v>97.297619047619051</v>
      </c>
      <c r="Q226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62" t="str">
        <f>RIGHT(Table1[[#This Row],[Category and Sub-Category]],(LEN(Table1[[#This Row],[Category and Sub-Category]])-(FIND("/",Table1[[#This Row],[Category and Sub-Category]],1))))</f>
        <v>tabletop games</v>
      </c>
      <c r="S2262" s="7">
        <f>(Table1[[#This Row],[launched_at]]/86400)+DATE(1970,1,1)</f>
        <v>41695.016782407409</v>
      </c>
      <c r="T2262" s="7">
        <f>(Table1[[#This Row],[deadline]]/86400)+DATE(1970,1,1)</f>
        <v>41724.975115740745</v>
      </c>
    </row>
    <row r="2263" spans="1:20" ht="43.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12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9">
        <f>Table1[[#This Row],[pledged]]/Table1[[#This Row],[goal]]</f>
        <v>7.7949999999999999</v>
      </c>
      <c r="P2263" s="8">
        <f>IFERROR(Table1[[#This Row],[pledged]]/Table1[[#This Row],[backers_count]],0)</f>
        <v>37.11904761904762</v>
      </c>
      <c r="Q226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63" t="str">
        <f>RIGHT(Table1[[#This Row],[Category and Sub-Category]],(LEN(Table1[[#This Row],[Category and Sub-Category]])-(FIND("/",Table1[[#This Row],[Category and Sub-Category]],1))))</f>
        <v>tabletop games</v>
      </c>
      <c r="S2263" s="7">
        <f>(Table1[[#This Row],[launched_at]]/86400)+DATE(1970,1,1)</f>
        <v>42759.724768518514</v>
      </c>
      <c r="T2263" s="7">
        <f>(Table1[[#This Row],[deadline]]/86400)+DATE(1970,1,1)</f>
        <v>42780.724768518514</v>
      </c>
    </row>
    <row r="2264" spans="1:20" ht="43.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12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9">
        <f>Table1[[#This Row],[pledged]]/Table1[[#This Row],[goal]]</f>
        <v>1.5415151515151515</v>
      </c>
      <c r="P2264" s="8">
        <f>IFERROR(Table1[[#This Row],[pledged]]/Table1[[#This Row],[backers_count]],0)</f>
        <v>28.104972375690608</v>
      </c>
      <c r="Q226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64" t="str">
        <f>RIGHT(Table1[[#This Row],[Category and Sub-Category]],(LEN(Table1[[#This Row],[Category and Sub-Category]])-(FIND("/",Table1[[#This Row],[Category and Sub-Category]],1))))</f>
        <v>tabletop games</v>
      </c>
      <c r="S2264" s="7">
        <f>(Table1[[#This Row],[launched_at]]/86400)+DATE(1970,1,1)</f>
        <v>41926.585162037038</v>
      </c>
      <c r="T2264" s="7">
        <f>(Table1[[#This Row],[deadline]]/86400)+DATE(1970,1,1)</f>
        <v>41961</v>
      </c>
    </row>
    <row r="2265" spans="1:20" ht="43.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12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9">
        <f>Table1[[#This Row],[pledged]]/Table1[[#This Row],[goal]]</f>
        <v>1.1554666666666666</v>
      </c>
      <c r="P2265" s="8">
        <f>IFERROR(Table1[[#This Row],[pledged]]/Table1[[#This Row],[backers_count]],0)</f>
        <v>144.43333333333334</v>
      </c>
      <c r="Q226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65" t="str">
        <f>RIGHT(Table1[[#This Row],[Category and Sub-Category]],(LEN(Table1[[#This Row],[Category and Sub-Category]])-(FIND("/",Table1[[#This Row],[Category and Sub-Category]],1))))</f>
        <v>tabletop games</v>
      </c>
      <c r="S2265" s="7">
        <f>(Table1[[#This Row],[launched_at]]/86400)+DATE(1970,1,1)</f>
        <v>42014.832326388889</v>
      </c>
      <c r="T2265" s="7">
        <f>(Table1[[#This Row],[deadline]]/86400)+DATE(1970,1,1)</f>
        <v>42035.832326388889</v>
      </c>
    </row>
    <row r="2266" spans="1:20" ht="58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12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9">
        <f>Table1[[#This Row],[pledged]]/Table1[[#This Row],[goal]]</f>
        <v>1.8003333333333333</v>
      </c>
      <c r="P2266" s="8">
        <f>IFERROR(Table1[[#This Row],[pledged]]/Table1[[#This Row],[backers_count]],0)</f>
        <v>24.274157303370785</v>
      </c>
      <c r="Q226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66" t="str">
        <f>RIGHT(Table1[[#This Row],[Category and Sub-Category]],(LEN(Table1[[#This Row],[Category and Sub-Category]])-(FIND("/",Table1[[#This Row],[Category and Sub-Category]],1))))</f>
        <v>tabletop games</v>
      </c>
      <c r="S2266" s="7">
        <f>(Table1[[#This Row],[launched_at]]/86400)+DATE(1970,1,1)</f>
        <v>42496.582337962958</v>
      </c>
      <c r="T2266" s="7">
        <f>(Table1[[#This Row],[deadline]]/86400)+DATE(1970,1,1)</f>
        <v>42513.125</v>
      </c>
    </row>
    <row r="2267" spans="1:20" ht="43.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12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9">
        <f>Table1[[#This Row],[pledged]]/Table1[[#This Row],[goal]]</f>
        <v>2.9849999999999999</v>
      </c>
      <c r="P2267" s="8">
        <f>IFERROR(Table1[[#This Row],[pledged]]/Table1[[#This Row],[backers_count]],0)</f>
        <v>35.117647058823529</v>
      </c>
      <c r="Q226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67" t="str">
        <f>RIGHT(Table1[[#This Row],[Category and Sub-Category]],(LEN(Table1[[#This Row],[Category and Sub-Category]])-(FIND("/",Table1[[#This Row],[Category and Sub-Category]],1))))</f>
        <v>tabletop games</v>
      </c>
      <c r="S2267" s="7">
        <f>(Table1[[#This Row],[launched_at]]/86400)+DATE(1970,1,1)</f>
        <v>42689.853090277778</v>
      </c>
      <c r="T2267" s="7">
        <f>(Table1[[#This Row],[deadline]]/86400)+DATE(1970,1,1)</f>
        <v>42696.853090277778</v>
      </c>
    </row>
    <row r="2268" spans="1:20" ht="43.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12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9">
        <f>Table1[[#This Row],[pledged]]/Table1[[#This Row],[goal]]</f>
        <v>3.2026666666666666</v>
      </c>
      <c r="P2268" s="8">
        <f>IFERROR(Table1[[#This Row],[pledged]]/Table1[[#This Row],[backers_count]],0)</f>
        <v>24.762886597938145</v>
      </c>
      <c r="Q226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68" t="str">
        <f>RIGHT(Table1[[#This Row],[Category and Sub-Category]],(LEN(Table1[[#This Row],[Category and Sub-Category]])-(FIND("/",Table1[[#This Row],[Category and Sub-Category]],1))))</f>
        <v>tabletop games</v>
      </c>
      <c r="S2268" s="7">
        <f>(Table1[[#This Row],[launched_at]]/86400)+DATE(1970,1,1)</f>
        <v>42469.874907407408</v>
      </c>
      <c r="T2268" s="7">
        <f>(Table1[[#This Row],[deadline]]/86400)+DATE(1970,1,1)</f>
        <v>42487.083333333328</v>
      </c>
    </row>
    <row r="2269" spans="1:20" ht="58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12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9">
        <f>Table1[[#This Row],[pledged]]/Table1[[#This Row],[goal]]</f>
        <v>3.80525</v>
      </c>
      <c r="P2269" s="8">
        <f>IFERROR(Table1[[#This Row],[pledged]]/Table1[[#This Row],[backers_count]],0)</f>
        <v>188.37871287128712</v>
      </c>
      <c r="Q226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69" t="str">
        <f>RIGHT(Table1[[#This Row],[Category and Sub-Category]],(LEN(Table1[[#This Row],[Category and Sub-Category]])-(FIND("/",Table1[[#This Row],[Category and Sub-Category]],1))))</f>
        <v>tabletop games</v>
      </c>
      <c r="S2269" s="7">
        <f>(Table1[[#This Row],[launched_at]]/86400)+DATE(1970,1,1)</f>
        <v>41968.829826388886</v>
      </c>
      <c r="T2269" s="7">
        <f>(Table1[[#This Row],[deadline]]/86400)+DATE(1970,1,1)</f>
        <v>41994.041666666672</v>
      </c>
    </row>
    <row r="2270" spans="1:20" ht="43.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12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9">
        <f>Table1[[#This Row],[pledged]]/Table1[[#This Row],[goal]]</f>
        <v>1.026</v>
      </c>
      <c r="P2270" s="8">
        <f>IFERROR(Table1[[#This Row],[pledged]]/Table1[[#This Row],[backers_count]],0)</f>
        <v>148.08247422680412</v>
      </c>
      <c r="Q227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70" t="str">
        <f>RIGHT(Table1[[#This Row],[Category and Sub-Category]],(LEN(Table1[[#This Row],[Category and Sub-Category]])-(FIND("/",Table1[[#This Row],[Category and Sub-Category]],1))))</f>
        <v>tabletop games</v>
      </c>
      <c r="S2270" s="7">
        <f>(Table1[[#This Row],[launched_at]]/86400)+DATE(1970,1,1)</f>
        <v>42776.082349537042</v>
      </c>
      <c r="T2270" s="7">
        <f>(Table1[[#This Row],[deadline]]/86400)+DATE(1970,1,1)</f>
        <v>42806.082349537042</v>
      </c>
    </row>
    <row r="2271" spans="1:20" ht="43.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12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9">
        <f>Table1[[#This Row],[pledged]]/Table1[[#This Row],[goal]]</f>
        <v>18.016400000000001</v>
      </c>
      <c r="P2271" s="8">
        <f>IFERROR(Table1[[#This Row],[pledged]]/Table1[[#This Row],[backers_count]],0)</f>
        <v>49.934589800443462</v>
      </c>
      <c r="Q227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71" t="str">
        <f>RIGHT(Table1[[#This Row],[Category and Sub-Category]],(LEN(Table1[[#This Row],[Category and Sub-Category]])-(FIND("/",Table1[[#This Row],[Category and Sub-Category]],1))))</f>
        <v>tabletop games</v>
      </c>
      <c r="S2271" s="7">
        <f>(Table1[[#This Row],[launched_at]]/86400)+DATE(1970,1,1)</f>
        <v>42776.704432870371</v>
      </c>
      <c r="T2271" s="7">
        <f>(Table1[[#This Row],[deadline]]/86400)+DATE(1970,1,1)</f>
        <v>42801.208333333328</v>
      </c>
    </row>
    <row r="2272" spans="1:20" ht="43.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1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9">
        <f>Table1[[#This Row],[pledged]]/Table1[[#This Row],[goal]]</f>
        <v>7.2024800000000004</v>
      </c>
      <c r="P2272" s="8">
        <f>IFERROR(Table1[[#This Row],[pledged]]/Table1[[#This Row],[backers_count]],0)</f>
        <v>107.82155688622754</v>
      </c>
      <c r="Q227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72" t="str">
        <f>RIGHT(Table1[[#This Row],[Category and Sub-Category]],(LEN(Table1[[#This Row],[Category and Sub-Category]])-(FIND("/",Table1[[#This Row],[Category and Sub-Category]],1))))</f>
        <v>tabletop games</v>
      </c>
      <c r="S2272" s="7">
        <f>(Table1[[#This Row],[launched_at]]/86400)+DATE(1970,1,1)</f>
        <v>42725.869363425925</v>
      </c>
      <c r="T2272" s="7">
        <f>(Table1[[#This Row],[deadline]]/86400)+DATE(1970,1,1)</f>
        <v>42745.915972222225</v>
      </c>
    </row>
    <row r="2273" spans="1:20" ht="43.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12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9">
        <f>Table1[[#This Row],[pledged]]/Table1[[#This Row],[goal]]</f>
        <v>2.8309000000000002</v>
      </c>
      <c r="P2273" s="8">
        <f>IFERROR(Table1[[#This Row],[pledged]]/Table1[[#This Row],[backers_count]],0)</f>
        <v>42.63403614457831</v>
      </c>
      <c r="Q2273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73" t="str">
        <f>RIGHT(Table1[[#This Row],[Category and Sub-Category]],(LEN(Table1[[#This Row],[Category and Sub-Category]])-(FIND("/",Table1[[#This Row],[Category and Sub-Category]],1))))</f>
        <v>tabletop games</v>
      </c>
      <c r="S2273" s="7">
        <f>(Table1[[#This Row],[launched_at]]/86400)+DATE(1970,1,1)</f>
        <v>42684.000046296293</v>
      </c>
      <c r="T2273" s="7">
        <f>(Table1[[#This Row],[deadline]]/86400)+DATE(1970,1,1)</f>
        <v>42714.000046296293</v>
      </c>
    </row>
    <row r="2274" spans="1:20" ht="43.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12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9">
        <f>Table1[[#This Row],[pledged]]/Table1[[#This Row],[goal]]</f>
        <v>13.566000000000001</v>
      </c>
      <c r="P2274" s="8">
        <f>IFERROR(Table1[[#This Row],[pledged]]/Table1[[#This Row],[backers_count]],0)</f>
        <v>14.370762711864407</v>
      </c>
      <c r="Q2274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74" t="str">
        <f>RIGHT(Table1[[#This Row],[Category and Sub-Category]],(LEN(Table1[[#This Row],[Category and Sub-Category]])-(FIND("/",Table1[[#This Row],[Category and Sub-Category]],1))))</f>
        <v>tabletop games</v>
      </c>
      <c r="S2274" s="7">
        <f>(Table1[[#This Row],[launched_at]]/86400)+DATE(1970,1,1)</f>
        <v>42315.699490740742</v>
      </c>
      <c r="T2274" s="7">
        <f>(Table1[[#This Row],[deadline]]/86400)+DATE(1970,1,1)</f>
        <v>42345.699490740742</v>
      </c>
    </row>
    <row r="2275" spans="1:20" ht="43.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12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9">
        <f>Table1[[#This Row],[pledged]]/Table1[[#This Row],[goal]]</f>
        <v>2.2035999999999998</v>
      </c>
      <c r="P2275" s="8">
        <f>IFERROR(Table1[[#This Row],[pledged]]/Table1[[#This Row],[backers_count]],0)</f>
        <v>37.476190476190474</v>
      </c>
      <c r="Q2275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75" t="str">
        <f>RIGHT(Table1[[#This Row],[Category and Sub-Category]],(LEN(Table1[[#This Row],[Category and Sub-Category]])-(FIND("/",Table1[[#This Row],[Category and Sub-Category]],1))))</f>
        <v>tabletop games</v>
      </c>
      <c r="S2275" s="7">
        <f>(Table1[[#This Row],[launched_at]]/86400)+DATE(1970,1,1)</f>
        <v>42781.549097222218</v>
      </c>
      <c r="T2275" s="7">
        <f>(Table1[[#This Row],[deadline]]/86400)+DATE(1970,1,1)</f>
        <v>42806.507430555561</v>
      </c>
    </row>
    <row r="2276" spans="1:20" ht="58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12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9">
        <f>Table1[[#This Row],[pledged]]/Table1[[#This Row],[goal]]</f>
        <v>1.196</v>
      </c>
      <c r="P2276" s="8">
        <f>IFERROR(Table1[[#This Row],[pledged]]/Table1[[#This Row],[backers_count]],0)</f>
        <v>30.202020202020201</v>
      </c>
      <c r="Q2276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76" t="str">
        <f>RIGHT(Table1[[#This Row],[Category and Sub-Category]],(LEN(Table1[[#This Row],[Category and Sub-Category]])-(FIND("/",Table1[[#This Row],[Category and Sub-Category]],1))))</f>
        <v>tabletop games</v>
      </c>
      <c r="S2276" s="7">
        <f>(Table1[[#This Row],[launched_at]]/86400)+DATE(1970,1,1)</f>
        <v>41663.500659722224</v>
      </c>
      <c r="T2276" s="7">
        <f>(Table1[[#This Row],[deadline]]/86400)+DATE(1970,1,1)</f>
        <v>41693.500659722224</v>
      </c>
    </row>
    <row r="2277" spans="1:20" ht="43.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12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9">
        <f>Table1[[#This Row],[pledged]]/Table1[[#This Row],[goal]]</f>
        <v>4.0776923076923079</v>
      </c>
      <c r="P2277" s="8">
        <f>IFERROR(Table1[[#This Row],[pledged]]/Table1[[#This Row],[backers_count]],0)</f>
        <v>33.550632911392405</v>
      </c>
      <c r="Q2277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77" t="str">
        <f>RIGHT(Table1[[#This Row],[Category and Sub-Category]],(LEN(Table1[[#This Row],[Category and Sub-Category]])-(FIND("/",Table1[[#This Row],[Category and Sub-Category]],1))))</f>
        <v>tabletop games</v>
      </c>
      <c r="S2277" s="7">
        <f>(Table1[[#This Row],[launched_at]]/86400)+DATE(1970,1,1)</f>
        <v>41965.616655092592</v>
      </c>
      <c r="T2277" s="7">
        <f>(Table1[[#This Row],[deadline]]/86400)+DATE(1970,1,1)</f>
        <v>41995.616655092592</v>
      </c>
    </row>
    <row r="2278" spans="1:20" ht="58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12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9">
        <f>Table1[[#This Row],[pledged]]/Table1[[#This Row],[goal]]</f>
        <v>1.0581826105905425</v>
      </c>
      <c r="P2278" s="8">
        <f>IFERROR(Table1[[#This Row],[pledged]]/Table1[[#This Row],[backers_count]],0)</f>
        <v>64.74666666666667</v>
      </c>
      <c r="Q2278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78" t="str">
        <f>RIGHT(Table1[[#This Row],[Category and Sub-Category]],(LEN(Table1[[#This Row],[Category and Sub-Category]])-(FIND("/",Table1[[#This Row],[Category and Sub-Category]],1))))</f>
        <v>tabletop games</v>
      </c>
      <c r="S2278" s="7">
        <f>(Table1[[#This Row],[launched_at]]/86400)+DATE(1970,1,1)</f>
        <v>41614.651493055557</v>
      </c>
      <c r="T2278" s="7">
        <f>(Table1[[#This Row],[deadline]]/86400)+DATE(1970,1,1)</f>
        <v>41644.651493055557</v>
      </c>
    </row>
    <row r="2279" spans="1:20" ht="43.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12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9">
        <f>Table1[[#This Row],[pledged]]/Table1[[#This Row],[goal]]</f>
        <v>1.4108235294117648</v>
      </c>
      <c r="P2279" s="8">
        <f>IFERROR(Table1[[#This Row],[pledged]]/Table1[[#This Row],[backers_count]],0)</f>
        <v>57.932367149758456</v>
      </c>
      <c r="Q2279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79" t="str">
        <f>RIGHT(Table1[[#This Row],[Category and Sub-Category]],(LEN(Table1[[#This Row],[Category and Sub-Category]])-(FIND("/",Table1[[#This Row],[Category and Sub-Category]],1))))</f>
        <v>tabletop games</v>
      </c>
      <c r="S2279" s="7">
        <f>(Table1[[#This Row],[launched_at]]/86400)+DATE(1970,1,1)</f>
        <v>40936.678506944445</v>
      </c>
      <c r="T2279" s="7">
        <f>(Table1[[#This Row],[deadline]]/86400)+DATE(1970,1,1)</f>
        <v>40966.678506944445</v>
      </c>
    </row>
    <row r="2280" spans="1:20" ht="29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12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9">
        <f>Table1[[#This Row],[pledged]]/Table1[[#This Row],[goal]]</f>
        <v>2.7069999999999999</v>
      </c>
      <c r="P2280" s="8">
        <f>IFERROR(Table1[[#This Row],[pledged]]/Table1[[#This Row],[backers_count]],0)</f>
        <v>53.078431372549019</v>
      </c>
      <c r="Q2280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80" t="str">
        <f>RIGHT(Table1[[#This Row],[Category and Sub-Category]],(LEN(Table1[[#This Row],[Category and Sub-Category]])-(FIND("/",Table1[[#This Row],[Category and Sub-Category]],1))))</f>
        <v>tabletop games</v>
      </c>
      <c r="S2280" s="7">
        <f>(Table1[[#This Row],[launched_at]]/86400)+DATE(1970,1,1)</f>
        <v>42338.709108796298</v>
      </c>
      <c r="T2280" s="7">
        <f>(Table1[[#This Row],[deadline]]/86400)+DATE(1970,1,1)</f>
        <v>42372.957638888889</v>
      </c>
    </row>
    <row r="2281" spans="1:20" ht="58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12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9">
        <f>Table1[[#This Row],[pledged]]/Table1[[#This Row],[goal]]</f>
        <v>1.538</v>
      </c>
      <c r="P2281" s="8">
        <f>IFERROR(Table1[[#This Row],[pledged]]/Table1[[#This Row],[backers_count]],0)</f>
        <v>48.0625</v>
      </c>
      <c r="Q2281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81" t="str">
        <f>RIGHT(Table1[[#This Row],[Category and Sub-Category]],(LEN(Table1[[#This Row],[Category and Sub-Category]])-(FIND("/",Table1[[#This Row],[Category and Sub-Category]],1))))</f>
        <v>tabletop games</v>
      </c>
      <c r="S2281" s="7">
        <f>(Table1[[#This Row],[launched_at]]/86400)+DATE(1970,1,1)</f>
        <v>42020.806701388894</v>
      </c>
      <c r="T2281" s="7">
        <f>(Table1[[#This Row],[deadline]]/86400)+DATE(1970,1,1)</f>
        <v>42039.166666666672</v>
      </c>
    </row>
    <row r="2282" spans="1:20" ht="58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1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9">
        <f>Table1[[#This Row],[pledged]]/Table1[[#This Row],[goal]]</f>
        <v>4.0357653061224488</v>
      </c>
      <c r="P2282" s="8">
        <f>IFERROR(Table1[[#This Row],[pledged]]/Table1[[#This Row],[backers_count]],0)</f>
        <v>82.396874999999994</v>
      </c>
      <c r="Q2282" t="str">
        <f>LEFT(Table1[[#This Row],[Category and Sub-Category]],(LEN(Table1[[#This Row],[Category and Sub-Category]])-(LEN(Table1[[#This Row],[Category and Sub-Category]])-(FIND("/", Table1[[#This Row],[Category and Sub-Category]],1))))-1)</f>
        <v>games</v>
      </c>
      <c r="R2282" t="str">
        <f>RIGHT(Table1[[#This Row],[Category and Sub-Category]],(LEN(Table1[[#This Row],[Category and Sub-Category]])-(FIND("/",Table1[[#This Row],[Category and Sub-Category]],1))))</f>
        <v>tabletop games</v>
      </c>
      <c r="S2282" s="7">
        <f>(Table1[[#This Row],[launched_at]]/86400)+DATE(1970,1,1)</f>
        <v>42234.624895833331</v>
      </c>
      <c r="T2282" s="7">
        <f>(Table1[[#This Row],[deadline]]/86400)+DATE(1970,1,1)</f>
        <v>42264.624895833331</v>
      </c>
    </row>
    <row r="2283" spans="1:20" ht="43.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12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9">
        <f>Table1[[#This Row],[pledged]]/Table1[[#This Row],[goal]]</f>
        <v>1.85</v>
      </c>
      <c r="P2283" s="8">
        <f>IFERROR(Table1[[#This Row],[pledged]]/Table1[[#This Row],[backers_count]],0)</f>
        <v>50.454545454545453</v>
      </c>
      <c r="Q228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83" t="str">
        <f>RIGHT(Table1[[#This Row],[Category and Sub-Category]],(LEN(Table1[[#This Row],[Category and Sub-Category]])-(FIND("/",Table1[[#This Row],[Category and Sub-Category]],1))))</f>
        <v>rock</v>
      </c>
      <c r="S2283" s="7">
        <f>(Table1[[#This Row],[launched_at]]/86400)+DATE(1970,1,1)</f>
        <v>40687.285844907405</v>
      </c>
      <c r="T2283" s="7">
        <f>(Table1[[#This Row],[deadline]]/86400)+DATE(1970,1,1)</f>
        <v>40749.284722222219</v>
      </c>
    </row>
    <row r="2284" spans="1:20" ht="29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12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9">
        <f>Table1[[#This Row],[pledged]]/Table1[[#This Row],[goal]]</f>
        <v>1.8533333333333333</v>
      </c>
      <c r="P2284" s="8">
        <f>IFERROR(Table1[[#This Row],[pledged]]/Table1[[#This Row],[backers_count]],0)</f>
        <v>115.83333333333333</v>
      </c>
      <c r="Q228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84" t="str">
        <f>RIGHT(Table1[[#This Row],[Category and Sub-Category]],(LEN(Table1[[#This Row],[Category and Sub-Category]])-(FIND("/",Table1[[#This Row],[Category and Sub-Category]],1))))</f>
        <v>rock</v>
      </c>
      <c r="S2284" s="7">
        <f>(Table1[[#This Row],[launched_at]]/86400)+DATE(1970,1,1)</f>
        <v>42323.17460648148</v>
      </c>
      <c r="T2284" s="7">
        <f>(Table1[[#This Row],[deadline]]/86400)+DATE(1970,1,1)</f>
        <v>42383.17460648148</v>
      </c>
    </row>
    <row r="2285" spans="1:20" ht="43.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12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9">
        <f>Table1[[#This Row],[pledged]]/Table1[[#This Row],[goal]]</f>
        <v>1.0085533333333332</v>
      </c>
      <c r="P2285" s="8">
        <f>IFERROR(Table1[[#This Row],[pledged]]/Table1[[#This Row],[backers_count]],0)</f>
        <v>63.03458333333333</v>
      </c>
      <c r="Q228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85" t="str">
        <f>RIGHT(Table1[[#This Row],[Category and Sub-Category]],(LEN(Table1[[#This Row],[Category and Sub-Category]])-(FIND("/",Table1[[#This Row],[Category and Sub-Category]],1))))</f>
        <v>rock</v>
      </c>
      <c r="S2285" s="7">
        <f>(Table1[[#This Row],[launched_at]]/86400)+DATE(1970,1,1)</f>
        <v>40978.125046296293</v>
      </c>
      <c r="T2285" s="7">
        <f>(Table1[[#This Row],[deadline]]/86400)+DATE(1970,1,1)</f>
        <v>41038.083379629628</v>
      </c>
    </row>
    <row r="2286" spans="1:20" ht="29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12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9">
        <f>Table1[[#This Row],[pledged]]/Table1[[#This Row],[goal]]</f>
        <v>1.0622116666666668</v>
      </c>
      <c r="P2286" s="8">
        <f>IFERROR(Table1[[#This Row],[pledged]]/Table1[[#This Row],[backers_count]],0)</f>
        <v>108.02152542372882</v>
      </c>
      <c r="Q228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86" t="str">
        <f>RIGHT(Table1[[#This Row],[Category and Sub-Category]],(LEN(Table1[[#This Row],[Category and Sub-Category]])-(FIND("/",Table1[[#This Row],[Category and Sub-Category]],1))))</f>
        <v>rock</v>
      </c>
      <c r="S2286" s="7">
        <f>(Table1[[#This Row],[launched_at]]/86400)+DATE(1970,1,1)</f>
        <v>40585.796817129631</v>
      </c>
      <c r="T2286" s="7">
        <f>(Table1[[#This Row],[deadline]]/86400)+DATE(1970,1,1)</f>
        <v>40614.166666666664</v>
      </c>
    </row>
    <row r="2287" spans="1:20" ht="43.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12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9">
        <f>Table1[[#This Row],[pledged]]/Table1[[#This Row],[goal]]</f>
        <v>1.2136666666666667</v>
      </c>
      <c r="P2287" s="8">
        <f>IFERROR(Table1[[#This Row],[pledged]]/Table1[[#This Row],[backers_count]],0)</f>
        <v>46.088607594936711</v>
      </c>
      <c r="Q228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87" t="str">
        <f>RIGHT(Table1[[#This Row],[Category and Sub-Category]],(LEN(Table1[[#This Row],[Category and Sub-Category]])-(FIND("/",Table1[[#This Row],[Category and Sub-Category]],1))))</f>
        <v>rock</v>
      </c>
      <c r="S2287" s="7">
        <f>(Table1[[#This Row],[launched_at]]/86400)+DATE(1970,1,1)</f>
        <v>41059.185682870375</v>
      </c>
      <c r="T2287" s="7">
        <f>(Table1[[#This Row],[deadline]]/86400)+DATE(1970,1,1)</f>
        <v>41089.185682870375</v>
      </c>
    </row>
    <row r="2288" spans="1:20" ht="43.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12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9">
        <f>Table1[[#This Row],[pledged]]/Table1[[#This Row],[goal]]</f>
        <v>1.0006666666666666</v>
      </c>
      <c r="P2288" s="8">
        <f>IFERROR(Table1[[#This Row],[pledged]]/Table1[[#This Row],[backers_count]],0)</f>
        <v>107.21428571428571</v>
      </c>
      <c r="Q228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88" t="str">
        <f>RIGHT(Table1[[#This Row],[Category and Sub-Category]],(LEN(Table1[[#This Row],[Category and Sub-Category]])-(FIND("/",Table1[[#This Row],[Category and Sub-Category]],1))))</f>
        <v>rock</v>
      </c>
      <c r="S2288" s="7">
        <f>(Table1[[#This Row],[launched_at]]/86400)+DATE(1970,1,1)</f>
        <v>41494.963587962964</v>
      </c>
      <c r="T2288" s="7">
        <f>(Table1[[#This Row],[deadline]]/86400)+DATE(1970,1,1)</f>
        <v>41523.165972222225</v>
      </c>
    </row>
    <row r="2289" spans="1:20" ht="43.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12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9">
        <f>Table1[[#This Row],[pledged]]/Table1[[#This Row],[goal]]</f>
        <v>1.1997755555555556</v>
      </c>
      <c r="P2289" s="8">
        <f>IFERROR(Table1[[#This Row],[pledged]]/Table1[[#This Row],[backers_count]],0)</f>
        <v>50.9338679245283</v>
      </c>
      <c r="Q228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89" t="str">
        <f>RIGHT(Table1[[#This Row],[Category and Sub-Category]],(LEN(Table1[[#This Row],[Category and Sub-Category]])-(FIND("/",Table1[[#This Row],[Category and Sub-Category]],1))))</f>
        <v>rock</v>
      </c>
      <c r="S2289" s="7">
        <f>(Table1[[#This Row],[launched_at]]/86400)+DATE(1970,1,1)</f>
        <v>41792.667361111111</v>
      </c>
      <c r="T2289" s="7">
        <f>(Table1[[#This Row],[deadline]]/86400)+DATE(1970,1,1)</f>
        <v>41813.667361111111</v>
      </c>
    </row>
    <row r="2290" spans="1:20" ht="43.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12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9">
        <f>Table1[[#This Row],[pledged]]/Table1[[#This Row],[goal]]</f>
        <v>1.0009999999999999</v>
      </c>
      <c r="P2290" s="8">
        <f>IFERROR(Table1[[#This Row],[pledged]]/Table1[[#This Row],[backers_count]],0)</f>
        <v>40.04</v>
      </c>
      <c r="Q229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90" t="str">
        <f>RIGHT(Table1[[#This Row],[Category and Sub-Category]],(LEN(Table1[[#This Row],[Category and Sub-Category]])-(FIND("/",Table1[[#This Row],[Category and Sub-Category]],1))))</f>
        <v>rock</v>
      </c>
      <c r="S2290" s="7">
        <f>(Table1[[#This Row],[launched_at]]/86400)+DATE(1970,1,1)</f>
        <v>41067.827418981484</v>
      </c>
      <c r="T2290" s="7">
        <f>(Table1[[#This Row],[deadline]]/86400)+DATE(1970,1,1)</f>
        <v>41086.75</v>
      </c>
    </row>
    <row r="2291" spans="1:20" ht="43.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12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9">
        <f>Table1[[#This Row],[pledged]]/Table1[[#This Row],[goal]]</f>
        <v>1.0740000000000001</v>
      </c>
      <c r="P2291" s="8">
        <f>IFERROR(Table1[[#This Row],[pledged]]/Table1[[#This Row],[backers_count]],0)</f>
        <v>64.44</v>
      </c>
      <c r="Q229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91" t="str">
        <f>RIGHT(Table1[[#This Row],[Category and Sub-Category]],(LEN(Table1[[#This Row],[Category and Sub-Category]])-(FIND("/",Table1[[#This Row],[Category and Sub-Category]],1))))</f>
        <v>rock</v>
      </c>
      <c r="S2291" s="7">
        <f>(Table1[[#This Row],[launched_at]]/86400)+DATE(1970,1,1)</f>
        <v>41571.998379629629</v>
      </c>
      <c r="T2291" s="7">
        <f>(Table1[[#This Row],[deadline]]/86400)+DATE(1970,1,1)</f>
        <v>41614.973611111112</v>
      </c>
    </row>
    <row r="2292" spans="1:20" ht="43.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1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9">
        <f>Table1[[#This Row],[pledged]]/Table1[[#This Row],[goal]]</f>
        <v>1.0406666666666666</v>
      </c>
      <c r="P2292" s="8">
        <f>IFERROR(Table1[[#This Row],[pledged]]/Table1[[#This Row],[backers_count]],0)</f>
        <v>53.827586206896555</v>
      </c>
      <c r="Q229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92" t="str">
        <f>RIGHT(Table1[[#This Row],[Category and Sub-Category]],(LEN(Table1[[#This Row],[Category and Sub-Category]])-(FIND("/",Table1[[#This Row],[Category and Sub-Category]],1))))</f>
        <v>rock</v>
      </c>
      <c r="S2292" s="7">
        <f>(Table1[[#This Row],[launched_at]]/86400)+DATE(1970,1,1)</f>
        <v>40070.253819444442</v>
      </c>
      <c r="T2292" s="7">
        <f>(Table1[[#This Row],[deadline]]/86400)+DATE(1970,1,1)</f>
        <v>40148.708333333336</v>
      </c>
    </row>
    <row r="2293" spans="1:20" ht="43.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12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9">
        <f>Table1[[#This Row],[pledged]]/Table1[[#This Row],[goal]]</f>
        <v>1.728</v>
      </c>
      <c r="P2293" s="8">
        <f>IFERROR(Table1[[#This Row],[pledged]]/Table1[[#This Row],[backers_count]],0)</f>
        <v>100.46511627906976</v>
      </c>
      <c r="Q229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93" t="str">
        <f>RIGHT(Table1[[#This Row],[Category and Sub-Category]],(LEN(Table1[[#This Row],[Category and Sub-Category]])-(FIND("/",Table1[[#This Row],[Category and Sub-Category]],1))))</f>
        <v>rock</v>
      </c>
      <c r="S2293" s="7">
        <f>(Table1[[#This Row],[launched_at]]/86400)+DATE(1970,1,1)</f>
        <v>40987.977060185185</v>
      </c>
      <c r="T2293" s="7">
        <f>(Table1[[#This Row],[deadline]]/86400)+DATE(1970,1,1)</f>
        <v>41022.166666666664</v>
      </c>
    </row>
    <row r="2294" spans="1:20" ht="43.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12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9">
        <f>Table1[[#This Row],[pledged]]/Table1[[#This Row],[goal]]</f>
        <v>1.072505</v>
      </c>
      <c r="P2294" s="8">
        <f>IFERROR(Table1[[#This Row],[pledged]]/Table1[[#This Row],[backers_count]],0)</f>
        <v>46.630652173913049</v>
      </c>
      <c r="Q229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94" t="str">
        <f>RIGHT(Table1[[#This Row],[Category and Sub-Category]],(LEN(Table1[[#This Row],[Category and Sub-Category]])-(FIND("/",Table1[[#This Row],[Category and Sub-Category]],1))))</f>
        <v>rock</v>
      </c>
      <c r="S2294" s="7">
        <f>(Table1[[#This Row],[launched_at]]/86400)+DATE(1970,1,1)</f>
        <v>40987.697638888887</v>
      </c>
      <c r="T2294" s="7">
        <f>(Table1[[#This Row],[deadline]]/86400)+DATE(1970,1,1)</f>
        <v>41017.697638888887</v>
      </c>
    </row>
    <row r="2295" spans="1:20" ht="29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12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9">
        <f>Table1[[#This Row],[pledged]]/Table1[[#This Row],[goal]]</f>
        <v>1.0823529411764705</v>
      </c>
      <c r="P2295" s="8">
        <f>IFERROR(Table1[[#This Row],[pledged]]/Table1[[#This Row],[backers_count]],0)</f>
        <v>34.074074074074076</v>
      </c>
      <c r="Q229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95" t="str">
        <f>RIGHT(Table1[[#This Row],[Category and Sub-Category]],(LEN(Table1[[#This Row],[Category and Sub-Category]])-(FIND("/",Table1[[#This Row],[Category and Sub-Category]],1))))</f>
        <v>rock</v>
      </c>
      <c r="S2295" s="7">
        <f>(Table1[[#This Row],[launched_at]]/86400)+DATE(1970,1,1)</f>
        <v>41151.708321759259</v>
      </c>
      <c r="T2295" s="7">
        <f>(Table1[[#This Row],[deadline]]/86400)+DATE(1970,1,1)</f>
        <v>41177.165972222225</v>
      </c>
    </row>
    <row r="2296" spans="1:20" ht="58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12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9">
        <f>Table1[[#This Row],[pledged]]/Table1[[#This Row],[goal]]</f>
        <v>1.4608079999999999</v>
      </c>
      <c r="P2296" s="8">
        <f>IFERROR(Table1[[#This Row],[pledged]]/Table1[[#This Row],[backers_count]],0)</f>
        <v>65.214642857142863</v>
      </c>
      <c r="Q229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96" t="str">
        <f>RIGHT(Table1[[#This Row],[Category and Sub-Category]],(LEN(Table1[[#This Row],[Category and Sub-Category]])-(FIND("/",Table1[[#This Row],[Category and Sub-Category]],1))))</f>
        <v>rock</v>
      </c>
      <c r="S2296" s="7">
        <f>(Table1[[#This Row],[launched_at]]/86400)+DATE(1970,1,1)</f>
        <v>41264.72314814815</v>
      </c>
      <c r="T2296" s="7">
        <f>(Table1[[#This Row],[deadline]]/86400)+DATE(1970,1,1)</f>
        <v>41294.72314814815</v>
      </c>
    </row>
    <row r="2297" spans="1:20" ht="58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12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9">
        <f>Table1[[#This Row],[pledged]]/Table1[[#This Row],[goal]]</f>
        <v>1.2524999999999999</v>
      </c>
      <c r="P2297" s="8">
        <f>IFERROR(Table1[[#This Row],[pledged]]/Table1[[#This Row],[backers_count]],0)</f>
        <v>44.205882352941174</v>
      </c>
      <c r="Q229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97" t="str">
        <f>RIGHT(Table1[[#This Row],[Category and Sub-Category]],(LEN(Table1[[#This Row],[Category and Sub-Category]])-(FIND("/",Table1[[#This Row],[Category and Sub-Category]],1))))</f>
        <v>rock</v>
      </c>
      <c r="S2297" s="7">
        <f>(Table1[[#This Row],[launched_at]]/86400)+DATE(1970,1,1)</f>
        <v>41270.954351851848</v>
      </c>
      <c r="T2297" s="7">
        <f>(Table1[[#This Row],[deadline]]/86400)+DATE(1970,1,1)</f>
        <v>41300.954351851848</v>
      </c>
    </row>
    <row r="2298" spans="1:20" ht="43.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12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9">
        <f>Table1[[#This Row],[pledged]]/Table1[[#This Row],[goal]]</f>
        <v>1.4907142857142857</v>
      </c>
      <c r="P2298" s="8">
        <f>IFERROR(Table1[[#This Row],[pledged]]/Table1[[#This Row],[backers_count]],0)</f>
        <v>71.965517241379317</v>
      </c>
      <c r="Q229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98" t="str">
        <f>RIGHT(Table1[[#This Row],[Category and Sub-Category]],(LEN(Table1[[#This Row],[Category and Sub-Category]])-(FIND("/",Table1[[#This Row],[Category and Sub-Category]],1))))</f>
        <v>rock</v>
      </c>
      <c r="S2298" s="7">
        <f>(Table1[[#This Row],[launched_at]]/86400)+DATE(1970,1,1)</f>
        <v>40927.731782407405</v>
      </c>
      <c r="T2298" s="7">
        <f>(Table1[[#This Row],[deadline]]/86400)+DATE(1970,1,1)</f>
        <v>40962.731782407405</v>
      </c>
    </row>
    <row r="2299" spans="1:20" ht="29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12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9">
        <f>Table1[[#This Row],[pledged]]/Table1[[#This Row],[goal]]</f>
        <v>1.006</v>
      </c>
      <c r="P2299" s="8">
        <f>IFERROR(Table1[[#This Row],[pledged]]/Table1[[#This Row],[backers_count]],0)</f>
        <v>52.94736842105263</v>
      </c>
      <c r="Q229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299" t="str">
        <f>RIGHT(Table1[[#This Row],[Category and Sub-Category]],(LEN(Table1[[#This Row],[Category and Sub-Category]])-(FIND("/",Table1[[#This Row],[Category and Sub-Category]],1))))</f>
        <v>rock</v>
      </c>
      <c r="S2299" s="7">
        <f>(Table1[[#This Row],[launched_at]]/86400)+DATE(1970,1,1)</f>
        <v>40948.042233796295</v>
      </c>
      <c r="T2299" s="7">
        <f>(Table1[[#This Row],[deadline]]/86400)+DATE(1970,1,1)</f>
        <v>40982.165972222225</v>
      </c>
    </row>
    <row r="2300" spans="1:20" ht="43.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12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9">
        <f>Table1[[#This Row],[pledged]]/Table1[[#This Row],[goal]]</f>
        <v>1.0507333333333333</v>
      </c>
      <c r="P2300" s="8">
        <f>IFERROR(Table1[[#This Row],[pledged]]/Table1[[#This Row],[backers_count]],0)</f>
        <v>109.45138888888889</v>
      </c>
      <c r="Q230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00" t="str">
        <f>RIGHT(Table1[[#This Row],[Category and Sub-Category]],(LEN(Table1[[#This Row],[Category and Sub-Category]])-(FIND("/",Table1[[#This Row],[Category and Sub-Category]],1))))</f>
        <v>rock</v>
      </c>
      <c r="S2300" s="7">
        <f>(Table1[[#This Row],[launched_at]]/86400)+DATE(1970,1,1)</f>
        <v>41694.84065972222</v>
      </c>
      <c r="T2300" s="7">
        <f>(Table1[[#This Row],[deadline]]/86400)+DATE(1970,1,1)</f>
        <v>41724.798993055556</v>
      </c>
    </row>
    <row r="2301" spans="1:20" ht="43.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12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9">
        <f>Table1[[#This Row],[pledged]]/Table1[[#This Row],[goal]]</f>
        <v>3.5016666666666665</v>
      </c>
      <c r="P2301" s="8">
        <f>IFERROR(Table1[[#This Row],[pledged]]/Table1[[#This Row],[backers_count]],0)</f>
        <v>75.035714285714292</v>
      </c>
      <c r="Q230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01" t="str">
        <f>RIGHT(Table1[[#This Row],[Category and Sub-Category]],(LEN(Table1[[#This Row],[Category and Sub-Category]])-(FIND("/",Table1[[#This Row],[Category and Sub-Category]],1))))</f>
        <v>rock</v>
      </c>
      <c r="S2301" s="7">
        <f>(Table1[[#This Row],[launched_at]]/86400)+DATE(1970,1,1)</f>
        <v>40565.032511574071</v>
      </c>
      <c r="T2301" s="7">
        <f>(Table1[[#This Row],[deadline]]/86400)+DATE(1970,1,1)</f>
        <v>40580.032511574071</v>
      </c>
    </row>
    <row r="2302" spans="1:20" ht="43.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1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9">
        <f>Table1[[#This Row],[pledged]]/Table1[[#This Row],[goal]]</f>
        <v>1.0125</v>
      </c>
      <c r="P2302" s="8">
        <f>IFERROR(Table1[[#This Row],[pledged]]/Table1[[#This Row],[backers_count]],0)</f>
        <v>115.71428571428571</v>
      </c>
      <c r="Q230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02" t="str">
        <f>RIGHT(Table1[[#This Row],[Category and Sub-Category]],(LEN(Table1[[#This Row],[Category and Sub-Category]])-(FIND("/",Table1[[#This Row],[Category and Sub-Category]],1))))</f>
        <v>rock</v>
      </c>
      <c r="S2302" s="7">
        <f>(Table1[[#This Row],[launched_at]]/86400)+DATE(1970,1,1)</f>
        <v>41074.727037037039</v>
      </c>
      <c r="T2302" s="7">
        <f>(Table1[[#This Row],[deadline]]/86400)+DATE(1970,1,1)</f>
        <v>41088.727037037039</v>
      </c>
    </row>
    <row r="2303" spans="1:20" ht="29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12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9">
        <f>Table1[[#This Row],[pledged]]/Table1[[#This Row],[goal]]</f>
        <v>1.336044</v>
      </c>
      <c r="P2303" s="8">
        <f>IFERROR(Table1[[#This Row],[pledged]]/Table1[[#This Row],[backers_count]],0)</f>
        <v>31.659810426540286</v>
      </c>
      <c r="Q230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03" t="str">
        <f>RIGHT(Table1[[#This Row],[Category and Sub-Category]],(LEN(Table1[[#This Row],[Category and Sub-Category]])-(FIND("/",Table1[[#This Row],[Category and Sub-Category]],1))))</f>
        <v>indie rock</v>
      </c>
      <c r="S2303" s="7">
        <f>(Table1[[#This Row],[launched_at]]/86400)+DATE(1970,1,1)</f>
        <v>41416.146944444445</v>
      </c>
      <c r="T2303" s="7">
        <f>(Table1[[#This Row],[deadline]]/86400)+DATE(1970,1,1)</f>
        <v>41446.146944444445</v>
      </c>
    </row>
    <row r="2304" spans="1:20" ht="43.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12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9">
        <f>Table1[[#This Row],[pledged]]/Table1[[#This Row],[goal]]</f>
        <v>1.7065217391304348</v>
      </c>
      <c r="P2304" s="8">
        <f>IFERROR(Table1[[#This Row],[pledged]]/Table1[[#This Row],[backers_count]],0)</f>
        <v>46.176470588235297</v>
      </c>
      <c r="Q230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04" t="str">
        <f>RIGHT(Table1[[#This Row],[Category and Sub-Category]],(LEN(Table1[[#This Row],[Category and Sub-Category]])-(FIND("/",Table1[[#This Row],[Category and Sub-Category]],1))))</f>
        <v>indie rock</v>
      </c>
      <c r="S2304" s="7">
        <f>(Table1[[#This Row],[launched_at]]/86400)+DATE(1970,1,1)</f>
        <v>41605.868449074071</v>
      </c>
      <c r="T2304" s="7">
        <f>(Table1[[#This Row],[deadline]]/86400)+DATE(1970,1,1)</f>
        <v>41639.291666666664</v>
      </c>
    </row>
    <row r="2305" spans="1:20" ht="58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12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9">
        <f>Table1[[#This Row],[pledged]]/Table1[[#This Row],[goal]]</f>
        <v>1.0935829457364341</v>
      </c>
      <c r="P2305" s="8">
        <f>IFERROR(Table1[[#This Row],[pledged]]/Table1[[#This Row],[backers_count]],0)</f>
        <v>68.481650485436887</v>
      </c>
      <c r="Q230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05" t="str">
        <f>RIGHT(Table1[[#This Row],[Category and Sub-Category]],(LEN(Table1[[#This Row],[Category and Sub-Category]])-(FIND("/",Table1[[#This Row],[Category and Sub-Category]],1))))</f>
        <v>indie rock</v>
      </c>
      <c r="S2305" s="7">
        <f>(Table1[[#This Row],[launched_at]]/86400)+DATE(1970,1,1)</f>
        <v>40850.111064814817</v>
      </c>
      <c r="T2305" s="7">
        <f>(Table1[[#This Row],[deadline]]/86400)+DATE(1970,1,1)</f>
        <v>40890.152731481481</v>
      </c>
    </row>
    <row r="2306" spans="1:20" ht="43.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12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9">
        <f>Table1[[#This Row],[pledged]]/Table1[[#This Row],[goal]]</f>
        <v>1.0070033333333335</v>
      </c>
      <c r="P2306" s="8">
        <f>IFERROR(Table1[[#This Row],[pledged]]/Table1[[#This Row],[backers_count]],0)</f>
        <v>53.469203539823013</v>
      </c>
      <c r="Q230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06" t="str">
        <f>RIGHT(Table1[[#This Row],[Category and Sub-Category]],(LEN(Table1[[#This Row],[Category and Sub-Category]])-(FIND("/",Table1[[#This Row],[Category and Sub-Category]],1))))</f>
        <v>indie rock</v>
      </c>
      <c r="S2306" s="7">
        <f>(Table1[[#This Row],[launched_at]]/86400)+DATE(1970,1,1)</f>
        <v>40502.815868055557</v>
      </c>
      <c r="T2306" s="7">
        <f>(Table1[[#This Row],[deadline]]/86400)+DATE(1970,1,1)</f>
        <v>40544.207638888889</v>
      </c>
    </row>
    <row r="2307" spans="1:20" ht="43.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12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9">
        <f>Table1[[#This Row],[pledged]]/Table1[[#This Row],[goal]]</f>
        <v>1.0122777777777778</v>
      </c>
      <c r="P2307" s="8">
        <f>IFERROR(Table1[[#This Row],[pledged]]/Table1[[#This Row],[backers_count]],0)</f>
        <v>109.10778443113773</v>
      </c>
      <c r="Q230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07" t="str">
        <f>RIGHT(Table1[[#This Row],[Category and Sub-Category]],(LEN(Table1[[#This Row],[Category and Sub-Category]])-(FIND("/",Table1[[#This Row],[Category and Sub-Category]],1))))</f>
        <v>indie rock</v>
      </c>
      <c r="S2307" s="7">
        <f>(Table1[[#This Row],[launched_at]]/86400)+DATE(1970,1,1)</f>
        <v>41834.695277777777</v>
      </c>
      <c r="T2307" s="7">
        <f>(Table1[[#This Row],[deadline]]/86400)+DATE(1970,1,1)</f>
        <v>41859.75</v>
      </c>
    </row>
    <row r="2308" spans="1:20" ht="43.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12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9">
        <f>Table1[[#This Row],[pledged]]/Table1[[#This Row],[goal]]</f>
        <v>1.0675857142857144</v>
      </c>
      <c r="P2308" s="8">
        <f>IFERROR(Table1[[#This Row],[pledged]]/Table1[[#This Row],[backers_count]],0)</f>
        <v>51.185616438356163</v>
      </c>
      <c r="Q230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08" t="str">
        <f>RIGHT(Table1[[#This Row],[Category and Sub-Category]],(LEN(Table1[[#This Row],[Category and Sub-Category]])-(FIND("/",Table1[[#This Row],[Category and Sub-Category]],1))))</f>
        <v>indie rock</v>
      </c>
      <c r="S2308" s="7">
        <f>(Table1[[#This Row],[launched_at]]/86400)+DATE(1970,1,1)</f>
        <v>40948.16815972222</v>
      </c>
      <c r="T2308" s="7">
        <f>(Table1[[#This Row],[deadline]]/86400)+DATE(1970,1,1)</f>
        <v>40978.16815972222</v>
      </c>
    </row>
    <row r="2309" spans="1:20" ht="43.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12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9">
        <f>Table1[[#This Row],[pledged]]/Table1[[#This Row],[goal]]</f>
        <v>1.0665777537961894</v>
      </c>
      <c r="P2309" s="8">
        <f>IFERROR(Table1[[#This Row],[pledged]]/Table1[[#This Row],[backers_count]],0)</f>
        <v>27.936800000000002</v>
      </c>
      <c r="Q230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09" t="str">
        <f>RIGHT(Table1[[#This Row],[Category and Sub-Category]],(LEN(Table1[[#This Row],[Category and Sub-Category]])-(FIND("/",Table1[[#This Row],[Category and Sub-Category]],1))))</f>
        <v>indie rock</v>
      </c>
      <c r="S2309" s="7">
        <f>(Table1[[#This Row],[launched_at]]/86400)+DATE(1970,1,1)</f>
        <v>41004.802465277782</v>
      </c>
      <c r="T2309" s="7">
        <f>(Table1[[#This Row],[deadline]]/86400)+DATE(1970,1,1)</f>
        <v>41034.802407407406</v>
      </c>
    </row>
    <row r="2310" spans="1:20" ht="43.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12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9">
        <f>Table1[[#This Row],[pledged]]/Table1[[#This Row],[goal]]</f>
        <v>1.0130622</v>
      </c>
      <c r="P2310" s="8">
        <f>IFERROR(Table1[[#This Row],[pledged]]/Table1[[#This Row],[backers_count]],0)</f>
        <v>82.496921824104234</v>
      </c>
      <c r="Q231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10" t="str">
        <f>RIGHT(Table1[[#This Row],[Category and Sub-Category]],(LEN(Table1[[#This Row],[Category and Sub-Category]])-(FIND("/",Table1[[#This Row],[Category and Sub-Category]],1))))</f>
        <v>indie rock</v>
      </c>
      <c r="S2310" s="7">
        <f>(Table1[[#This Row],[launched_at]]/86400)+DATE(1970,1,1)</f>
        <v>41851.962916666671</v>
      </c>
      <c r="T2310" s="7">
        <f>(Table1[[#This Row],[deadline]]/86400)+DATE(1970,1,1)</f>
        <v>41880.041666666664</v>
      </c>
    </row>
    <row r="2311" spans="1:20" ht="43.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12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9">
        <f>Table1[[#This Row],[pledged]]/Table1[[#This Row],[goal]]</f>
        <v>1.0667450000000001</v>
      </c>
      <c r="P2311" s="8">
        <f>IFERROR(Table1[[#This Row],[pledged]]/Table1[[#This Row],[backers_count]],0)</f>
        <v>59.817476635514019</v>
      </c>
      <c r="Q231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11" t="str">
        <f>RIGHT(Table1[[#This Row],[Category and Sub-Category]],(LEN(Table1[[#This Row],[Category and Sub-Category]])-(FIND("/",Table1[[#This Row],[Category and Sub-Category]],1))))</f>
        <v>indie rock</v>
      </c>
      <c r="S2311" s="7">
        <f>(Table1[[#This Row],[launched_at]]/86400)+DATE(1970,1,1)</f>
        <v>41307.987696759257</v>
      </c>
      <c r="T2311" s="7">
        <f>(Table1[[#This Row],[deadline]]/86400)+DATE(1970,1,1)</f>
        <v>41342.987696759257</v>
      </c>
    </row>
    <row r="2312" spans="1:20" ht="58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9">
        <f>Table1[[#This Row],[pledged]]/Table1[[#This Row],[goal]]</f>
        <v>4.288397837837838</v>
      </c>
      <c r="P2312" s="8">
        <f>IFERROR(Table1[[#This Row],[pledged]]/Table1[[#This Row],[backers_count]],0)</f>
        <v>64.816470588235291</v>
      </c>
      <c r="Q231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12" t="str">
        <f>RIGHT(Table1[[#This Row],[Category and Sub-Category]],(LEN(Table1[[#This Row],[Category and Sub-Category]])-(FIND("/",Table1[[#This Row],[Category and Sub-Category]],1))))</f>
        <v>indie rock</v>
      </c>
      <c r="S2312" s="7">
        <f>(Table1[[#This Row],[launched_at]]/86400)+DATE(1970,1,1)</f>
        <v>41324.79415509259</v>
      </c>
      <c r="T2312" s="7">
        <f>(Table1[[#This Row],[deadline]]/86400)+DATE(1970,1,1)</f>
        <v>41354.752488425926</v>
      </c>
    </row>
    <row r="2313" spans="1:20" ht="43.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12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9">
        <f>Table1[[#This Row],[pledged]]/Table1[[#This Row],[goal]]</f>
        <v>1.0411111111111111</v>
      </c>
      <c r="P2313" s="8">
        <f>IFERROR(Table1[[#This Row],[pledged]]/Table1[[#This Row],[backers_count]],0)</f>
        <v>90.09615384615384</v>
      </c>
      <c r="Q231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13" t="str">
        <f>RIGHT(Table1[[#This Row],[Category and Sub-Category]],(LEN(Table1[[#This Row],[Category and Sub-Category]])-(FIND("/",Table1[[#This Row],[Category and Sub-Category]],1))))</f>
        <v>indie rock</v>
      </c>
      <c r="S2313" s="7">
        <f>(Table1[[#This Row],[launched_at]]/86400)+DATE(1970,1,1)</f>
        <v>41736.004502314812</v>
      </c>
      <c r="T2313" s="7">
        <f>(Table1[[#This Row],[deadline]]/86400)+DATE(1970,1,1)</f>
        <v>41766.004502314812</v>
      </c>
    </row>
    <row r="2314" spans="1:20" ht="43.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12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9">
        <f>Table1[[#This Row],[pledged]]/Table1[[#This Row],[goal]]</f>
        <v>1.0786666666666667</v>
      </c>
      <c r="P2314" s="8">
        <f>IFERROR(Table1[[#This Row],[pledged]]/Table1[[#This Row],[backers_count]],0)</f>
        <v>40.962025316455694</v>
      </c>
      <c r="Q231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14" t="str">
        <f>RIGHT(Table1[[#This Row],[Category and Sub-Category]],(LEN(Table1[[#This Row],[Category and Sub-Category]])-(FIND("/",Table1[[#This Row],[Category and Sub-Category]],1))))</f>
        <v>indie rock</v>
      </c>
      <c r="S2314" s="7">
        <f>(Table1[[#This Row],[launched_at]]/86400)+DATE(1970,1,1)</f>
        <v>41716.632847222223</v>
      </c>
      <c r="T2314" s="7">
        <f>(Table1[[#This Row],[deadline]]/86400)+DATE(1970,1,1)</f>
        <v>41747.958333333336</v>
      </c>
    </row>
    <row r="2315" spans="1:20" ht="29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12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9">
        <f>Table1[[#This Row],[pledged]]/Table1[[#This Row],[goal]]</f>
        <v>1.7584040000000001</v>
      </c>
      <c r="P2315" s="8">
        <f>IFERROR(Table1[[#This Row],[pledged]]/Table1[[#This Row],[backers_count]],0)</f>
        <v>56.000127388535034</v>
      </c>
      <c r="Q231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15" t="str">
        <f>RIGHT(Table1[[#This Row],[Category and Sub-Category]],(LEN(Table1[[#This Row],[Category and Sub-Category]])-(FIND("/",Table1[[#This Row],[Category and Sub-Category]],1))))</f>
        <v>indie rock</v>
      </c>
      <c r="S2315" s="7">
        <f>(Table1[[#This Row],[launched_at]]/86400)+DATE(1970,1,1)</f>
        <v>41002.958634259259</v>
      </c>
      <c r="T2315" s="7">
        <f>(Table1[[#This Row],[deadline]]/86400)+DATE(1970,1,1)</f>
        <v>41032.958634259259</v>
      </c>
    </row>
    <row r="2316" spans="1:20" ht="43.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12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9">
        <f>Table1[[#This Row],[pledged]]/Table1[[#This Row],[goal]]</f>
        <v>1.5697000000000001</v>
      </c>
      <c r="P2316" s="8">
        <f>IFERROR(Table1[[#This Row],[pledged]]/Table1[[#This Row],[backers_count]],0)</f>
        <v>37.672800000000002</v>
      </c>
      <c r="Q231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16" t="str">
        <f>RIGHT(Table1[[#This Row],[Category and Sub-Category]],(LEN(Table1[[#This Row],[Category and Sub-Category]])-(FIND("/",Table1[[#This Row],[Category and Sub-Category]],1))))</f>
        <v>indie rock</v>
      </c>
      <c r="S2316" s="7">
        <f>(Table1[[#This Row],[launched_at]]/86400)+DATE(1970,1,1)</f>
        <v>41037.551585648151</v>
      </c>
      <c r="T2316" s="7">
        <f>(Table1[[#This Row],[deadline]]/86400)+DATE(1970,1,1)</f>
        <v>41067.551585648151</v>
      </c>
    </row>
    <row r="2317" spans="1:20" ht="43.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12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9">
        <f>Table1[[#This Row],[pledged]]/Table1[[#This Row],[goal]]</f>
        <v>1.026</v>
      </c>
      <c r="P2317" s="8">
        <f>IFERROR(Table1[[#This Row],[pledged]]/Table1[[#This Row],[backers_count]],0)</f>
        <v>40.078125</v>
      </c>
      <c r="Q231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17" t="str">
        <f>RIGHT(Table1[[#This Row],[Category and Sub-Category]],(LEN(Table1[[#This Row],[Category and Sub-Category]])-(FIND("/",Table1[[#This Row],[Category and Sub-Category]],1))))</f>
        <v>indie rock</v>
      </c>
      <c r="S2317" s="7">
        <f>(Table1[[#This Row],[launched_at]]/86400)+DATE(1970,1,1)</f>
        <v>41004.72619212963</v>
      </c>
      <c r="T2317" s="7">
        <f>(Table1[[#This Row],[deadline]]/86400)+DATE(1970,1,1)</f>
        <v>41034.72619212963</v>
      </c>
    </row>
    <row r="2318" spans="1:20" ht="58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12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9">
        <f>Table1[[#This Row],[pledged]]/Table1[[#This Row],[goal]]</f>
        <v>1.0404266666666666</v>
      </c>
      <c r="P2318" s="8">
        <f>IFERROR(Table1[[#This Row],[pledged]]/Table1[[#This Row],[backers_count]],0)</f>
        <v>78.031999999999996</v>
      </c>
      <c r="Q231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18" t="str">
        <f>RIGHT(Table1[[#This Row],[Category and Sub-Category]],(LEN(Table1[[#This Row],[Category and Sub-Category]])-(FIND("/",Table1[[#This Row],[Category and Sub-Category]],1))))</f>
        <v>indie rock</v>
      </c>
      <c r="S2318" s="7">
        <f>(Table1[[#This Row],[launched_at]]/86400)+DATE(1970,1,1)</f>
        <v>40079.725115740745</v>
      </c>
      <c r="T2318" s="7">
        <f>(Table1[[#This Row],[deadline]]/86400)+DATE(1970,1,1)</f>
        <v>40156.766666666663</v>
      </c>
    </row>
    <row r="2319" spans="1:20" ht="43.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12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9">
        <f>Table1[[#This Row],[pledged]]/Table1[[#This Row],[goal]]</f>
        <v>1.04</v>
      </c>
      <c r="P2319" s="8">
        <f>IFERROR(Table1[[#This Row],[pledged]]/Table1[[#This Row],[backers_count]],0)</f>
        <v>18.90909090909091</v>
      </c>
      <c r="Q231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19" t="str">
        <f>RIGHT(Table1[[#This Row],[Category and Sub-Category]],(LEN(Table1[[#This Row],[Category and Sub-Category]])-(FIND("/",Table1[[#This Row],[Category and Sub-Category]],1))))</f>
        <v>indie rock</v>
      </c>
      <c r="S2319" s="7">
        <f>(Table1[[#This Row],[launched_at]]/86400)+DATE(1970,1,1)</f>
        <v>40192.542233796295</v>
      </c>
      <c r="T2319" s="7">
        <f>(Table1[[#This Row],[deadline]]/86400)+DATE(1970,1,1)</f>
        <v>40224.208333333336</v>
      </c>
    </row>
    <row r="2320" spans="1:20" ht="58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12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9">
        <f>Table1[[#This Row],[pledged]]/Table1[[#This Row],[goal]]</f>
        <v>1.2105999999999999</v>
      </c>
      <c r="P2320" s="8">
        <f>IFERROR(Table1[[#This Row],[pledged]]/Table1[[#This Row],[backers_count]],0)</f>
        <v>37.134969325153371</v>
      </c>
      <c r="Q232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20" t="str">
        <f>RIGHT(Table1[[#This Row],[Category and Sub-Category]],(LEN(Table1[[#This Row],[Category and Sub-Category]])-(FIND("/",Table1[[#This Row],[Category and Sub-Category]],1))))</f>
        <v>indie rock</v>
      </c>
      <c r="S2320" s="7">
        <f>(Table1[[#This Row],[launched_at]]/86400)+DATE(1970,1,1)</f>
        <v>40050.643680555557</v>
      </c>
      <c r="T2320" s="7">
        <f>(Table1[[#This Row],[deadline]]/86400)+DATE(1970,1,1)</f>
        <v>40082.165972222225</v>
      </c>
    </row>
    <row r="2321" spans="1:20" ht="43.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12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9">
        <f>Table1[[#This Row],[pledged]]/Table1[[#This Row],[goal]]</f>
        <v>1.077</v>
      </c>
      <c r="P2321" s="8">
        <f>IFERROR(Table1[[#This Row],[pledged]]/Table1[[#This Row],[backers_count]],0)</f>
        <v>41.961038961038959</v>
      </c>
      <c r="Q232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21" t="str">
        <f>RIGHT(Table1[[#This Row],[Category and Sub-Category]],(LEN(Table1[[#This Row],[Category and Sub-Category]])-(FIND("/",Table1[[#This Row],[Category and Sub-Category]],1))))</f>
        <v>indie rock</v>
      </c>
      <c r="S2321" s="7">
        <f>(Table1[[#This Row],[launched_at]]/86400)+DATE(1970,1,1)</f>
        <v>41593.082002314812</v>
      </c>
      <c r="T2321" s="7">
        <f>(Table1[[#This Row],[deadline]]/86400)+DATE(1970,1,1)</f>
        <v>41623.082002314812</v>
      </c>
    </row>
    <row r="2322" spans="1:20" ht="58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1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9">
        <f>Table1[[#This Row],[pledged]]/Table1[[#This Row],[goal]]</f>
        <v>1.0866</v>
      </c>
      <c r="P2322" s="8">
        <f>IFERROR(Table1[[#This Row],[pledged]]/Table1[[#This Row],[backers_count]],0)</f>
        <v>61.044943820224717</v>
      </c>
      <c r="Q232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322" t="str">
        <f>RIGHT(Table1[[#This Row],[Category and Sub-Category]],(LEN(Table1[[#This Row],[Category and Sub-Category]])-(FIND("/",Table1[[#This Row],[Category and Sub-Category]],1))))</f>
        <v>indie rock</v>
      </c>
      <c r="S2322" s="7">
        <f>(Table1[[#This Row],[launched_at]]/86400)+DATE(1970,1,1)</f>
        <v>41696.817129629628</v>
      </c>
      <c r="T2322" s="7">
        <f>(Table1[[#This Row],[deadline]]/86400)+DATE(1970,1,1)</f>
        <v>41731.775462962964</v>
      </c>
    </row>
    <row r="2323" spans="1:20" ht="43.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12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9">
        <f>Table1[[#This Row],[pledged]]/Table1[[#This Row],[goal]]</f>
        <v>0.39120962394619685</v>
      </c>
      <c r="P2323" s="8">
        <f>IFERROR(Table1[[#This Row],[pledged]]/Table1[[#This Row],[backers_count]],0)</f>
        <v>64.53125</v>
      </c>
      <c r="Q232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23" t="str">
        <f>RIGHT(Table1[[#This Row],[Category and Sub-Category]],(LEN(Table1[[#This Row],[Category and Sub-Category]])-(FIND("/",Table1[[#This Row],[Category and Sub-Category]],1))))</f>
        <v>small batch</v>
      </c>
      <c r="S2323" s="7">
        <f>(Table1[[#This Row],[launched_at]]/86400)+DATE(1970,1,1)</f>
        <v>42799.260428240741</v>
      </c>
      <c r="T2323" s="7">
        <f>(Table1[[#This Row],[deadline]]/86400)+DATE(1970,1,1)</f>
        <v>42829.21876157407</v>
      </c>
    </row>
    <row r="2324" spans="1:20" ht="43.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12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9">
        <f>Table1[[#This Row],[pledged]]/Table1[[#This Row],[goal]]</f>
        <v>3.1481481481481478E-2</v>
      </c>
      <c r="P2324" s="8">
        <f>IFERROR(Table1[[#This Row],[pledged]]/Table1[[#This Row],[backers_count]],0)</f>
        <v>21.25</v>
      </c>
      <c r="Q232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24" t="str">
        <f>RIGHT(Table1[[#This Row],[Category and Sub-Category]],(LEN(Table1[[#This Row],[Category and Sub-Category]])-(FIND("/",Table1[[#This Row],[Category and Sub-Category]],1))))</f>
        <v>small batch</v>
      </c>
      <c r="S2324" s="7">
        <f>(Table1[[#This Row],[launched_at]]/86400)+DATE(1970,1,1)</f>
        <v>42804.895474537036</v>
      </c>
      <c r="T2324" s="7">
        <f>(Table1[[#This Row],[deadline]]/86400)+DATE(1970,1,1)</f>
        <v>42834.853807870371</v>
      </c>
    </row>
    <row r="2325" spans="1:20" ht="43.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12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9">
        <f>Table1[[#This Row],[pledged]]/Table1[[#This Row],[goal]]</f>
        <v>0.48</v>
      </c>
      <c r="P2325" s="8">
        <f>IFERROR(Table1[[#This Row],[pledged]]/Table1[[#This Row],[backers_count]],0)</f>
        <v>30</v>
      </c>
      <c r="Q232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25" t="str">
        <f>RIGHT(Table1[[#This Row],[Category and Sub-Category]],(LEN(Table1[[#This Row],[Category and Sub-Category]])-(FIND("/",Table1[[#This Row],[Category and Sub-Category]],1))))</f>
        <v>small batch</v>
      </c>
      <c r="S2325" s="7">
        <f>(Table1[[#This Row],[launched_at]]/86400)+DATE(1970,1,1)</f>
        <v>42807.755173611113</v>
      </c>
      <c r="T2325" s="7">
        <f>(Table1[[#This Row],[deadline]]/86400)+DATE(1970,1,1)</f>
        <v>42814.755173611113</v>
      </c>
    </row>
    <row r="2326" spans="1:20" ht="43.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12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9">
        <f>Table1[[#This Row],[pledged]]/Table1[[#This Row],[goal]]</f>
        <v>0.20733333333333334</v>
      </c>
      <c r="P2326" s="8">
        <f>IFERROR(Table1[[#This Row],[pledged]]/Table1[[#This Row],[backers_count]],0)</f>
        <v>25.491803278688526</v>
      </c>
      <c r="Q232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26" t="str">
        <f>RIGHT(Table1[[#This Row],[Category and Sub-Category]],(LEN(Table1[[#This Row],[Category and Sub-Category]])-(FIND("/",Table1[[#This Row],[Category and Sub-Category]],1))))</f>
        <v>small batch</v>
      </c>
      <c r="S2326" s="7">
        <f>(Table1[[#This Row],[launched_at]]/86400)+DATE(1970,1,1)</f>
        <v>42790.885243055556</v>
      </c>
      <c r="T2326" s="7">
        <f>(Table1[[#This Row],[deadline]]/86400)+DATE(1970,1,1)</f>
        <v>42820.843576388885</v>
      </c>
    </row>
    <row r="2327" spans="1:20" ht="43.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12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9">
        <f>Table1[[#This Row],[pledged]]/Table1[[#This Row],[goal]]</f>
        <v>0.08</v>
      </c>
      <c r="P2327" s="8">
        <f>IFERROR(Table1[[#This Row],[pledged]]/Table1[[#This Row],[backers_count]],0)</f>
        <v>11.428571428571429</v>
      </c>
      <c r="Q232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27" t="str">
        <f>RIGHT(Table1[[#This Row],[Category and Sub-Category]],(LEN(Table1[[#This Row],[Category and Sub-Category]])-(FIND("/",Table1[[#This Row],[Category and Sub-Category]],1))))</f>
        <v>small batch</v>
      </c>
      <c r="S2327" s="7">
        <f>(Table1[[#This Row],[launched_at]]/86400)+DATE(1970,1,1)</f>
        <v>42794.022349537037</v>
      </c>
      <c r="T2327" s="7">
        <f>(Table1[[#This Row],[deadline]]/86400)+DATE(1970,1,1)</f>
        <v>42823.980682870373</v>
      </c>
    </row>
    <row r="2328" spans="1:20" ht="43.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12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9">
        <f>Table1[[#This Row],[pledged]]/Table1[[#This Row],[goal]]</f>
        <v>7.1999999999999998E-3</v>
      </c>
      <c r="P2328" s="8">
        <f>IFERROR(Table1[[#This Row],[pledged]]/Table1[[#This Row],[backers_count]],0)</f>
        <v>108</v>
      </c>
      <c r="Q232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28" t="str">
        <f>RIGHT(Table1[[#This Row],[Category and Sub-Category]],(LEN(Table1[[#This Row],[Category and Sub-Category]])-(FIND("/",Table1[[#This Row],[Category and Sub-Category]],1))))</f>
        <v>small batch</v>
      </c>
      <c r="S2328" s="7">
        <f>(Table1[[#This Row],[launched_at]]/86400)+DATE(1970,1,1)</f>
        <v>42804.034120370372</v>
      </c>
      <c r="T2328" s="7">
        <f>(Table1[[#This Row],[deadline]]/86400)+DATE(1970,1,1)</f>
        <v>42855.708333333328</v>
      </c>
    </row>
    <row r="2329" spans="1:20" ht="29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12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9">
        <f>Table1[[#This Row],[pledged]]/Table1[[#This Row],[goal]]</f>
        <v>5.2609431428571432</v>
      </c>
      <c r="P2329" s="8">
        <f>IFERROR(Table1[[#This Row],[pledged]]/Table1[[#This Row],[backers_count]],0)</f>
        <v>54.883162444113267</v>
      </c>
      <c r="Q232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29" t="str">
        <f>RIGHT(Table1[[#This Row],[Category and Sub-Category]],(LEN(Table1[[#This Row],[Category and Sub-Category]])-(FIND("/",Table1[[#This Row],[Category and Sub-Category]],1))))</f>
        <v>small batch</v>
      </c>
      <c r="S2329" s="7">
        <f>(Table1[[#This Row],[launched_at]]/86400)+DATE(1970,1,1)</f>
        <v>41842.917129629626</v>
      </c>
      <c r="T2329" s="7">
        <f>(Table1[[#This Row],[deadline]]/86400)+DATE(1970,1,1)</f>
        <v>41877.917129629626</v>
      </c>
    </row>
    <row r="2330" spans="1:20" ht="58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12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9">
        <f>Table1[[#This Row],[pledged]]/Table1[[#This Row],[goal]]</f>
        <v>2.5445000000000002</v>
      </c>
      <c r="P2330" s="8">
        <f>IFERROR(Table1[[#This Row],[pledged]]/Table1[[#This Row],[backers_count]],0)</f>
        <v>47.383612662942269</v>
      </c>
      <c r="Q233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30" t="str">
        <f>RIGHT(Table1[[#This Row],[Category and Sub-Category]],(LEN(Table1[[#This Row],[Category and Sub-Category]])-(FIND("/",Table1[[#This Row],[Category and Sub-Category]],1))))</f>
        <v>small batch</v>
      </c>
      <c r="S2330" s="7">
        <f>(Table1[[#This Row],[launched_at]]/86400)+DATE(1970,1,1)</f>
        <v>42139.781678240739</v>
      </c>
      <c r="T2330" s="7">
        <f>(Table1[[#This Row],[deadline]]/86400)+DATE(1970,1,1)</f>
        <v>42169.781678240739</v>
      </c>
    </row>
    <row r="2331" spans="1:20" ht="43.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12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9">
        <f>Table1[[#This Row],[pledged]]/Table1[[#This Row],[goal]]</f>
        <v>1.0591999999999999</v>
      </c>
      <c r="P2331" s="8">
        <f>IFERROR(Table1[[#This Row],[pledged]]/Table1[[#This Row],[backers_count]],0)</f>
        <v>211.84</v>
      </c>
      <c r="Q233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31" t="str">
        <f>RIGHT(Table1[[#This Row],[Category and Sub-Category]],(LEN(Table1[[#This Row],[Category and Sub-Category]])-(FIND("/",Table1[[#This Row],[Category and Sub-Category]],1))))</f>
        <v>small batch</v>
      </c>
      <c r="S2331" s="7">
        <f>(Table1[[#This Row],[launched_at]]/86400)+DATE(1970,1,1)</f>
        <v>41807.624374999999</v>
      </c>
      <c r="T2331" s="7">
        <f>(Table1[[#This Row],[deadline]]/86400)+DATE(1970,1,1)</f>
        <v>41837.624374999999</v>
      </c>
    </row>
    <row r="2332" spans="1:20" ht="58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1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9">
        <f>Table1[[#This Row],[pledged]]/Table1[[#This Row],[goal]]</f>
        <v>1.0242285714285715</v>
      </c>
      <c r="P2332" s="8">
        <f>IFERROR(Table1[[#This Row],[pledged]]/Table1[[#This Row],[backers_count]],0)</f>
        <v>219.92638036809817</v>
      </c>
      <c r="Q233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32" t="str">
        <f>RIGHT(Table1[[#This Row],[Category and Sub-Category]],(LEN(Table1[[#This Row],[Category and Sub-Category]])-(FIND("/",Table1[[#This Row],[Category and Sub-Category]],1))))</f>
        <v>small batch</v>
      </c>
      <c r="S2332" s="7">
        <f>(Table1[[#This Row],[launched_at]]/86400)+DATE(1970,1,1)</f>
        <v>42332.89980324074</v>
      </c>
      <c r="T2332" s="7">
        <f>(Table1[[#This Row],[deadline]]/86400)+DATE(1970,1,1)</f>
        <v>42363</v>
      </c>
    </row>
    <row r="2333" spans="1:20" ht="43.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12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9">
        <f>Table1[[#This Row],[pledged]]/Table1[[#This Row],[goal]]</f>
        <v>1.4431375</v>
      </c>
      <c r="P2333" s="8">
        <f>IFERROR(Table1[[#This Row],[pledged]]/Table1[[#This Row],[backers_count]],0)</f>
        <v>40.795406360424032</v>
      </c>
      <c r="Q233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33" t="str">
        <f>RIGHT(Table1[[#This Row],[Category and Sub-Category]],(LEN(Table1[[#This Row],[Category and Sub-Category]])-(FIND("/",Table1[[#This Row],[Category and Sub-Category]],1))))</f>
        <v>small batch</v>
      </c>
      <c r="S2333" s="7">
        <f>(Table1[[#This Row],[launched_at]]/86400)+DATE(1970,1,1)</f>
        <v>41839.005671296298</v>
      </c>
      <c r="T2333" s="7">
        <f>(Table1[[#This Row],[deadline]]/86400)+DATE(1970,1,1)</f>
        <v>41869.005671296298</v>
      </c>
    </row>
    <row r="2334" spans="1:20" ht="58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12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9">
        <f>Table1[[#This Row],[pledged]]/Table1[[#This Row],[goal]]</f>
        <v>1.06308</v>
      </c>
      <c r="P2334" s="8">
        <f>IFERROR(Table1[[#This Row],[pledged]]/Table1[[#This Row],[backers_count]],0)</f>
        <v>75.502840909090907</v>
      </c>
      <c r="Q233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34" t="str">
        <f>RIGHT(Table1[[#This Row],[Category and Sub-Category]],(LEN(Table1[[#This Row],[Category and Sub-Category]])-(FIND("/",Table1[[#This Row],[Category and Sub-Category]],1))))</f>
        <v>small batch</v>
      </c>
      <c r="S2334" s="7">
        <f>(Table1[[#This Row],[launched_at]]/86400)+DATE(1970,1,1)</f>
        <v>42011.628136574072</v>
      </c>
      <c r="T2334" s="7">
        <f>(Table1[[#This Row],[deadline]]/86400)+DATE(1970,1,1)</f>
        <v>42041.628136574072</v>
      </c>
    </row>
    <row r="2335" spans="1:20" ht="43.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12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9">
        <f>Table1[[#This Row],[pledged]]/Table1[[#This Row],[goal]]</f>
        <v>2.1216666666666666</v>
      </c>
      <c r="P2335" s="8">
        <f>IFERROR(Table1[[#This Row],[pledged]]/Table1[[#This Row],[backers_count]],0)</f>
        <v>13.542553191489361</v>
      </c>
      <c r="Q233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35" t="str">
        <f>RIGHT(Table1[[#This Row],[Category and Sub-Category]],(LEN(Table1[[#This Row],[Category and Sub-Category]])-(FIND("/",Table1[[#This Row],[Category and Sub-Category]],1))))</f>
        <v>small batch</v>
      </c>
      <c r="S2335" s="7">
        <f>(Table1[[#This Row],[launched_at]]/86400)+DATE(1970,1,1)</f>
        <v>41767.650347222225</v>
      </c>
      <c r="T2335" s="7">
        <f>(Table1[[#This Row],[deadline]]/86400)+DATE(1970,1,1)</f>
        <v>41788.743055555555</v>
      </c>
    </row>
    <row r="2336" spans="1:20" ht="43.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12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9">
        <f>Table1[[#This Row],[pledged]]/Table1[[#This Row],[goal]]</f>
        <v>1.0195000000000001</v>
      </c>
      <c r="P2336" s="8">
        <f>IFERROR(Table1[[#This Row],[pledged]]/Table1[[#This Row],[backers_count]],0)</f>
        <v>60.865671641791046</v>
      </c>
      <c r="Q233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36" t="str">
        <f>RIGHT(Table1[[#This Row],[Category and Sub-Category]],(LEN(Table1[[#This Row],[Category and Sub-Category]])-(FIND("/",Table1[[#This Row],[Category and Sub-Category]],1))))</f>
        <v>small batch</v>
      </c>
      <c r="S2336" s="7">
        <f>(Table1[[#This Row],[launched_at]]/86400)+DATE(1970,1,1)</f>
        <v>41918.670115740737</v>
      </c>
      <c r="T2336" s="7">
        <f>(Table1[[#This Row],[deadline]]/86400)+DATE(1970,1,1)</f>
        <v>41948.731944444444</v>
      </c>
    </row>
    <row r="2337" spans="1:20" ht="43.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12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9">
        <f>Table1[[#This Row],[pledged]]/Table1[[#This Row],[goal]]</f>
        <v>1.0227200000000001</v>
      </c>
      <c r="P2337" s="8">
        <f>IFERROR(Table1[[#This Row],[pledged]]/Table1[[#This Row],[backers_count]],0)</f>
        <v>115.69230769230769</v>
      </c>
      <c r="Q233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37" t="str">
        <f>RIGHT(Table1[[#This Row],[Category and Sub-Category]],(LEN(Table1[[#This Row],[Category and Sub-Category]])-(FIND("/",Table1[[#This Row],[Category and Sub-Category]],1))))</f>
        <v>small batch</v>
      </c>
      <c r="S2337" s="7">
        <f>(Table1[[#This Row],[launched_at]]/86400)+DATE(1970,1,1)</f>
        <v>41771.572256944448</v>
      </c>
      <c r="T2337" s="7">
        <f>(Table1[[#This Row],[deadline]]/86400)+DATE(1970,1,1)</f>
        <v>41801.572256944448</v>
      </c>
    </row>
    <row r="2338" spans="1:20" ht="43.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12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9">
        <f>Table1[[#This Row],[pledged]]/Table1[[#This Row],[goal]]</f>
        <v>5.2073254999999996</v>
      </c>
      <c r="P2338" s="8">
        <f>IFERROR(Table1[[#This Row],[pledged]]/Table1[[#This Row],[backers_count]],0)</f>
        <v>48.104623556581984</v>
      </c>
      <c r="Q233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38" t="str">
        <f>RIGHT(Table1[[#This Row],[Category and Sub-Category]],(LEN(Table1[[#This Row],[Category and Sub-Category]])-(FIND("/",Table1[[#This Row],[Category and Sub-Category]],1))))</f>
        <v>small batch</v>
      </c>
      <c r="S2338" s="7">
        <f>(Table1[[#This Row],[launched_at]]/86400)+DATE(1970,1,1)</f>
        <v>41666.924710648149</v>
      </c>
      <c r="T2338" s="7">
        <f>(Table1[[#This Row],[deadline]]/86400)+DATE(1970,1,1)</f>
        <v>41706.924710648149</v>
      </c>
    </row>
    <row r="2339" spans="1:20" ht="29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12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9">
        <f>Table1[[#This Row],[pledged]]/Table1[[#This Row],[goal]]</f>
        <v>1.1065833333333333</v>
      </c>
      <c r="P2339" s="8">
        <f>IFERROR(Table1[[#This Row],[pledged]]/Table1[[#This Row],[backers_count]],0)</f>
        <v>74.184357541899445</v>
      </c>
      <c r="Q233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39" t="str">
        <f>RIGHT(Table1[[#This Row],[Category and Sub-Category]],(LEN(Table1[[#This Row],[Category and Sub-Category]])-(FIND("/",Table1[[#This Row],[Category and Sub-Category]],1))))</f>
        <v>small batch</v>
      </c>
      <c r="S2339" s="7">
        <f>(Table1[[#This Row],[launched_at]]/86400)+DATE(1970,1,1)</f>
        <v>41786.640543981484</v>
      </c>
      <c r="T2339" s="7">
        <f>(Table1[[#This Row],[deadline]]/86400)+DATE(1970,1,1)</f>
        <v>41816.640543981484</v>
      </c>
    </row>
    <row r="2340" spans="1:20" ht="43.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12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9">
        <f>Table1[[#This Row],[pledged]]/Table1[[#This Row],[goal]]</f>
        <v>1.0114333333333334</v>
      </c>
      <c r="P2340" s="8">
        <f>IFERROR(Table1[[#This Row],[pledged]]/Table1[[#This Row],[backers_count]],0)</f>
        <v>123.34552845528455</v>
      </c>
      <c r="Q234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40" t="str">
        <f>RIGHT(Table1[[#This Row],[Category and Sub-Category]],(LEN(Table1[[#This Row],[Category and Sub-Category]])-(FIND("/",Table1[[#This Row],[Category and Sub-Category]],1))))</f>
        <v>small batch</v>
      </c>
      <c r="S2340" s="7">
        <f>(Table1[[#This Row],[launched_at]]/86400)+DATE(1970,1,1)</f>
        <v>41789.89680555556</v>
      </c>
      <c r="T2340" s="7">
        <f>(Table1[[#This Row],[deadline]]/86400)+DATE(1970,1,1)</f>
        <v>41819.89680555556</v>
      </c>
    </row>
    <row r="2341" spans="1:20" ht="43.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12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9">
        <f>Table1[[#This Row],[pledged]]/Table1[[#This Row],[goal]]</f>
        <v>2.9420799999999998</v>
      </c>
      <c r="P2341" s="8">
        <f>IFERROR(Table1[[#This Row],[pledged]]/Table1[[#This Row],[backers_count]],0)</f>
        <v>66.623188405797094</v>
      </c>
      <c r="Q234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41" t="str">
        <f>RIGHT(Table1[[#This Row],[Category and Sub-Category]],(LEN(Table1[[#This Row],[Category and Sub-Category]])-(FIND("/",Table1[[#This Row],[Category and Sub-Category]],1))))</f>
        <v>small batch</v>
      </c>
      <c r="S2341" s="7">
        <f>(Table1[[#This Row],[launched_at]]/86400)+DATE(1970,1,1)</f>
        <v>42692.79987268518</v>
      </c>
      <c r="T2341" s="7">
        <f>(Table1[[#This Row],[deadline]]/86400)+DATE(1970,1,1)</f>
        <v>42723.332638888889</v>
      </c>
    </row>
    <row r="2342" spans="1:20" ht="43.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1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9">
        <f>Table1[[#This Row],[pledged]]/Table1[[#This Row],[goal]]</f>
        <v>1.0577749999999999</v>
      </c>
      <c r="P2342" s="8">
        <f>IFERROR(Table1[[#This Row],[pledged]]/Table1[[#This Row],[backers_count]],0)</f>
        <v>104.99007444168734</v>
      </c>
      <c r="Q234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342" t="str">
        <f>RIGHT(Table1[[#This Row],[Category and Sub-Category]],(LEN(Table1[[#This Row],[Category and Sub-Category]])-(FIND("/",Table1[[#This Row],[Category and Sub-Category]],1))))</f>
        <v>small batch</v>
      </c>
      <c r="S2342" s="7">
        <f>(Table1[[#This Row],[launched_at]]/86400)+DATE(1970,1,1)</f>
        <v>42643.642800925925</v>
      </c>
      <c r="T2342" s="7">
        <f>(Table1[[#This Row],[deadline]]/86400)+DATE(1970,1,1)</f>
        <v>42673.642800925925</v>
      </c>
    </row>
    <row r="2343" spans="1:20" ht="43.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12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9">
        <f>Table1[[#This Row],[pledged]]/Table1[[#This Row],[goal]]</f>
        <v>0</v>
      </c>
      <c r="P2343" s="8">
        <f>IFERROR(Table1[[#This Row],[pledged]]/Table1[[#This Row],[backers_count]],0)</f>
        <v>0</v>
      </c>
      <c r="Q234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43" t="str">
        <f>RIGHT(Table1[[#This Row],[Category and Sub-Category]],(LEN(Table1[[#This Row],[Category and Sub-Category]])-(FIND("/",Table1[[#This Row],[Category and Sub-Category]],1))))</f>
        <v>web</v>
      </c>
      <c r="S2343" s="7">
        <f>(Table1[[#This Row],[launched_at]]/86400)+DATE(1970,1,1)</f>
        <v>42167.813703703709</v>
      </c>
      <c r="T2343" s="7">
        <f>(Table1[[#This Row],[deadline]]/86400)+DATE(1970,1,1)</f>
        <v>42197.813703703709</v>
      </c>
    </row>
    <row r="2344" spans="1:20" ht="58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12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9">
        <f>Table1[[#This Row],[pledged]]/Table1[[#This Row],[goal]]</f>
        <v>0</v>
      </c>
      <c r="P2344" s="8">
        <f>IFERROR(Table1[[#This Row],[pledged]]/Table1[[#This Row],[backers_count]],0)</f>
        <v>0</v>
      </c>
      <c r="Q234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44" t="str">
        <f>RIGHT(Table1[[#This Row],[Category and Sub-Category]],(LEN(Table1[[#This Row],[Category and Sub-Category]])-(FIND("/",Table1[[#This Row],[Category and Sub-Category]],1))))</f>
        <v>web</v>
      </c>
      <c r="S2344" s="7">
        <f>(Table1[[#This Row],[launched_at]]/86400)+DATE(1970,1,1)</f>
        <v>41897.702199074076</v>
      </c>
      <c r="T2344" s="7">
        <f>(Table1[[#This Row],[deadline]]/86400)+DATE(1970,1,1)</f>
        <v>41918.208333333336</v>
      </c>
    </row>
    <row r="2345" spans="1:20" ht="58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12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9">
        <f>Table1[[#This Row],[pledged]]/Table1[[#This Row],[goal]]</f>
        <v>0.03</v>
      </c>
      <c r="P2345" s="8">
        <f>IFERROR(Table1[[#This Row],[pledged]]/Table1[[#This Row],[backers_count]],0)</f>
        <v>300</v>
      </c>
      <c r="Q234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45" t="str">
        <f>RIGHT(Table1[[#This Row],[Category and Sub-Category]],(LEN(Table1[[#This Row],[Category and Sub-Category]])-(FIND("/",Table1[[#This Row],[Category and Sub-Category]],1))))</f>
        <v>web</v>
      </c>
      <c r="S2345" s="7">
        <f>(Table1[[#This Row],[launched_at]]/86400)+DATE(1970,1,1)</f>
        <v>42327.825289351851</v>
      </c>
      <c r="T2345" s="7">
        <f>(Table1[[#This Row],[deadline]]/86400)+DATE(1970,1,1)</f>
        <v>42377.82430555555</v>
      </c>
    </row>
    <row r="2346" spans="1:20" ht="58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12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9">
        <f>Table1[[#This Row],[pledged]]/Table1[[#This Row],[goal]]</f>
        <v>1E-3</v>
      </c>
      <c r="P2346" s="8">
        <f>IFERROR(Table1[[#This Row],[pledged]]/Table1[[#This Row],[backers_count]],0)</f>
        <v>1</v>
      </c>
      <c r="Q234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46" t="str">
        <f>RIGHT(Table1[[#This Row],[Category and Sub-Category]],(LEN(Table1[[#This Row],[Category and Sub-Category]])-(FIND("/",Table1[[#This Row],[Category and Sub-Category]],1))))</f>
        <v>web</v>
      </c>
      <c r="S2346" s="7">
        <f>(Table1[[#This Row],[launched_at]]/86400)+DATE(1970,1,1)</f>
        <v>42515.727650462963</v>
      </c>
      <c r="T2346" s="7">
        <f>(Table1[[#This Row],[deadline]]/86400)+DATE(1970,1,1)</f>
        <v>42545.727650462963</v>
      </c>
    </row>
    <row r="2347" spans="1:20" ht="43.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12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9">
        <f>Table1[[#This Row],[pledged]]/Table1[[#This Row],[goal]]</f>
        <v>0</v>
      </c>
      <c r="P2347" s="8">
        <f>IFERROR(Table1[[#This Row],[pledged]]/Table1[[#This Row],[backers_count]],0)</f>
        <v>0</v>
      </c>
      <c r="Q234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47" t="str">
        <f>RIGHT(Table1[[#This Row],[Category and Sub-Category]],(LEN(Table1[[#This Row],[Category and Sub-Category]])-(FIND("/",Table1[[#This Row],[Category and Sub-Category]],1))))</f>
        <v>web</v>
      </c>
      <c r="S2347" s="7">
        <f>(Table1[[#This Row],[launched_at]]/86400)+DATE(1970,1,1)</f>
        <v>42060.001805555556</v>
      </c>
      <c r="T2347" s="7">
        <f>(Table1[[#This Row],[deadline]]/86400)+DATE(1970,1,1)</f>
        <v>42094.985416666663</v>
      </c>
    </row>
    <row r="2348" spans="1:20" ht="43.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12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9">
        <f>Table1[[#This Row],[pledged]]/Table1[[#This Row],[goal]]</f>
        <v>6.4999999999999997E-4</v>
      </c>
      <c r="P2348" s="8">
        <f>IFERROR(Table1[[#This Row],[pledged]]/Table1[[#This Row],[backers_count]],0)</f>
        <v>13</v>
      </c>
      <c r="Q234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48" t="str">
        <f>RIGHT(Table1[[#This Row],[Category and Sub-Category]],(LEN(Table1[[#This Row],[Category and Sub-Category]])-(FIND("/",Table1[[#This Row],[Category and Sub-Category]],1))))</f>
        <v>web</v>
      </c>
      <c r="S2348" s="7">
        <f>(Table1[[#This Row],[launched_at]]/86400)+DATE(1970,1,1)</f>
        <v>42615.79896990741</v>
      </c>
      <c r="T2348" s="7">
        <f>(Table1[[#This Row],[deadline]]/86400)+DATE(1970,1,1)</f>
        <v>42660.79896990741</v>
      </c>
    </row>
    <row r="2349" spans="1:20" ht="43.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12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9">
        <f>Table1[[#This Row],[pledged]]/Table1[[#This Row],[goal]]</f>
        <v>1.4999999999999999E-2</v>
      </c>
      <c r="P2349" s="8">
        <f>IFERROR(Table1[[#This Row],[pledged]]/Table1[[#This Row],[backers_count]],0)</f>
        <v>15</v>
      </c>
      <c r="Q234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49" t="str">
        <f>RIGHT(Table1[[#This Row],[Category and Sub-Category]],(LEN(Table1[[#This Row],[Category and Sub-Category]])-(FIND("/",Table1[[#This Row],[Category and Sub-Category]],1))))</f>
        <v>web</v>
      </c>
      <c r="S2349" s="7">
        <f>(Table1[[#This Row],[launched_at]]/86400)+DATE(1970,1,1)</f>
        <v>42577.607361111106</v>
      </c>
      <c r="T2349" s="7">
        <f>(Table1[[#This Row],[deadline]]/86400)+DATE(1970,1,1)</f>
        <v>42607.607361111106</v>
      </c>
    </row>
    <row r="2350" spans="1:20" ht="43.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12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9">
        <f>Table1[[#This Row],[pledged]]/Table1[[#This Row],[goal]]</f>
        <v>3.8571428571428572E-3</v>
      </c>
      <c r="P2350" s="8">
        <f>IFERROR(Table1[[#This Row],[pledged]]/Table1[[#This Row],[backers_count]],0)</f>
        <v>54</v>
      </c>
      <c r="Q235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50" t="str">
        <f>RIGHT(Table1[[#This Row],[Category and Sub-Category]],(LEN(Table1[[#This Row],[Category and Sub-Category]])-(FIND("/",Table1[[#This Row],[Category and Sub-Category]],1))))</f>
        <v>web</v>
      </c>
      <c r="S2350" s="7">
        <f>(Table1[[#This Row],[launched_at]]/86400)+DATE(1970,1,1)</f>
        <v>42360.932152777779</v>
      </c>
      <c r="T2350" s="7">
        <f>(Table1[[#This Row],[deadline]]/86400)+DATE(1970,1,1)</f>
        <v>42420.932152777779</v>
      </c>
    </row>
    <row r="2351" spans="1:20" ht="43.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12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9">
        <f>Table1[[#This Row],[pledged]]/Table1[[#This Row],[goal]]</f>
        <v>0</v>
      </c>
      <c r="P2351" s="8">
        <f>IFERROR(Table1[[#This Row],[pledged]]/Table1[[#This Row],[backers_count]],0)</f>
        <v>0</v>
      </c>
      <c r="Q235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51" t="str">
        <f>RIGHT(Table1[[#This Row],[Category and Sub-Category]],(LEN(Table1[[#This Row],[Category and Sub-Category]])-(FIND("/",Table1[[#This Row],[Category and Sub-Category]],1))))</f>
        <v>web</v>
      </c>
      <c r="S2351" s="7">
        <f>(Table1[[#This Row],[launched_at]]/86400)+DATE(1970,1,1)</f>
        <v>42198.775787037041</v>
      </c>
      <c r="T2351" s="7">
        <f>(Table1[[#This Row],[deadline]]/86400)+DATE(1970,1,1)</f>
        <v>42227.775787037041</v>
      </c>
    </row>
    <row r="2352" spans="1:20" ht="43.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1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9">
        <f>Table1[[#This Row],[pledged]]/Table1[[#This Row],[goal]]</f>
        <v>0</v>
      </c>
      <c r="P2352" s="8">
        <f>IFERROR(Table1[[#This Row],[pledged]]/Table1[[#This Row],[backers_count]],0)</f>
        <v>0</v>
      </c>
      <c r="Q235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52" t="str">
        <f>RIGHT(Table1[[#This Row],[Category and Sub-Category]],(LEN(Table1[[#This Row],[Category and Sub-Category]])-(FIND("/",Table1[[#This Row],[Category and Sub-Category]],1))))</f>
        <v>web</v>
      </c>
      <c r="S2352" s="7">
        <f>(Table1[[#This Row],[launched_at]]/86400)+DATE(1970,1,1)</f>
        <v>42708.842245370368</v>
      </c>
      <c r="T2352" s="7">
        <f>(Table1[[#This Row],[deadline]]/86400)+DATE(1970,1,1)</f>
        <v>42738.842245370368</v>
      </c>
    </row>
    <row r="2353" spans="1:20" ht="29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12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9">
        <f>Table1[[#This Row],[pledged]]/Table1[[#This Row],[goal]]</f>
        <v>5.7142857142857143E-3</v>
      </c>
      <c r="P2353" s="8">
        <f>IFERROR(Table1[[#This Row],[pledged]]/Table1[[#This Row],[backers_count]],0)</f>
        <v>15.428571428571429</v>
      </c>
      <c r="Q235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53" t="str">
        <f>RIGHT(Table1[[#This Row],[Category and Sub-Category]],(LEN(Table1[[#This Row],[Category and Sub-Category]])-(FIND("/",Table1[[#This Row],[Category and Sub-Category]],1))))</f>
        <v>web</v>
      </c>
      <c r="S2353" s="7">
        <f>(Table1[[#This Row],[launched_at]]/86400)+DATE(1970,1,1)</f>
        <v>42094.101145833338</v>
      </c>
      <c r="T2353" s="7">
        <f>(Table1[[#This Row],[deadline]]/86400)+DATE(1970,1,1)</f>
        <v>42124.101145833338</v>
      </c>
    </row>
    <row r="2354" spans="1:20" ht="43.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12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9">
        <f>Table1[[#This Row],[pledged]]/Table1[[#This Row],[goal]]</f>
        <v>0</v>
      </c>
      <c r="P2354" s="8">
        <f>IFERROR(Table1[[#This Row],[pledged]]/Table1[[#This Row],[backers_count]],0)</f>
        <v>0</v>
      </c>
      <c r="Q235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54" t="str">
        <f>RIGHT(Table1[[#This Row],[Category and Sub-Category]],(LEN(Table1[[#This Row],[Category and Sub-Category]])-(FIND("/",Table1[[#This Row],[Category and Sub-Category]],1))))</f>
        <v>web</v>
      </c>
      <c r="S2354" s="7">
        <f>(Table1[[#This Row],[launched_at]]/86400)+DATE(1970,1,1)</f>
        <v>42101.633703703701</v>
      </c>
      <c r="T2354" s="7">
        <f>(Table1[[#This Row],[deadline]]/86400)+DATE(1970,1,1)</f>
        <v>42161.633703703701</v>
      </c>
    </row>
    <row r="2355" spans="1:20" ht="43.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12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9">
        <f>Table1[[#This Row],[pledged]]/Table1[[#This Row],[goal]]</f>
        <v>0</v>
      </c>
      <c r="P2355" s="8">
        <f>IFERROR(Table1[[#This Row],[pledged]]/Table1[[#This Row],[backers_count]],0)</f>
        <v>0</v>
      </c>
      <c r="Q235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55" t="str">
        <f>RIGHT(Table1[[#This Row],[Category and Sub-Category]],(LEN(Table1[[#This Row],[Category and Sub-Category]])-(FIND("/",Table1[[#This Row],[Category and Sub-Category]],1))))</f>
        <v>web</v>
      </c>
      <c r="S2355" s="7">
        <f>(Table1[[#This Row],[launched_at]]/86400)+DATE(1970,1,1)</f>
        <v>42103.676180555558</v>
      </c>
      <c r="T2355" s="7">
        <f>(Table1[[#This Row],[deadline]]/86400)+DATE(1970,1,1)</f>
        <v>42115.676180555558</v>
      </c>
    </row>
    <row r="2356" spans="1:20" ht="43.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12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9">
        <f>Table1[[#This Row],[pledged]]/Table1[[#This Row],[goal]]</f>
        <v>7.1428571428571429E-4</v>
      </c>
      <c r="P2356" s="8">
        <f>IFERROR(Table1[[#This Row],[pledged]]/Table1[[#This Row],[backers_count]],0)</f>
        <v>25</v>
      </c>
      <c r="Q235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56" t="str">
        <f>RIGHT(Table1[[#This Row],[Category and Sub-Category]],(LEN(Table1[[#This Row],[Category and Sub-Category]])-(FIND("/",Table1[[#This Row],[Category and Sub-Category]],1))))</f>
        <v>web</v>
      </c>
      <c r="S2356" s="7">
        <f>(Table1[[#This Row],[launched_at]]/86400)+DATE(1970,1,1)</f>
        <v>41954.722916666666</v>
      </c>
      <c r="T2356" s="7">
        <f>(Table1[[#This Row],[deadline]]/86400)+DATE(1970,1,1)</f>
        <v>42014.722916666666</v>
      </c>
    </row>
    <row r="2357" spans="1:20" ht="43.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12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9">
        <f>Table1[[#This Row],[pledged]]/Table1[[#This Row],[goal]]</f>
        <v>6.875E-3</v>
      </c>
      <c r="P2357" s="8">
        <f>IFERROR(Table1[[#This Row],[pledged]]/Table1[[#This Row],[backers_count]],0)</f>
        <v>27.5</v>
      </c>
      <c r="Q235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57" t="str">
        <f>RIGHT(Table1[[#This Row],[Category and Sub-Category]],(LEN(Table1[[#This Row],[Category and Sub-Category]])-(FIND("/",Table1[[#This Row],[Category and Sub-Category]],1))))</f>
        <v>web</v>
      </c>
      <c r="S2357" s="7">
        <f>(Table1[[#This Row],[launched_at]]/86400)+DATE(1970,1,1)</f>
        <v>42096.918240740742</v>
      </c>
      <c r="T2357" s="7">
        <f>(Table1[[#This Row],[deadline]]/86400)+DATE(1970,1,1)</f>
        <v>42126.918240740742</v>
      </c>
    </row>
    <row r="2358" spans="1:20" ht="29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12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9">
        <f>Table1[[#This Row],[pledged]]/Table1[[#This Row],[goal]]</f>
        <v>0</v>
      </c>
      <c r="P2358" s="8">
        <f>IFERROR(Table1[[#This Row],[pledged]]/Table1[[#This Row],[backers_count]],0)</f>
        <v>0</v>
      </c>
      <c r="Q235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58" t="str">
        <f>RIGHT(Table1[[#This Row],[Category and Sub-Category]],(LEN(Table1[[#This Row],[Category and Sub-Category]])-(FIND("/",Table1[[#This Row],[Category and Sub-Category]],1))))</f>
        <v>web</v>
      </c>
      <c r="S2358" s="7">
        <f>(Table1[[#This Row],[launched_at]]/86400)+DATE(1970,1,1)</f>
        <v>42130.78361111111</v>
      </c>
      <c r="T2358" s="7">
        <f>(Table1[[#This Row],[deadline]]/86400)+DATE(1970,1,1)</f>
        <v>42160.78361111111</v>
      </c>
    </row>
    <row r="2359" spans="1:20" ht="43.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12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9">
        <f>Table1[[#This Row],[pledged]]/Table1[[#This Row],[goal]]</f>
        <v>0</v>
      </c>
      <c r="P2359" s="8">
        <f>IFERROR(Table1[[#This Row],[pledged]]/Table1[[#This Row],[backers_count]],0)</f>
        <v>0</v>
      </c>
      <c r="Q235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59" t="str">
        <f>RIGHT(Table1[[#This Row],[Category and Sub-Category]],(LEN(Table1[[#This Row],[Category and Sub-Category]])-(FIND("/",Table1[[#This Row],[Category and Sub-Category]],1))))</f>
        <v>web</v>
      </c>
      <c r="S2359" s="7">
        <f>(Table1[[#This Row],[launched_at]]/86400)+DATE(1970,1,1)</f>
        <v>42264.620115740741</v>
      </c>
      <c r="T2359" s="7">
        <f>(Table1[[#This Row],[deadline]]/86400)+DATE(1970,1,1)</f>
        <v>42294.620115740741</v>
      </c>
    </row>
    <row r="2360" spans="1:20" ht="43.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12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9">
        <f>Table1[[#This Row],[pledged]]/Table1[[#This Row],[goal]]</f>
        <v>0</v>
      </c>
      <c r="P2360" s="8">
        <f>IFERROR(Table1[[#This Row],[pledged]]/Table1[[#This Row],[backers_count]],0)</f>
        <v>0</v>
      </c>
      <c r="Q236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60" t="str">
        <f>RIGHT(Table1[[#This Row],[Category and Sub-Category]],(LEN(Table1[[#This Row],[Category and Sub-Category]])-(FIND("/",Table1[[#This Row],[Category and Sub-Category]],1))))</f>
        <v>web</v>
      </c>
      <c r="S2360" s="7">
        <f>(Table1[[#This Row],[launched_at]]/86400)+DATE(1970,1,1)</f>
        <v>41978.930972222224</v>
      </c>
      <c r="T2360" s="7">
        <f>(Table1[[#This Row],[deadline]]/86400)+DATE(1970,1,1)</f>
        <v>42035.027083333334</v>
      </c>
    </row>
    <row r="2361" spans="1:20" ht="43.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12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9">
        <f>Table1[[#This Row],[pledged]]/Table1[[#This Row],[goal]]</f>
        <v>0.14680000000000001</v>
      </c>
      <c r="P2361" s="8">
        <f>IFERROR(Table1[[#This Row],[pledged]]/Table1[[#This Row],[backers_count]],0)</f>
        <v>367</v>
      </c>
      <c r="Q236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61" t="str">
        <f>RIGHT(Table1[[#This Row],[Category and Sub-Category]],(LEN(Table1[[#This Row],[Category and Sub-Category]])-(FIND("/",Table1[[#This Row],[Category and Sub-Category]],1))))</f>
        <v>web</v>
      </c>
      <c r="S2361" s="7">
        <f>(Table1[[#This Row],[launched_at]]/86400)+DATE(1970,1,1)</f>
        <v>42159.649583333332</v>
      </c>
      <c r="T2361" s="7">
        <f>(Table1[[#This Row],[deadline]]/86400)+DATE(1970,1,1)</f>
        <v>42219.649583333332</v>
      </c>
    </row>
    <row r="2362" spans="1:20" ht="43.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1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9">
        <f>Table1[[#This Row],[pledged]]/Table1[[#This Row],[goal]]</f>
        <v>4.0000000000000002E-4</v>
      </c>
      <c r="P2362" s="8">
        <f>IFERROR(Table1[[#This Row],[pledged]]/Table1[[#This Row],[backers_count]],0)</f>
        <v>2</v>
      </c>
      <c r="Q236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62" t="str">
        <f>RIGHT(Table1[[#This Row],[Category and Sub-Category]],(LEN(Table1[[#This Row],[Category and Sub-Category]])-(FIND("/",Table1[[#This Row],[Category and Sub-Category]],1))))</f>
        <v>web</v>
      </c>
      <c r="S2362" s="7">
        <f>(Table1[[#This Row],[launched_at]]/86400)+DATE(1970,1,1)</f>
        <v>42377.70694444445</v>
      </c>
      <c r="T2362" s="7">
        <f>(Table1[[#This Row],[deadline]]/86400)+DATE(1970,1,1)</f>
        <v>42407.70694444445</v>
      </c>
    </row>
    <row r="2363" spans="1:20" ht="58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12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9">
        <f>Table1[[#This Row],[pledged]]/Table1[[#This Row],[goal]]</f>
        <v>0</v>
      </c>
      <c r="P2363" s="8">
        <f>IFERROR(Table1[[#This Row],[pledged]]/Table1[[#This Row],[backers_count]],0)</f>
        <v>0</v>
      </c>
      <c r="Q236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63" t="str">
        <f>RIGHT(Table1[[#This Row],[Category and Sub-Category]],(LEN(Table1[[#This Row],[Category and Sub-Category]])-(FIND("/",Table1[[#This Row],[Category and Sub-Category]],1))))</f>
        <v>web</v>
      </c>
      <c r="S2363" s="7">
        <f>(Table1[[#This Row],[launched_at]]/86400)+DATE(1970,1,1)</f>
        <v>42466.858888888892</v>
      </c>
      <c r="T2363" s="7">
        <f>(Table1[[#This Row],[deadline]]/86400)+DATE(1970,1,1)</f>
        <v>42490.916666666672</v>
      </c>
    </row>
    <row r="2364" spans="1:20" ht="43.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12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9">
        <f>Table1[[#This Row],[pledged]]/Table1[[#This Row],[goal]]</f>
        <v>0.2857142857142857</v>
      </c>
      <c r="P2364" s="8">
        <f>IFERROR(Table1[[#This Row],[pledged]]/Table1[[#This Row],[backers_count]],0)</f>
        <v>60</v>
      </c>
      <c r="Q236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64" t="str">
        <f>RIGHT(Table1[[#This Row],[Category and Sub-Category]],(LEN(Table1[[#This Row],[Category and Sub-Category]])-(FIND("/",Table1[[#This Row],[Category and Sub-Category]],1))))</f>
        <v>web</v>
      </c>
      <c r="S2364" s="7">
        <f>(Table1[[#This Row],[launched_at]]/86400)+DATE(1970,1,1)</f>
        <v>41954.688310185185</v>
      </c>
      <c r="T2364" s="7">
        <f>(Table1[[#This Row],[deadline]]/86400)+DATE(1970,1,1)</f>
        <v>41984.688310185185</v>
      </c>
    </row>
    <row r="2365" spans="1:20" ht="58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12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9">
        <f>Table1[[#This Row],[pledged]]/Table1[[#This Row],[goal]]</f>
        <v>0</v>
      </c>
      <c r="P2365" s="8">
        <f>IFERROR(Table1[[#This Row],[pledged]]/Table1[[#This Row],[backers_count]],0)</f>
        <v>0</v>
      </c>
      <c r="Q236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65" t="str">
        <f>RIGHT(Table1[[#This Row],[Category and Sub-Category]],(LEN(Table1[[#This Row],[Category and Sub-Category]])-(FIND("/",Table1[[#This Row],[Category and Sub-Category]],1))))</f>
        <v>web</v>
      </c>
      <c r="S2365" s="7">
        <f>(Table1[[#This Row],[launched_at]]/86400)+DATE(1970,1,1)</f>
        <v>42322.011574074073</v>
      </c>
      <c r="T2365" s="7">
        <f>(Table1[[#This Row],[deadline]]/86400)+DATE(1970,1,1)</f>
        <v>42367.011574074073</v>
      </c>
    </row>
    <row r="2366" spans="1:20" ht="29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12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9">
        <f>Table1[[#This Row],[pledged]]/Table1[[#This Row],[goal]]</f>
        <v>0</v>
      </c>
      <c r="P2366" s="8">
        <f>IFERROR(Table1[[#This Row],[pledged]]/Table1[[#This Row],[backers_count]],0)</f>
        <v>0</v>
      </c>
      <c r="Q236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66" t="str">
        <f>RIGHT(Table1[[#This Row],[Category and Sub-Category]],(LEN(Table1[[#This Row],[Category and Sub-Category]])-(FIND("/",Table1[[#This Row],[Category and Sub-Category]],1))))</f>
        <v>web</v>
      </c>
      <c r="S2366" s="7">
        <f>(Table1[[#This Row],[launched_at]]/86400)+DATE(1970,1,1)</f>
        <v>42248.934675925921</v>
      </c>
      <c r="T2366" s="7">
        <f>(Table1[[#This Row],[deadline]]/86400)+DATE(1970,1,1)</f>
        <v>42303.934675925921</v>
      </c>
    </row>
    <row r="2367" spans="1:20" ht="43.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12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9">
        <f>Table1[[#This Row],[pledged]]/Table1[[#This Row],[goal]]</f>
        <v>0</v>
      </c>
      <c r="P2367" s="8">
        <f>IFERROR(Table1[[#This Row],[pledged]]/Table1[[#This Row],[backers_count]],0)</f>
        <v>0</v>
      </c>
      <c r="Q236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67" t="str">
        <f>RIGHT(Table1[[#This Row],[Category and Sub-Category]],(LEN(Table1[[#This Row],[Category and Sub-Category]])-(FIND("/",Table1[[#This Row],[Category and Sub-Category]],1))))</f>
        <v>web</v>
      </c>
      <c r="S2367" s="7">
        <f>(Table1[[#This Row],[launched_at]]/86400)+DATE(1970,1,1)</f>
        <v>42346.736400462964</v>
      </c>
      <c r="T2367" s="7">
        <f>(Table1[[#This Row],[deadline]]/86400)+DATE(1970,1,1)</f>
        <v>42386.958333333328</v>
      </c>
    </row>
    <row r="2368" spans="1:20" ht="43.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12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9">
        <f>Table1[[#This Row],[pledged]]/Table1[[#This Row],[goal]]</f>
        <v>0.1052</v>
      </c>
      <c r="P2368" s="8">
        <f>IFERROR(Table1[[#This Row],[pledged]]/Table1[[#This Row],[backers_count]],0)</f>
        <v>97.407407407407405</v>
      </c>
      <c r="Q236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68" t="str">
        <f>RIGHT(Table1[[#This Row],[Category and Sub-Category]],(LEN(Table1[[#This Row],[Category and Sub-Category]])-(FIND("/",Table1[[#This Row],[Category and Sub-Category]],1))))</f>
        <v>web</v>
      </c>
      <c r="S2368" s="7">
        <f>(Table1[[#This Row],[launched_at]]/86400)+DATE(1970,1,1)</f>
        <v>42268.531631944439</v>
      </c>
      <c r="T2368" s="7">
        <f>(Table1[[#This Row],[deadline]]/86400)+DATE(1970,1,1)</f>
        <v>42298.531631944439</v>
      </c>
    </row>
    <row r="2369" spans="1:20" ht="43.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12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9">
        <f>Table1[[#This Row],[pledged]]/Table1[[#This Row],[goal]]</f>
        <v>1.34E-2</v>
      </c>
      <c r="P2369" s="8">
        <f>IFERROR(Table1[[#This Row],[pledged]]/Table1[[#This Row],[backers_count]],0)</f>
        <v>47.857142857142854</v>
      </c>
      <c r="Q236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69" t="str">
        <f>RIGHT(Table1[[#This Row],[Category and Sub-Category]],(LEN(Table1[[#This Row],[Category and Sub-Category]])-(FIND("/",Table1[[#This Row],[Category and Sub-Category]],1))))</f>
        <v>web</v>
      </c>
      <c r="S2369" s="7">
        <f>(Table1[[#This Row],[launched_at]]/86400)+DATE(1970,1,1)</f>
        <v>42425.970092592594</v>
      </c>
      <c r="T2369" s="7">
        <f>(Table1[[#This Row],[deadline]]/86400)+DATE(1970,1,1)</f>
        <v>42485.928425925929</v>
      </c>
    </row>
    <row r="2370" spans="1:20" ht="43.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12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9">
        <f>Table1[[#This Row],[pledged]]/Table1[[#This Row],[goal]]</f>
        <v>2.5000000000000001E-3</v>
      </c>
      <c r="P2370" s="8">
        <f>IFERROR(Table1[[#This Row],[pledged]]/Table1[[#This Row],[backers_count]],0)</f>
        <v>50</v>
      </c>
      <c r="Q237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70" t="str">
        <f>RIGHT(Table1[[#This Row],[Category and Sub-Category]],(LEN(Table1[[#This Row],[Category and Sub-Category]])-(FIND("/",Table1[[#This Row],[Category and Sub-Category]],1))))</f>
        <v>web</v>
      </c>
      <c r="S2370" s="7">
        <f>(Table1[[#This Row],[launched_at]]/86400)+DATE(1970,1,1)</f>
        <v>42063.721817129626</v>
      </c>
      <c r="T2370" s="7">
        <f>(Table1[[#This Row],[deadline]]/86400)+DATE(1970,1,1)</f>
        <v>42108.680150462962</v>
      </c>
    </row>
    <row r="2371" spans="1:20" ht="43.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12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9">
        <f>Table1[[#This Row],[pledged]]/Table1[[#This Row],[goal]]</f>
        <v>0</v>
      </c>
      <c r="P2371" s="8">
        <f>IFERROR(Table1[[#This Row],[pledged]]/Table1[[#This Row],[backers_count]],0)</f>
        <v>0</v>
      </c>
      <c r="Q237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71" t="str">
        <f>RIGHT(Table1[[#This Row],[Category and Sub-Category]],(LEN(Table1[[#This Row],[Category and Sub-Category]])-(FIND("/",Table1[[#This Row],[Category and Sub-Category]],1))))</f>
        <v>web</v>
      </c>
      <c r="S2371" s="7">
        <f>(Table1[[#This Row],[launched_at]]/86400)+DATE(1970,1,1)</f>
        <v>42380.812627314815</v>
      </c>
      <c r="T2371" s="7">
        <f>(Table1[[#This Row],[deadline]]/86400)+DATE(1970,1,1)</f>
        <v>42410.812627314815</v>
      </c>
    </row>
    <row r="2372" spans="1:20" ht="43.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1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9">
        <f>Table1[[#This Row],[pledged]]/Table1[[#This Row],[goal]]</f>
        <v>3.2799999999999999E-3</v>
      </c>
      <c r="P2372" s="8">
        <f>IFERROR(Table1[[#This Row],[pledged]]/Table1[[#This Row],[backers_count]],0)</f>
        <v>20.5</v>
      </c>
      <c r="Q237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72" t="str">
        <f>RIGHT(Table1[[#This Row],[Category and Sub-Category]],(LEN(Table1[[#This Row],[Category and Sub-Category]])-(FIND("/",Table1[[#This Row],[Category and Sub-Category]],1))))</f>
        <v>web</v>
      </c>
      <c r="S2372" s="7">
        <f>(Table1[[#This Row],[launched_at]]/86400)+DATE(1970,1,1)</f>
        <v>41961.18913194444</v>
      </c>
      <c r="T2372" s="7">
        <f>(Table1[[#This Row],[deadline]]/86400)+DATE(1970,1,1)</f>
        <v>41991.18913194444</v>
      </c>
    </row>
    <row r="2373" spans="1:20" ht="43.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12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9">
        <f>Table1[[#This Row],[pledged]]/Table1[[#This Row],[goal]]</f>
        <v>0</v>
      </c>
      <c r="P2373" s="8">
        <f>IFERROR(Table1[[#This Row],[pledged]]/Table1[[#This Row],[backers_count]],0)</f>
        <v>0</v>
      </c>
      <c r="Q237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73" t="str">
        <f>RIGHT(Table1[[#This Row],[Category and Sub-Category]],(LEN(Table1[[#This Row],[Category and Sub-Category]])-(FIND("/",Table1[[#This Row],[Category and Sub-Category]],1))))</f>
        <v>web</v>
      </c>
      <c r="S2373" s="7">
        <f>(Table1[[#This Row],[launched_at]]/86400)+DATE(1970,1,1)</f>
        <v>42150.777731481481</v>
      </c>
      <c r="T2373" s="7">
        <f>(Table1[[#This Row],[deadline]]/86400)+DATE(1970,1,1)</f>
        <v>42180.777731481481</v>
      </c>
    </row>
    <row r="2374" spans="1:20" ht="43.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12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9">
        <f>Table1[[#This Row],[pledged]]/Table1[[#This Row],[goal]]</f>
        <v>3.272727272727273E-2</v>
      </c>
      <c r="P2374" s="8">
        <f>IFERROR(Table1[[#This Row],[pledged]]/Table1[[#This Row],[backers_count]],0)</f>
        <v>30</v>
      </c>
      <c r="Q237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74" t="str">
        <f>RIGHT(Table1[[#This Row],[Category and Sub-Category]],(LEN(Table1[[#This Row],[Category and Sub-Category]])-(FIND("/",Table1[[#This Row],[Category and Sub-Category]],1))))</f>
        <v>web</v>
      </c>
      <c r="S2374" s="7">
        <f>(Table1[[#This Row],[launched_at]]/86400)+DATE(1970,1,1)</f>
        <v>42088.069108796291</v>
      </c>
      <c r="T2374" s="7">
        <f>(Table1[[#This Row],[deadline]]/86400)+DATE(1970,1,1)</f>
        <v>42118.069108796291</v>
      </c>
    </row>
    <row r="2375" spans="1:20" ht="29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12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9">
        <f>Table1[[#This Row],[pledged]]/Table1[[#This Row],[goal]]</f>
        <v>5.8823529411764708E-5</v>
      </c>
      <c r="P2375" s="8">
        <f>IFERROR(Table1[[#This Row],[pledged]]/Table1[[#This Row],[backers_count]],0)</f>
        <v>50</v>
      </c>
      <c r="Q237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75" t="str">
        <f>RIGHT(Table1[[#This Row],[Category and Sub-Category]],(LEN(Table1[[#This Row],[Category and Sub-Category]])-(FIND("/",Table1[[#This Row],[Category and Sub-Category]],1))))</f>
        <v>web</v>
      </c>
      <c r="S2375" s="7">
        <f>(Table1[[#This Row],[launched_at]]/86400)+DATE(1970,1,1)</f>
        <v>42215.662314814814</v>
      </c>
      <c r="T2375" s="7">
        <f>(Table1[[#This Row],[deadline]]/86400)+DATE(1970,1,1)</f>
        <v>42245.662314814814</v>
      </c>
    </row>
    <row r="2376" spans="1:20" ht="58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12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9">
        <f>Table1[[#This Row],[pledged]]/Table1[[#This Row],[goal]]</f>
        <v>4.5454545454545455E-4</v>
      </c>
      <c r="P2376" s="8">
        <f>IFERROR(Table1[[#This Row],[pledged]]/Table1[[#This Row],[backers_count]],0)</f>
        <v>10</v>
      </c>
      <c r="Q237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76" t="str">
        <f>RIGHT(Table1[[#This Row],[Category and Sub-Category]],(LEN(Table1[[#This Row],[Category and Sub-Category]])-(FIND("/",Table1[[#This Row],[Category and Sub-Category]],1))))</f>
        <v>web</v>
      </c>
      <c r="S2376" s="7">
        <f>(Table1[[#This Row],[launched_at]]/86400)+DATE(1970,1,1)</f>
        <v>42017.843287037038</v>
      </c>
      <c r="T2376" s="7">
        <f>(Table1[[#This Row],[deadline]]/86400)+DATE(1970,1,1)</f>
        <v>42047.843287037038</v>
      </c>
    </row>
    <row r="2377" spans="1:20" ht="43.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12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9">
        <f>Table1[[#This Row],[pledged]]/Table1[[#This Row],[goal]]</f>
        <v>0</v>
      </c>
      <c r="P2377" s="8">
        <f>IFERROR(Table1[[#This Row],[pledged]]/Table1[[#This Row],[backers_count]],0)</f>
        <v>0</v>
      </c>
      <c r="Q237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77" t="str">
        <f>RIGHT(Table1[[#This Row],[Category and Sub-Category]],(LEN(Table1[[#This Row],[Category and Sub-Category]])-(FIND("/",Table1[[#This Row],[Category and Sub-Category]],1))))</f>
        <v>web</v>
      </c>
      <c r="S2377" s="7">
        <f>(Table1[[#This Row],[launched_at]]/86400)+DATE(1970,1,1)</f>
        <v>42592.836076388892</v>
      </c>
      <c r="T2377" s="7">
        <f>(Table1[[#This Row],[deadline]]/86400)+DATE(1970,1,1)</f>
        <v>42622.836076388892</v>
      </c>
    </row>
    <row r="2378" spans="1:20" ht="43.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12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9">
        <f>Table1[[#This Row],[pledged]]/Table1[[#This Row],[goal]]</f>
        <v>0.10877666666666666</v>
      </c>
      <c r="P2378" s="8">
        <f>IFERROR(Table1[[#This Row],[pledged]]/Table1[[#This Row],[backers_count]],0)</f>
        <v>81.582499999999996</v>
      </c>
      <c r="Q237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78" t="str">
        <f>RIGHT(Table1[[#This Row],[Category and Sub-Category]],(LEN(Table1[[#This Row],[Category and Sub-Category]])-(FIND("/",Table1[[#This Row],[Category and Sub-Category]],1))))</f>
        <v>web</v>
      </c>
      <c r="S2378" s="7">
        <f>(Table1[[#This Row],[launched_at]]/86400)+DATE(1970,1,1)</f>
        <v>42318.925532407404</v>
      </c>
      <c r="T2378" s="7">
        <f>(Table1[[#This Row],[deadline]]/86400)+DATE(1970,1,1)</f>
        <v>42348.925532407404</v>
      </c>
    </row>
    <row r="2379" spans="1:20" ht="43.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12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9">
        <f>Table1[[#This Row],[pledged]]/Table1[[#This Row],[goal]]</f>
        <v>0</v>
      </c>
      <c r="P2379" s="8">
        <f>IFERROR(Table1[[#This Row],[pledged]]/Table1[[#This Row],[backers_count]],0)</f>
        <v>0</v>
      </c>
      <c r="Q237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79" t="str">
        <f>RIGHT(Table1[[#This Row],[Category and Sub-Category]],(LEN(Table1[[#This Row],[Category and Sub-Category]])-(FIND("/",Table1[[#This Row],[Category and Sub-Category]],1))))</f>
        <v>web</v>
      </c>
      <c r="S2379" s="7">
        <f>(Table1[[#This Row],[launched_at]]/86400)+DATE(1970,1,1)</f>
        <v>42669.870173611111</v>
      </c>
      <c r="T2379" s="7">
        <f>(Table1[[#This Row],[deadline]]/86400)+DATE(1970,1,1)</f>
        <v>42699.911840277782</v>
      </c>
    </row>
    <row r="2380" spans="1:20" ht="43.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12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9">
        <f>Table1[[#This Row],[pledged]]/Table1[[#This Row],[goal]]</f>
        <v>0</v>
      </c>
      <c r="P2380" s="8">
        <f>IFERROR(Table1[[#This Row],[pledged]]/Table1[[#This Row],[backers_count]],0)</f>
        <v>0</v>
      </c>
      <c r="Q238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80" t="str">
        <f>RIGHT(Table1[[#This Row],[Category and Sub-Category]],(LEN(Table1[[#This Row],[Category and Sub-Category]])-(FIND("/",Table1[[#This Row],[Category and Sub-Category]],1))))</f>
        <v>web</v>
      </c>
      <c r="S2380" s="7">
        <f>(Table1[[#This Row],[launched_at]]/86400)+DATE(1970,1,1)</f>
        <v>42213.013078703705</v>
      </c>
      <c r="T2380" s="7">
        <f>(Table1[[#This Row],[deadline]]/86400)+DATE(1970,1,1)</f>
        <v>42242.013078703705</v>
      </c>
    </row>
    <row r="2381" spans="1:20" ht="29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12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9">
        <f>Table1[[#This Row],[pledged]]/Table1[[#This Row],[goal]]</f>
        <v>0</v>
      </c>
      <c r="P2381" s="8">
        <f>IFERROR(Table1[[#This Row],[pledged]]/Table1[[#This Row],[backers_count]],0)</f>
        <v>0</v>
      </c>
      <c r="Q238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81" t="str">
        <f>RIGHT(Table1[[#This Row],[Category and Sub-Category]],(LEN(Table1[[#This Row],[Category and Sub-Category]])-(FIND("/",Table1[[#This Row],[Category and Sub-Category]],1))))</f>
        <v>web</v>
      </c>
      <c r="S2381" s="7">
        <f>(Table1[[#This Row],[launched_at]]/86400)+DATE(1970,1,1)</f>
        <v>42237.016388888893</v>
      </c>
      <c r="T2381" s="7">
        <f>(Table1[[#This Row],[deadline]]/86400)+DATE(1970,1,1)</f>
        <v>42282.016388888893</v>
      </c>
    </row>
    <row r="2382" spans="1:20" ht="43.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1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9">
        <f>Table1[[#This Row],[pledged]]/Table1[[#This Row],[goal]]</f>
        <v>3.6666666666666666E-3</v>
      </c>
      <c r="P2382" s="8">
        <f>IFERROR(Table1[[#This Row],[pledged]]/Table1[[#This Row],[backers_count]],0)</f>
        <v>18.333333333333332</v>
      </c>
      <c r="Q238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82" t="str">
        <f>RIGHT(Table1[[#This Row],[Category and Sub-Category]],(LEN(Table1[[#This Row],[Category and Sub-Category]])-(FIND("/",Table1[[#This Row],[Category and Sub-Category]],1))))</f>
        <v>web</v>
      </c>
      <c r="S2382" s="7">
        <f>(Table1[[#This Row],[launched_at]]/86400)+DATE(1970,1,1)</f>
        <v>42248.793310185181</v>
      </c>
      <c r="T2382" s="7">
        <f>(Table1[[#This Row],[deadline]]/86400)+DATE(1970,1,1)</f>
        <v>42278.793310185181</v>
      </c>
    </row>
    <row r="2383" spans="1:20" ht="43.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12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9">
        <f>Table1[[#This Row],[pledged]]/Table1[[#This Row],[goal]]</f>
        <v>1.8193398957730169E-2</v>
      </c>
      <c r="P2383" s="8">
        <f>IFERROR(Table1[[#This Row],[pledged]]/Table1[[#This Row],[backers_count]],0)</f>
        <v>224.42857142857142</v>
      </c>
      <c r="Q238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83" t="str">
        <f>RIGHT(Table1[[#This Row],[Category and Sub-Category]],(LEN(Table1[[#This Row],[Category and Sub-Category]])-(FIND("/",Table1[[#This Row],[Category and Sub-Category]],1))))</f>
        <v>web</v>
      </c>
      <c r="S2383" s="7">
        <f>(Table1[[#This Row],[launched_at]]/86400)+DATE(1970,1,1)</f>
        <v>42074.935740740737</v>
      </c>
      <c r="T2383" s="7">
        <f>(Table1[[#This Row],[deadline]]/86400)+DATE(1970,1,1)</f>
        <v>42104.935740740737</v>
      </c>
    </row>
    <row r="2384" spans="1:20" ht="58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12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9">
        <f>Table1[[#This Row],[pledged]]/Table1[[#This Row],[goal]]</f>
        <v>2.5000000000000001E-2</v>
      </c>
      <c r="P2384" s="8">
        <f>IFERROR(Table1[[#This Row],[pledged]]/Table1[[#This Row],[backers_count]],0)</f>
        <v>37.5</v>
      </c>
      <c r="Q238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84" t="str">
        <f>RIGHT(Table1[[#This Row],[Category and Sub-Category]],(LEN(Table1[[#This Row],[Category and Sub-Category]])-(FIND("/",Table1[[#This Row],[Category and Sub-Category]],1))))</f>
        <v>web</v>
      </c>
      <c r="S2384" s="7">
        <f>(Table1[[#This Row],[launched_at]]/86400)+DATE(1970,1,1)</f>
        <v>42195.187534722223</v>
      </c>
      <c r="T2384" s="7">
        <f>(Table1[[#This Row],[deadline]]/86400)+DATE(1970,1,1)</f>
        <v>42220.187534722223</v>
      </c>
    </row>
    <row r="2385" spans="1:20" ht="43.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12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9">
        <f>Table1[[#This Row],[pledged]]/Table1[[#This Row],[goal]]</f>
        <v>4.3499999999999997E-2</v>
      </c>
      <c r="P2385" s="8">
        <f>IFERROR(Table1[[#This Row],[pledged]]/Table1[[#This Row],[backers_count]],0)</f>
        <v>145</v>
      </c>
      <c r="Q238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85" t="str">
        <f>RIGHT(Table1[[#This Row],[Category and Sub-Category]],(LEN(Table1[[#This Row],[Category and Sub-Category]])-(FIND("/",Table1[[#This Row],[Category and Sub-Category]],1))))</f>
        <v>web</v>
      </c>
      <c r="S2385" s="7">
        <f>(Table1[[#This Row],[launched_at]]/86400)+DATE(1970,1,1)</f>
        <v>42027.056793981479</v>
      </c>
      <c r="T2385" s="7">
        <f>(Table1[[#This Row],[deadline]]/86400)+DATE(1970,1,1)</f>
        <v>42057.056793981479</v>
      </c>
    </row>
    <row r="2386" spans="1:20" ht="58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12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9">
        <f>Table1[[#This Row],[pledged]]/Table1[[#This Row],[goal]]</f>
        <v>8.0000000000000002E-3</v>
      </c>
      <c r="P2386" s="8">
        <f>IFERROR(Table1[[#This Row],[pledged]]/Table1[[#This Row],[backers_count]],0)</f>
        <v>1</v>
      </c>
      <c r="Q238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86" t="str">
        <f>RIGHT(Table1[[#This Row],[Category and Sub-Category]],(LEN(Table1[[#This Row],[Category and Sub-Category]])-(FIND("/",Table1[[#This Row],[Category and Sub-Category]],1))))</f>
        <v>web</v>
      </c>
      <c r="S2386" s="7">
        <f>(Table1[[#This Row],[launched_at]]/86400)+DATE(1970,1,1)</f>
        <v>41927.067627314813</v>
      </c>
      <c r="T2386" s="7">
        <f>(Table1[[#This Row],[deadline]]/86400)+DATE(1970,1,1)</f>
        <v>41957.109293981484</v>
      </c>
    </row>
    <row r="2387" spans="1:20" ht="43.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12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9">
        <f>Table1[[#This Row],[pledged]]/Table1[[#This Row],[goal]]</f>
        <v>1.2123076923076924E-2</v>
      </c>
      <c r="P2387" s="8">
        <f>IFERROR(Table1[[#This Row],[pledged]]/Table1[[#This Row],[backers_count]],0)</f>
        <v>112.57142857142857</v>
      </c>
      <c r="Q238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87" t="str">
        <f>RIGHT(Table1[[#This Row],[Category and Sub-Category]],(LEN(Table1[[#This Row],[Category and Sub-Category]])-(FIND("/",Table1[[#This Row],[Category and Sub-Category]],1))))</f>
        <v>web</v>
      </c>
      <c r="S2387" s="7">
        <f>(Table1[[#This Row],[launched_at]]/86400)+DATE(1970,1,1)</f>
        <v>42191.70175925926</v>
      </c>
      <c r="T2387" s="7">
        <f>(Table1[[#This Row],[deadline]]/86400)+DATE(1970,1,1)</f>
        <v>42221.70175925926</v>
      </c>
    </row>
    <row r="2388" spans="1:20" ht="43.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12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9">
        <f>Table1[[#This Row],[pledged]]/Table1[[#This Row],[goal]]</f>
        <v>0</v>
      </c>
      <c r="P2388" s="8">
        <f>IFERROR(Table1[[#This Row],[pledged]]/Table1[[#This Row],[backers_count]],0)</f>
        <v>0</v>
      </c>
      <c r="Q238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88" t="str">
        <f>RIGHT(Table1[[#This Row],[Category and Sub-Category]],(LEN(Table1[[#This Row],[Category and Sub-Category]])-(FIND("/",Table1[[#This Row],[Category and Sub-Category]],1))))</f>
        <v>web</v>
      </c>
      <c r="S2388" s="7">
        <f>(Table1[[#This Row],[launched_at]]/86400)+DATE(1970,1,1)</f>
        <v>41954.838240740741</v>
      </c>
      <c r="T2388" s="7">
        <f>(Table1[[#This Row],[deadline]]/86400)+DATE(1970,1,1)</f>
        <v>42014.838240740741</v>
      </c>
    </row>
    <row r="2389" spans="1:20" ht="58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12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9">
        <f>Table1[[#This Row],[pledged]]/Table1[[#This Row],[goal]]</f>
        <v>6.8399999999999997E-3</v>
      </c>
      <c r="P2389" s="8">
        <f>IFERROR(Table1[[#This Row],[pledged]]/Table1[[#This Row],[backers_count]],0)</f>
        <v>342</v>
      </c>
      <c r="Q238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89" t="str">
        <f>RIGHT(Table1[[#This Row],[Category and Sub-Category]],(LEN(Table1[[#This Row],[Category and Sub-Category]])-(FIND("/",Table1[[#This Row],[Category and Sub-Category]],1))))</f>
        <v>web</v>
      </c>
      <c r="S2389" s="7">
        <f>(Table1[[#This Row],[launched_at]]/86400)+DATE(1970,1,1)</f>
        <v>42528.626620370371</v>
      </c>
      <c r="T2389" s="7">
        <f>(Table1[[#This Row],[deadline]]/86400)+DATE(1970,1,1)</f>
        <v>42573.626620370371</v>
      </c>
    </row>
    <row r="2390" spans="1:20" ht="43.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12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9">
        <f>Table1[[#This Row],[pledged]]/Table1[[#This Row],[goal]]</f>
        <v>1.2513513513513513E-2</v>
      </c>
      <c r="P2390" s="8">
        <f>IFERROR(Table1[[#This Row],[pledged]]/Table1[[#This Row],[backers_count]],0)</f>
        <v>57.875</v>
      </c>
      <c r="Q239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90" t="str">
        <f>RIGHT(Table1[[#This Row],[Category and Sub-Category]],(LEN(Table1[[#This Row],[Category and Sub-Category]])-(FIND("/",Table1[[#This Row],[Category and Sub-Category]],1))))</f>
        <v>web</v>
      </c>
      <c r="S2390" s="7">
        <f>(Table1[[#This Row],[launched_at]]/86400)+DATE(1970,1,1)</f>
        <v>41989.853692129633</v>
      </c>
      <c r="T2390" s="7">
        <f>(Table1[[#This Row],[deadline]]/86400)+DATE(1970,1,1)</f>
        <v>42019.811805555553</v>
      </c>
    </row>
    <row r="2391" spans="1:20" ht="58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12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9">
        <f>Table1[[#This Row],[pledged]]/Table1[[#This Row],[goal]]</f>
        <v>1.8749999999999999E-3</v>
      </c>
      <c r="P2391" s="8">
        <f>IFERROR(Table1[[#This Row],[pledged]]/Table1[[#This Row],[backers_count]],0)</f>
        <v>30</v>
      </c>
      <c r="Q239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91" t="str">
        <f>RIGHT(Table1[[#This Row],[Category and Sub-Category]],(LEN(Table1[[#This Row],[Category and Sub-Category]])-(FIND("/",Table1[[#This Row],[Category and Sub-Category]],1))))</f>
        <v>web</v>
      </c>
      <c r="S2391" s="7">
        <f>(Table1[[#This Row],[launched_at]]/86400)+DATE(1970,1,1)</f>
        <v>42179.653379629628</v>
      </c>
      <c r="T2391" s="7">
        <f>(Table1[[#This Row],[deadline]]/86400)+DATE(1970,1,1)</f>
        <v>42210.915972222225</v>
      </c>
    </row>
    <row r="2392" spans="1:20" ht="43.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1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9">
        <f>Table1[[#This Row],[pledged]]/Table1[[#This Row],[goal]]</f>
        <v>0</v>
      </c>
      <c r="P2392" s="8">
        <f>IFERROR(Table1[[#This Row],[pledged]]/Table1[[#This Row],[backers_count]],0)</f>
        <v>0</v>
      </c>
      <c r="Q239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92" t="str">
        <f>RIGHT(Table1[[#This Row],[Category and Sub-Category]],(LEN(Table1[[#This Row],[Category and Sub-Category]])-(FIND("/",Table1[[#This Row],[Category and Sub-Category]],1))))</f>
        <v>web</v>
      </c>
      <c r="S2392" s="7">
        <f>(Table1[[#This Row],[launched_at]]/86400)+DATE(1970,1,1)</f>
        <v>41968.262314814812</v>
      </c>
      <c r="T2392" s="7">
        <f>(Table1[[#This Row],[deadline]]/86400)+DATE(1970,1,1)</f>
        <v>42008.262314814812</v>
      </c>
    </row>
    <row r="2393" spans="1:20" ht="29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12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9">
        <f>Table1[[#This Row],[pledged]]/Table1[[#This Row],[goal]]</f>
        <v>1.25E-3</v>
      </c>
      <c r="P2393" s="8">
        <f>IFERROR(Table1[[#This Row],[pledged]]/Table1[[#This Row],[backers_count]],0)</f>
        <v>25</v>
      </c>
      <c r="Q239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93" t="str">
        <f>RIGHT(Table1[[#This Row],[Category and Sub-Category]],(LEN(Table1[[#This Row],[Category and Sub-Category]])-(FIND("/",Table1[[#This Row],[Category and Sub-Category]],1))))</f>
        <v>web</v>
      </c>
      <c r="S2393" s="7">
        <f>(Table1[[#This Row],[launched_at]]/86400)+DATE(1970,1,1)</f>
        <v>42064.794490740736</v>
      </c>
      <c r="T2393" s="7">
        <f>(Table1[[#This Row],[deadline]]/86400)+DATE(1970,1,1)</f>
        <v>42094.752824074079</v>
      </c>
    </row>
    <row r="2394" spans="1:20" ht="58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12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9">
        <f>Table1[[#This Row],[pledged]]/Table1[[#This Row],[goal]]</f>
        <v>0</v>
      </c>
      <c r="P2394" s="8">
        <f>IFERROR(Table1[[#This Row],[pledged]]/Table1[[#This Row],[backers_count]],0)</f>
        <v>0</v>
      </c>
      <c r="Q239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94" t="str">
        <f>RIGHT(Table1[[#This Row],[Category and Sub-Category]],(LEN(Table1[[#This Row],[Category and Sub-Category]])-(FIND("/",Table1[[#This Row],[Category and Sub-Category]],1))))</f>
        <v>web</v>
      </c>
      <c r="S2394" s="7">
        <f>(Table1[[#This Row],[launched_at]]/86400)+DATE(1970,1,1)</f>
        <v>42276.120636574073</v>
      </c>
      <c r="T2394" s="7">
        <f>(Table1[[#This Row],[deadline]]/86400)+DATE(1970,1,1)</f>
        <v>42306.120636574073</v>
      </c>
    </row>
    <row r="2395" spans="1:20" ht="43.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12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9">
        <f>Table1[[#This Row],[pledged]]/Table1[[#This Row],[goal]]</f>
        <v>5.0000000000000001E-4</v>
      </c>
      <c r="P2395" s="8">
        <f>IFERROR(Table1[[#This Row],[pledged]]/Table1[[#This Row],[backers_count]],0)</f>
        <v>50</v>
      </c>
      <c r="Q239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95" t="str">
        <f>RIGHT(Table1[[#This Row],[Category and Sub-Category]],(LEN(Table1[[#This Row],[Category and Sub-Category]])-(FIND("/",Table1[[#This Row],[Category and Sub-Category]],1))))</f>
        <v>web</v>
      </c>
      <c r="S2395" s="7">
        <f>(Table1[[#This Row],[launched_at]]/86400)+DATE(1970,1,1)</f>
        <v>42194.648344907408</v>
      </c>
      <c r="T2395" s="7">
        <f>(Table1[[#This Row],[deadline]]/86400)+DATE(1970,1,1)</f>
        <v>42224.648344907408</v>
      </c>
    </row>
    <row r="2396" spans="1:20" ht="43.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12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9">
        <f>Table1[[#This Row],[pledged]]/Table1[[#This Row],[goal]]</f>
        <v>5.9999999999999995E-4</v>
      </c>
      <c r="P2396" s="8">
        <f>IFERROR(Table1[[#This Row],[pledged]]/Table1[[#This Row],[backers_count]],0)</f>
        <v>1.5</v>
      </c>
      <c r="Q239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96" t="str">
        <f>RIGHT(Table1[[#This Row],[Category and Sub-Category]],(LEN(Table1[[#This Row],[Category and Sub-Category]])-(FIND("/",Table1[[#This Row],[Category and Sub-Category]],1))))</f>
        <v>web</v>
      </c>
      <c r="S2396" s="7">
        <f>(Table1[[#This Row],[launched_at]]/86400)+DATE(1970,1,1)</f>
        <v>42031.362187499995</v>
      </c>
      <c r="T2396" s="7">
        <f>(Table1[[#This Row],[deadline]]/86400)+DATE(1970,1,1)</f>
        <v>42061.362187499995</v>
      </c>
    </row>
    <row r="2397" spans="1:20" ht="43.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12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9">
        <f>Table1[[#This Row],[pledged]]/Table1[[#This Row],[goal]]</f>
        <v>0</v>
      </c>
      <c r="P2397" s="8">
        <f>IFERROR(Table1[[#This Row],[pledged]]/Table1[[#This Row],[backers_count]],0)</f>
        <v>0</v>
      </c>
      <c r="Q239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97" t="str">
        <f>RIGHT(Table1[[#This Row],[Category and Sub-Category]],(LEN(Table1[[#This Row],[Category and Sub-Category]])-(FIND("/",Table1[[#This Row],[Category and Sub-Category]],1))))</f>
        <v>web</v>
      </c>
      <c r="S2397" s="7">
        <f>(Table1[[#This Row],[launched_at]]/86400)+DATE(1970,1,1)</f>
        <v>42717.121377314819</v>
      </c>
      <c r="T2397" s="7">
        <f>(Table1[[#This Row],[deadline]]/86400)+DATE(1970,1,1)</f>
        <v>42745.372916666667</v>
      </c>
    </row>
    <row r="2398" spans="1:20" ht="43.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12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9">
        <f>Table1[[#This Row],[pledged]]/Table1[[#This Row],[goal]]</f>
        <v>2E-3</v>
      </c>
      <c r="P2398" s="8">
        <f>IFERROR(Table1[[#This Row],[pledged]]/Table1[[#This Row],[backers_count]],0)</f>
        <v>10</v>
      </c>
      <c r="Q239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98" t="str">
        <f>RIGHT(Table1[[#This Row],[Category and Sub-Category]],(LEN(Table1[[#This Row],[Category and Sub-Category]])-(FIND("/",Table1[[#This Row],[Category and Sub-Category]],1))))</f>
        <v>web</v>
      </c>
      <c r="S2398" s="7">
        <f>(Table1[[#This Row],[launched_at]]/86400)+DATE(1970,1,1)</f>
        <v>42262.849050925928</v>
      </c>
      <c r="T2398" s="7">
        <f>(Table1[[#This Row],[deadline]]/86400)+DATE(1970,1,1)</f>
        <v>42292.849050925928</v>
      </c>
    </row>
    <row r="2399" spans="1:20" ht="43.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12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9">
        <f>Table1[[#This Row],[pledged]]/Table1[[#This Row],[goal]]</f>
        <v>0</v>
      </c>
      <c r="P2399" s="8">
        <f>IFERROR(Table1[[#This Row],[pledged]]/Table1[[#This Row],[backers_count]],0)</f>
        <v>0</v>
      </c>
      <c r="Q239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399" t="str">
        <f>RIGHT(Table1[[#This Row],[Category and Sub-Category]],(LEN(Table1[[#This Row],[Category and Sub-Category]])-(FIND("/",Table1[[#This Row],[Category and Sub-Category]],1))))</f>
        <v>web</v>
      </c>
      <c r="S2399" s="7">
        <f>(Table1[[#This Row],[launched_at]]/86400)+DATE(1970,1,1)</f>
        <v>41976.88490740741</v>
      </c>
      <c r="T2399" s="7">
        <f>(Table1[[#This Row],[deadline]]/86400)+DATE(1970,1,1)</f>
        <v>42006.88490740741</v>
      </c>
    </row>
    <row r="2400" spans="1:20" ht="43.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12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9">
        <f>Table1[[#This Row],[pledged]]/Table1[[#This Row],[goal]]</f>
        <v>0</v>
      </c>
      <c r="P2400" s="8">
        <f>IFERROR(Table1[[#This Row],[pledged]]/Table1[[#This Row],[backers_count]],0)</f>
        <v>0</v>
      </c>
      <c r="Q240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400" t="str">
        <f>RIGHT(Table1[[#This Row],[Category and Sub-Category]],(LEN(Table1[[#This Row],[Category and Sub-Category]])-(FIND("/",Table1[[#This Row],[Category and Sub-Category]],1))))</f>
        <v>web</v>
      </c>
      <c r="S2400" s="7">
        <f>(Table1[[#This Row],[launched_at]]/86400)+DATE(1970,1,1)</f>
        <v>42157.916481481487</v>
      </c>
      <c r="T2400" s="7">
        <f>(Table1[[#This Row],[deadline]]/86400)+DATE(1970,1,1)</f>
        <v>42187.916481481487</v>
      </c>
    </row>
    <row r="2401" spans="1:20" ht="43.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12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9">
        <f>Table1[[#This Row],[pledged]]/Table1[[#This Row],[goal]]</f>
        <v>0</v>
      </c>
      <c r="P2401" s="8">
        <f>IFERROR(Table1[[#This Row],[pledged]]/Table1[[#This Row],[backers_count]],0)</f>
        <v>0</v>
      </c>
      <c r="Q240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401" t="str">
        <f>RIGHT(Table1[[#This Row],[Category and Sub-Category]],(LEN(Table1[[#This Row],[Category and Sub-Category]])-(FIND("/",Table1[[#This Row],[Category and Sub-Category]],1))))</f>
        <v>web</v>
      </c>
      <c r="S2401" s="7">
        <f>(Table1[[#This Row],[launched_at]]/86400)+DATE(1970,1,1)</f>
        <v>41956.853078703702</v>
      </c>
      <c r="T2401" s="7">
        <f>(Table1[[#This Row],[deadline]]/86400)+DATE(1970,1,1)</f>
        <v>41991.853078703702</v>
      </c>
    </row>
    <row r="2402" spans="1:20" ht="43.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1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9">
        <f>Table1[[#This Row],[pledged]]/Table1[[#This Row],[goal]]</f>
        <v>0</v>
      </c>
      <c r="P2402" s="8">
        <f>IFERROR(Table1[[#This Row],[pledged]]/Table1[[#This Row],[backers_count]],0)</f>
        <v>0</v>
      </c>
      <c r="Q240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402" t="str">
        <f>RIGHT(Table1[[#This Row],[Category and Sub-Category]],(LEN(Table1[[#This Row],[Category and Sub-Category]])-(FIND("/",Table1[[#This Row],[Category and Sub-Category]],1))))</f>
        <v>web</v>
      </c>
      <c r="S2402" s="7">
        <f>(Table1[[#This Row],[launched_at]]/86400)+DATE(1970,1,1)</f>
        <v>42444.268101851849</v>
      </c>
      <c r="T2402" s="7">
        <f>(Table1[[#This Row],[deadline]]/86400)+DATE(1970,1,1)</f>
        <v>42474.268101851849</v>
      </c>
    </row>
    <row r="2403" spans="1:20" ht="43.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12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9">
        <f>Table1[[#This Row],[pledged]]/Table1[[#This Row],[goal]]</f>
        <v>7.1785714285714283E-3</v>
      </c>
      <c r="P2403" s="8">
        <f>IFERROR(Table1[[#This Row],[pledged]]/Table1[[#This Row],[backers_count]],0)</f>
        <v>22.333333333333332</v>
      </c>
      <c r="Q240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03" t="str">
        <f>RIGHT(Table1[[#This Row],[Category and Sub-Category]],(LEN(Table1[[#This Row],[Category and Sub-Category]])-(FIND("/",Table1[[#This Row],[Category and Sub-Category]],1))))</f>
        <v>food trucks</v>
      </c>
      <c r="S2403" s="7">
        <f>(Table1[[#This Row],[launched_at]]/86400)+DATE(1970,1,1)</f>
        <v>42374.822870370372</v>
      </c>
      <c r="T2403" s="7">
        <f>(Table1[[#This Row],[deadline]]/86400)+DATE(1970,1,1)</f>
        <v>42434.822870370372</v>
      </c>
    </row>
    <row r="2404" spans="1:20" ht="29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12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9">
        <f>Table1[[#This Row],[pledged]]/Table1[[#This Row],[goal]]</f>
        <v>4.3333333333333331E-3</v>
      </c>
      <c r="P2404" s="8">
        <f>IFERROR(Table1[[#This Row],[pledged]]/Table1[[#This Row],[backers_count]],0)</f>
        <v>52</v>
      </c>
      <c r="Q240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04" t="str">
        <f>RIGHT(Table1[[#This Row],[Category and Sub-Category]],(LEN(Table1[[#This Row],[Category and Sub-Category]])-(FIND("/",Table1[[#This Row],[Category and Sub-Category]],1))))</f>
        <v>food trucks</v>
      </c>
      <c r="S2404" s="7">
        <f>(Table1[[#This Row],[launched_at]]/86400)+DATE(1970,1,1)</f>
        <v>42107.679756944446</v>
      </c>
      <c r="T2404" s="7">
        <f>(Table1[[#This Row],[deadline]]/86400)+DATE(1970,1,1)</f>
        <v>42137.679756944446</v>
      </c>
    </row>
    <row r="2405" spans="1:20" ht="43.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12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9">
        <f>Table1[[#This Row],[pledged]]/Table1[[#This Row],[goal]]</f>
        <v>0.16833333333333333</v>
      </c>
      <c r="P2405" s="8">
        <f>IFERROR(Table1[[#This Row],[pledged]]/Table1[[#This Row],[backers_count]],0)</f>
        <v>16.833333333333332</v>
      </c>
      <c r="Q240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05" t="str">
        <f>RIGHT(Table1[[#This Row],[Category and Sub-Category]],(LEN(Table1[[#This Row],[Category and Sub-Category]])-(FIND("/",Table1[[#This Row],[Category and Sub-Category]],1))))</f>
        <v>food trucks</v>
      </c>
      <c r="S2405" s="7">
        <f>(Table1[[#This Row],[launched_at]]/86400)+DATE(1970,1,1)</f>
        <v>42399.882615740746</v>
      </c>
      <c r="T2405" s="7">
        <f>(Table1[[#This Row],[deadline]]/86400)+DATE(1970,1,1)</f>
        <v>42459.840949074074</v>
      </c>
    </row>
    <row r="2406" spans="1:20" ht="43.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12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9">
        <f>Table1[[#This Row],[pledged]]/Table1[[#This Row],[goal]]</f>
        <v>0</v>
      </c>
      <c r="P2406" s="8">
        <f>IFERROR(Table1[[#This Row],[pledged]]/Table1[[#This Row],[backers_count]],0)</f>
        <v>0</v>
      </c>
      <c r="Q240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06" t="str">
        <f>RIGHT(Table1[[#This Row],[Category and Sub-Category]],(LEN(Table1[[#This Row],[Category and Sub-Category]])-(FIND("/",Table1[[#This Row],[Category and Sub-Category]],1))))</f>
        <v>food trucks</v>
      </c>
      <c r="S2406" s="7">
        <f>(Table1[[#This Row],[launched_at]]/86400)+DATE(1970,1,1)</f>
        <v>42342.03943287037</v>
      </c>
      <c r="T2406" s="7">
        <f>(Table1[[#This Row],[deadline]]/86400)+DATE(1970,1,1)</f>
        <v>42372.03943287037</v>
      </c>
    </row>
    <row r="2407" spans="1:20" ht="43.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12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9">
        <f>Table1[[#This Row],[pledged]]/Table1[[#This Row],[goal]]</f>
        <v>0.22520000000000001</v>
      </c>
      <c r="P2407" s="8">
        <f>IFERROR(Table1[[#This Row],[pledged]]/Table1[[#This Row],[backers_count]],0)</f>
        <v>56.3</v>
      </c>
      <c r="Q240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07" t="str">
        <f>RIGHT(Table1[[#This Row],[Category and Sub-Category]],(LEN(Table1[[#This Row],[Category and Sub-Category]])-(FIND("/",Table1[[#This Row],[Category and Sub-Category]],1))))</f>
        <v>food trucks</v>
      </c>
      <c r="S2407" s="7">
        <f>(Table1[[#This Row],[launched_at]]/86400)+DATE(1970,1,1)</f>
        <v>42595.585358796292</v>
      </c>
      <c r="T2407" s="7">
        <f>(Table1[[#This Row],[deadline]]/86400)+DATE(1970,1,1)</f>
        <v>42616.585358796292</v>
      </c>
    </row>
    <row r="2408" spans="1:20" ht="43.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12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9">
        <f>Table1[[#This Row],[pledged]]/Table1[[#This Row],[goal]]</f>
        <v>0.41384615384615386</v>
      </c>
      <c r="P2408" s="8">
        <f>IFERROR(Table1[[#This Row],[pledged]]/Table1[[#This Row],[backers_count]],0)</f>
        <v>84.0625</v>
      </c>
      <c r="Q240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08" t="str">
        <f>RIGHT(Table1[[#This Row],[Category and Sub-Category]],(LEN(Table1[[#This Row],[Category and Sub-Category]])-(FIND("/",Table1[[#This Row],[Category and Sub-Category]],1))))</f>
        <v>food trucks</v>
      </c>
      <c r="S2408" s="7">
        <f>(Table1[[#This Row],[launched_at]]/86400)+DATE(1970,1,1)</f>
        <v>41983.110995370371</v>
      </c>
      <c r="T2408" s="7">
        <f>(Table1[[#This Row],[deadline]]/86400)+DATE(1970,1,1)</f>
        <v>42023.110995370371</v>
      </c>
    </row>
    <row r="2409" spans="1:20" ht="58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12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9">
        <f>Table1[[#This Row],[pledged]]/Table1[[#This Row],[goal]]</f>
        <v>0.25259090909090909</v>
      </c>
      <c r="P2409" s="8">
        <f>IFERROR(Table1[[#This Row],[pledged]]/Table1[[#This Row],[backers_count]],0)</f>
        <v>168.39393939393941</v>
      </c>
      <c r="Q240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09" t="str">
        <f>RIGHT(Table1[[#This Row],[Category and Sub-Category]],(LEN(Table1[[#This Row],[Category and Sub-Category]])-(FIND("/",Table1[[#This Row],[Category and Sub-Category]],1))))</f>
        <v>food trucks</v>
      </c>
      <c r="S2409" s="7">
        <f>(Table1[[#This Row],[launched_at]]/86400)+DATE(1970,1,1)</f>
        <v>42082.575555555552</v>
      </c>
      <c r="T2409" s="7">
        <f>(Table1[[#This Row],[deadline]]/86400)+DATE(1970,1,1)</f>
        <v>42105.25</v>
      </c>
    </row>
    <row r="2410" spans="1:20" ht="43.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12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9">
        <f>Table1[[#This Row],[pledged]]/Table1[[#This Row],[goal]]</f>
        <v>2E-3</v>
      </c>
      <c r="P2410" s="8">
        <f>IFERROR(Table1[[#This Row],[pledged]]/Table1[[#This Row],[backers_count]],0)</f>
        <v>15</v>
      </c>
      <c r="Q241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10" t="str">
        <f>RIGHT(Table1[[#This Row],[Category and Sub-Category]],(LEN(Table1[[#This Row],[Category and Sub-Category]])-(FIND("/",Table1[[#This Row],[Category and Sub-Category]],1))))</f>
        <v>food trucks</v>
      </c>
      <c r="S2410" s="7">
        <f>(Table1[[#This Row],[launched_at]]/86400)+DATE(1970,1,1)</f>
        <v>41919.140706018516</v>
      </c>
      <c r="T2410" s="7">
        <f>(Table1[[#This Row],[deadline]]/86400)+DATE(1970,1,1)</f>
        <v>41949.182372685187</v>
      </c>
    </row>
    <row r="2411" spans="1:20" ht="43.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12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9">
        <f>Table1[[#This Row],[pledged]]/Table1[[#This Row],[goal]]</f>
        <v>1.84E-2</v>
      </c>
      <c r="P2411" s="8">
        <f>IFERROR(Table1[[#This Row],[pledged]]/Table1[[#This Row],[backers_count]],0)</f>
        <v>76.666666666666671</v>
      </c>
      <c r="Q241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11" t="str">
        <f>RIGHT(Table1[[#This Row],[Category and Sub-Category]],(LEN(Table1[[#This Row],[Category and Sub-Category]])-(FIND("/",Table1[[#This Row],[Category and Sub-Category]],1))))</f>
        <v>food trucks</v>
      </c>
      <c r="S2411" s="7">
        <f>(Table1[[#This Row],[launched_at]]/86400)+DATE(1970,1,1)</f>
        <v>42204.875868055555</v>
      </c>
      <c r="T2411" s="7">
        <f>(Table1[[#This Row],[deadline]]/86400)+DATE(1970,1,1)</f>
        <v>42234.875868055555</v>
      </c>
    </row>
    <row r="2412" spans="1:20" ht="58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9">
        <f>Table1[[#This Row],[pledged]]/Table1[[#This Row],[goal]]</f>
        <v>0</v>
      </c>
      <c r="P2412" s="8">
        <f>IFERROR(Table1[[#This Row],[pledged]]/Table1[[#This Row],[backers_count]],0)</f>
        <v>0</v>
      </c>
      <c r="Q241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12" t="str">
        <f>RIGHT(Table1[[#This Row],[Category and Sub-Category]],(LEN(Table1[[#This Row],[Category and Sub-Category]])-(FIND("/",Table1[[#This Row],[Category and Sub-Category]],1))))</f>
        <v>food trucks</v>
      </c>
      <c r="S2412" s="7">
        <f>(Table1[[#This Row],[launched_at]]/86400)+DATE(1970,1,1)</f>
        <v>42224.408275462964</v>
      </c>
      <c r="T2412" s="7">
        <f>(Table1[[#This Row],[deadline]]/86400)+DATE(1970,1,1)</f>
        <v>42254.408275462964</v>
      </c>
    </row>
    <row r="2413" spans="1:20" ht="58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12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9">
        <f>Table1[[#This Row],[pledged]]/Table1[[#This Row],[goal]]</f>
        <v>6.0400000000000002E-3</v>
      </c>
      <c r="P2413" s="8">
        <f>IFERROR(Table1[[#This Row],[pledged]]/Table1[[#This Row],[backers_count]],0)</f>
        <v>50.333333333333336</v>
      </c>
      <c r="Q241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13" t="str">
        <f>RIGHT(Table1[[#This Row],[Category and Sub-Category]],(LEN(Table1[[#This Row],[Category and Sub-Category]])-(FIND("/",Table1[[#This Row],[Category and Sub-Category]],1))))</f>
        <v>food trucks</v>
      </c>
      <c r="S2413" s="7">
        <f>(Table1[[#This Row],[launched_at]]/86400)+DATE(1970,1,1)</f>
        <v>42211.732430555552</v>
      </c>
      <c r="T2413" s="7">
        <f>(Table1[[#This Row],[deadline]]/86400)+DATE(1970,1,1)</f>
        <v>42241.732430555552</v>
      </c>
    </row>
    <row r="2414" spans="1:20" ht="58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12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9">
        <f>Table1[[#This Row],[pledged]]/Table1[[#This Row],[goal]]</f>
        <v>0</v>
      </c>
      <c r="P2414" s="8">
        <f>IFERROR(Table1[[#This Row],[pledged]]/Table1[[#This Row],[backers_count]],0)</f>
        <v>0</v>
      </c>
      <c r="Q241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14" t="str">
        <f>RIGHT(Table1[[#This Row],[Category and Sub-Category]],(LEN(Table1[[#This Row],[Category and Sub-Category]])-(FIND("/",Table1[[#This Row],[Category and Sub-Category]],1))))</f>
        <v>food trucks</v>
      </c>
      <c r="S2414" s="7">
        <f>(Table1[[#This Row],[launched_at]]/86400)+DATE(1970,1,1)</f>
        <v>42655.736956018518</v>
      </c>
      <c r="T2414" s="7">
        <f>(Table1[[#This Row],[deadline]]/86400)+DATE(1970,1,1)</f>
        <v>42700.778622685189</v>
      </c>
    </row>
    <row r="2415" spans="1:20" ht="43.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12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9">
        <f>Table1[[#This Row],[pledged]]/Table1[[#This Row],[goal]]</f>
        <v>8.3333333333333332E-3</v>
      </c>
      <c r="P2415" s="8">
        <f>IFERROR(Table1[[#This Row],[pledged]]/Table1[[#This Row],[backers_count]],0)</f>
        <v>8.3333333333333339</v>
      </c>
      <c r="Q241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15" t="str">
        <f>RIGHT(Table1[[#This Row],[Category and Sub-Category]],(LEN(Table1[[#This Row],[Category and Sub-Category]])-(FIND("/",Table1[[#This Row],[Category and Sub-Category]],1))))</f>
        <v>food trucks</v>
      </c>
      <c r="S2415" s="7">
        <f>(Table1[[#This Row],[launched_at]]/86400)+DATE(1970,1,1)</f>
        <v>41760.10974537037</v>
      </c>
      <c r="T2415" s="7">
        <f>(Table1[[#This Row],[deadline]]/86400)+DATE(1970,1,1)</f>
        <v>41790.979166666664</v>
      </c>
    </row>
    <row r="2416" spans="1:20" ht="43.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12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9">
        <f>Table1[[#This Row],[pledged]]/Table1[[#This Row],[goal]]</f>
        <v>3.0666666666666665E-2</v>
      </c>
      <c r="P2416" s="8">
        <f>IFERROR(Table1[[#This Row],[pledged]]/Table1[[#This Row],[backers_count]],0)</f>
        <v>35.384615384615387</v>
      </c>
      <c r="Q241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16" t="str">
        <f>RIGHT(Table1[[#This Row],[Category and Sub-Category]],(LEN(Table1[[#This Row],[Category and Sub-Category]])-(FIND("/",Table1[[#This Row],[Category and Sub-Category]],1))))</f>
        <v>food trucks</v>
      </c>
      <c r="S2416" s="7">
        <f>(Table1[[#This Row],[launched_at]]/86400)+DATE(1970,1,1)</f>
        <v>42198.695138888885</v>
      </c>
      <c r="T2416" s="7">
        <f>(Table1[[#This Row],[deadline]]/86400)+DATE(1970,1,1)</f>
        <v>42238.165972222225</v>
      </c>
    </row>
    <row r="2417" spans="1:20" ht="43.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12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9">
        <f>Table1[[#This Row],[pledged]]/Table1[[#This Row],[goal]]</f>
        <v>5.5833333333333334E-3</v>
      </c>
      <c r="P2417" s="8">
        <f>IFERROR(Table1[[#This Row],[pledged]]/Table1[[#This Row],[backers_count]],0)</f>
        <v>55.833333333333336</v>
      </c>
      <c r="Q241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17" t="str">
        <f>RIGHT(Table1[[#This Row],[Category and Sub-Category]],(LEN(Table1[[#This Row],[Category and Sub-Category]])-(FIND("/",Table1[[#This Row],[Category and Sub-Category]],1))))</f>
        <v>food trucks</v>
      </c>
      <c r="S2417" s="7">
        <f>(Table1[[#This Row],[launched_at]]/86400)+DATE(1970,1,1)</f>
        <v>42536.862800925926</v>
      </c>
      <c r="T2417" s="7">
        <f>(Table1[[#This Row],[deadline]]/86400)+DATE(1970,1,1)</f>
        <v>42566.862800925926</v>
      </c>
    </row>
    <row r="2418" spans="1:20" ht="43.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12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9">
        <f>Table1[[#This Row],[pledged]]/Table1[[#This Row],[goal]]</f>
        <v>2.5000000000000001E-4</v>
      </c>
      <c r="P2418" s="8">
        <f>IFERROR(Table1[[#This Row],[pledged]]/Table1[[#This Row],[backers_count]],0)</f>
        <v>5</v>
      </c>
      <c r="Q241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18" t="str">
        <f>RIGHT(Table1[[#This Row],[Category and Sub-Category]],(LEN(Table1[[#This Row],[Category and Sub-Category]])-(FIND("/",Table1[[#This Row],[Category and Sub-Category]],1))))</f>
        <v>food trucks</v>
      </c>
      <c r="S2418" s="7">
        <f>(Table1[[#This Row],[launched_at]]/86400)+DATE(1970,1,1)</f>
        <v>42019.737766203703</v>
      </c>
      <c r="T2418" s="7">
        <f>(Table1[[#This Row],[deadline]]/86400)+DATE(1970,1,1)</f>
        <v>42077.625</v>
      </c>
    </row>
    <row r="2419" spans="1:20" ht="43.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12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9">
        <f>Table1[[#This Row],[pledged]]/Table1[[#This Row],[goal]]</f>
        <v>0</v>
      </c>
      <c r="P2419" s="8">
        <f>IFERROR(Table1[[#This Row],[pledged]]/Table1[[#This Row],[backers_count]],0)</f>
        <v>0</v>
      </c>
      <c r="Q241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19" t="str">
        <f>RIGHT(Table1[[#This Row],[Category and Sub-Category]],(LEN(Table1[[#This Row],[Category and Sub-Category]])-(FIND("/",Table1[[#This Row],[Category and Sub-Category]],1))))</f>
        <v>food trucks</v>
      </c>
      <c r="S2419" s="7">
        <f>(Table1[[#This Row],[launched_at]]/86400)+DATE(1970,1,1)</f>
        <v>41831.884108796294</v>
      </c>
      <c r="T2419" s="7">
        <f>(Table1[[#This Row],[deadline]]/86400)+DATE(1970,1,1)</f>
        <v>41861.884108796294</v>
      </c>
    </row>
    <row r="2420" spans="1:20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12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9">
        <f>Table1[[#This Row],[pledged]]/Table1[[#This Row],[goal]]</f>
        <v>2.0000000000000001E-4</v>
      </c>
      <c r="P2420" s="8">
        <f>IFERROR(Table1[[#This Row],[pledged]]/Table1[[#This Row],[backers_count]],0)</f>
        <v>1</v>
      </c>
      <c r="Q242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20" t="str">
        <f>RIGHT(Table1[[#This Row],[Category and Sub-Category]],(LEN(Table1[[#This Row],[Category and Sub-Category]])-(FIND("/",Table1[[#This Row],[Category and Sub-Category]],1))))</f>
        <v>food trucks</v>
      </c>
      <c r="S2420" s="7">
        <f>(Table1[[#This Row],[launched_at]]/86400)+DATE(1970,1,1)</f>
        <v>42027.856990740736</v>
      </c>
      <c r="T2420" s="7">
        <f>(Table1[[#This Row],[deadline]]/86400)+DATE(1970,1,1)</f>
        <v>42087.815324074079</v>
      </c>
    </row>
    <row r="2421" spans="1:20" ht="58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12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9">
        <f>Table1[[#This Row],[pledged]]/Table1[[#This Row],[goal]]</f>
        <v>0</v>
      </c>
      <c r="P2421" s="8">
        <f>IFERROR(Table1[[#This Row],[pledged]]/Table1[[#This Row],[backers_count]],0)</f>
        <v>0</v>
      </c>
      <c r="Q242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21" t="str">
        <f>RIGHT(Table1[[#This Row],[Category and Sub-Category]],(LEN(Table1[[#This Row],[Category and Sub-Category]])-(FIND("/",Table1[[#This Row],[Category and Sub-Category]],1))))</f>
        <v>food trucks</v>
      </c>
      <c r="S2421" s="7">
        <f>(Table1[[#This Row],[launched_at]]/86400)+DATE(1970,1,1)</f>
        <v>41993.738298611112</v>
      </c>
      <c r="T2421" s="7">
        <f>(Table1[[#This Row],[deadline]]/86400)+DATE(1970,1,1)</f>
        <v>42053.738298611112</v>
      </c>
    </row>
    <row r="2422" spans="1:20" ht="43.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1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9">
        <f>Table1[[#This Row],[pledged]]/Table1[[#This Row],[goal]]</f>
        <v>0.14825133372851215</v>
      </c>
      <c r="P2422" s="8">
        <f>IFERROR(Table1[[#This Row],[pledged]]/Table1[[#This Row],[backers_count]],0)</f>
        <v>69.472222222222229</v>
      </c>
      <c r="Q242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22" t="str">
        <f>RIGHT(Table1[[#This Row],[Category and Sub-Category]],(LEN(Table1[[#This Row],[Category and Sub-Category]])-(FIND("/",Table1[[#This Row],[Category and Sub-Category]],1))))</f>
        <v>food trucks</v>
      </c>
      <c r="S2422" s="7">
        <f>(Table1[[#This Row],[launched_at]]/86400)+DATE(1970,1,1)</f>
        <v>41893.028877314813</v>
      </c>
      <c r="T2422" s="7">
        <f>(Table1[[#This Row],[deadline]]/86400)+DATE(1970,1,1)</f>
        <v>41953.070543981477</v>
      </c>
    </row>
    <row r="2423" spans="1:20" ht="29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12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9">
        <f>Table1[[#This Row],[pledged]]/Table1[[#This Row],[goal]]</f>
        <v>1.6666666666666666E-4</v>
      </c>
      <c r="P2423" s="8">
        <f>IFERROR(Table1[[#This Row],[pledged]]/Table1[[#This Row],[backers_count]],0)</f>
        <v>1</v>
      </c>
      <c r="Q242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23" t="str">
        <f>RIGHT(Table1[[#This Row],[Category and Sub-Category]],(LEN(Table1[[#This Row],[Category and Sub-Category]])-(FIND("/",Table1[[#This Row],[Category and Sub-Category]],1))))</f>
        <v>food trucks</v>
      </c>
      <c r="S2423" s="7">
        <f>(Table1[[#This Row],[launched_at]]/86400)+DATE(1970,1,1)</f>
        <v>42026.687453703707</v>
      </c>
      <c r="T2423" s="7">
        <f>(Table1[[#This Row],[deadline]]/86400)+DATE(1970,1,1)</f>
        <v>42056.687453703707</v>
      </c>
    </row>
    <row r="2424" spans="1:20" ht="29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12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9">
        <f>Table1[[#This Row],[pledged]]/Table1[[#This Row],[goal]]</f>
        <v>2E-3</v>
      </c>
      <c r="P2424" s="8">
        <f>IFERROR(Table1[[#This Row],[pledged]]/Table1[[#This Row],[backers_count]],0)</f>
        <v>1</v>
      </c>
      <c r="Q242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24" t="str">
        <f>RIGHT(Table1[[#This Row],[Category and Sub-Category]],(LEN(Table1[[#This Row],[Category and Sub-Category]])-(FIND("/",Table1[[#This Row],[Category and Sub-Category]],1))))</f>
        <v>food trucks</v>
      </c>
      <c r="S2424" s="7">
        <f>(Table1[[#This Row],[launched_at]]/86400)+DATE(1970,1,1)</f>
        <v>42044.724953703699</v>
      </c>
      <c r="T2424" s="7">
        <f>(Table1[[#This Row],[deadline]]/86400)+DATE(1970,1,1)</f>
        <v>42074.683287037042</v>
      </c>
    </row>
    <row r="2425" spans="1:20" ht="43.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12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9">
        <f>Table1[[#This Row],[pledged]]/Table1[[#This Row],[goal]]</f>
        <v>1.3333333333333334E-4</v>
      </c>
      <c r="P2425" s="8">
        <f>IFERROR(Table1[[#This Row],[pledged]]/Table1[[#This Row],[backers_count]],0)</f>
        <v>8</v>
      </c>
      <c r="Q242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25" t="str">
        <f>RIGHT(Table1[[#This Row],[Category and Sub-Category]],(LEN(Table1[[#This Row],[Category and Sub-Category]])-(FIND("/",Table1[[#This Row],[Category and Sub-Category]],1))))</f>
        <v>food trucks</v>
      </c>
      <c r="S2425" s="7">
        <f>(Table1[[#This Row],[launched_at]]/86400)+DATE(1970,1,1)</f>
        <v>41974.704745370371</v>
      </c>
      <c r="T2425" s="7">
        <f>(Table1[[#This Row],[deadline]]/86400)+DATE(1970,1,1)</f>
        <v>42004.704745370371</v>
      </c>
    </row>
    <row r="2426" spans="1:20" ht="29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12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9">
        <f>Table1[[#This Row],[pledged]]/Table1[[#This Row],[goal]]</f>
        <v>1.24E-2</v>
      </c>
      <c r="P2426" s="8">
        <f>IFERROR(Table1[[#This Row],[pledged]]/Table1[[#This Row],[backers_count]],0)</f>
        <v>34.444444444444443</v>
      </c>
      <c r="Q242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26" t="str">
        <f>RIGHT(Table1[[#This Row],[Category and Sub-Category]],(LEN(Table1[[#This Row],[Category and Sub-Category]])-(FIND("/",Table1[[#This Row],[Category and Sub-Category]],1))))</f>
        <v>food trucks</v>
      </c>
      <c r="S2426" s="7">
        <f>(Table1[[#This Row],[launched_at]]/86400)+DATE(1970,1,1)</f>
        <v>41909.892453703702</v>
      </c>
      <c r="T2426" s="7">
        <f>(Table1[[#This Row],[deadline]]/86400)+DATE(1970,1,1)</f>
        <v>41939.892453703702</v>
      </c>
    </row>
    <row r="2427" spans="1:20" ht="58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12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9">
        <f>Table1[[#This Row],[pledged]]/Table1[[#This Row],[goal]]</f>
        <v>2.8571428571428574E-4</v>
      </c>
      <c r="P2427" s="8">
        <f>IFERROR(Table1[[#This Row],[pledged]]/Table1[[#This Row],[backers_count]],0)</f>
        <v>1</v>
      </c>
      <c r="Q242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27" t="str">
        <f>RIGHT(Table1[[#This Row],[Category and Sub-Category]],(LEN(Table1[[#This Row],[Category and Sub-Category]])-(FIND("/",Table1[[#This Row],[Category and Sub-Category]],1))))</f>
        <v>food trucks</v>
      </c>
      <c r="S2427" s="7">
        <f>(Table1[[#This Row],[launched_at]]/86400)+DATE(1970,1,1)</f>
        <v>42502.913761574076</v>
      </c>
      <c r="T2427" s="7">
        <f>(Table1[[#This Row],[deadline]]/86400)+DATE(1970,1,1)</f>
        <v>42517.919444444444</v>
      </c>
    </row>
    <row r="2428" spans="1:20" ht="43.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12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9">
        <f>Table1[[#This Row],[pledged]]/Table1[[#This Row],[goal]]</f>
        <v>0</v>
      </c>
      <c r="P2428" s="8">
        <f>IFERROR(Table1[[#This Row],[pledged]]/Table1[[#This Row],[backers_count]],0)</f>
        <v>0</v>
      </c>
      <c r="Q242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28" t="str">
        <f>RIGHT(Table1[[#This Row],[Category and Sub-Category]],(LEN(Table1[[#This Row],[Category and Sub-Category]])-(FIND("/",Table1[[#This Row],[Category and Sub-Category]],1))))</f>
        <v>food trucks</v>
      </c>
      <c r="S2428" s="7">
        <f>(Table1[[#This Row],[launched_at]]/86400)+DATE(1970,1,1)</f>
        <v>42164.170046296298</v>
      </c>
      <c r="T2428" s="7">
        <f>(Table1[[#This Row],[deadline]]/86400)+DATE(1970,1,1)</f>
        <v>42224.170046296298</v>
      </c>
    </row>
    <row r="2429" spans="1:20" ht="29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12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9">
        <f>Table1[[#This Row],[pledged]]/Table1[[#This Row],[goal]]</f>
        <v>2.0000000000000002E-5</v>
      </c>
      <c r="P2429" s="8">
        <f>IFERROR(Table1[[#This Row],[pledged]]/Table1[[#This Row],[backers_count]],0)</f>
        <v>1</v>
      </c>
      <c r="Q242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29" t="str">
        <f>RIGHT(Table1[[#This Row],[Category and Sub-Category]],(LEN(Table1[[#This Row],[Category and Sub-Category]])-(FIND("/",Table1[[#This Row],[Category and Sub-Category]],1))))</f>
        <v>food trucks</v>
      </c>
      <c r="S2429" s="7">
        <f>(Table1[[#This Row],[launched_at]]/86400)+DATE(1970,1,1)</f>
        <v>42412.318668981483</v>
      </c>
      <c r="T2429" s="7">
        <f>(Table1[[#This Row],[deadline]]/86400)+DATE(1970,1,1)</f>
        <v>42452.277002314819</v>
      </c>
    </row>
    <row r="2430" spans="1:20" ht="29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12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9">
        <f>Table1[[#This Row],[pledged]]/Table1[[#This Row],[goal]]</f>
        <v>2.8571428571428571E-5</v>
      </c>
      <c r="P2430" s="8">
        <f>IFERROR(Table1[[#This Row],[pledged]]/Table1[[#This Row],[backers_count]],0)</f>
        <v>1</v>
      </c>
      <c r="Q243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30" t="str">
        <f>RIGHT(Table1[[#This Row],[Category and Sub-Category]],(LEN(Table1[[#This Row],[Category and Sub-Category]])-(FIND("/",Table1[[#This Row],[Category and Sub-Category]],1))))</f>
        <v>food trucks</v>
      </c>
      <c r="S2430" s="7">
        <f>(Table1[[#This Row],[launched_at]]/86400)+DATE(1970,1,1)</f>
        <v>42045.784155092595</v>
      </c>
      <c r="T2430" s="7">
        <f>(Table1[[#This Row],[deadline]]/86400)+DATE(1970,1,1)</f>
        <v>42075.742488425924</v>
      </c>
    </row>
    <row r="2431" spans="1:20" ht="43.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12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9">
        <f>Table1[[#This Row],[pledged]]/Table1[[#This Row],[goal]]</f>
        <v>1.4321428571428572E-2</v>
      </c>
      <c r="P2431" s="8">
        <f>IFERROR(Table1[[#This Row],[pledged]]/Table1[[#This Row],[backers_count]],0)</f>
        <v>501.25</v>
      </c>
      <c r="Q243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31" t="str">
        <f>RIGHT(Table1[[#This Row],[Category and Sub-Category]],(LEN(Table1[[#This Row],[Category and Sub-Category]])-(FIND("/",Table1[[#This Row],[Category and Sub-Category]],1))))</f>
        <v>food trucks</v>
      </c>
      <c r="S2431" s="7">
        <f>(Table1[[#This Row],[launched_at]]/86400)+DATE(1970,1,1)</f>
        <v>42734.879236111112</v>
      </c>
      <c r="T2431" s="7">
        <f>(Table1[[#This Row],[deadline]]/86400)+DATE(1970,1,1)</f>
        <v>42771.697222222225</v>
      </c>
    </row>
    <row r="2432" spans="1:20" ht="58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1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9">
        <f>Table1[[#This Row],[pledged]]/Table1[[#This Row],[goal]]</f>
        <v>7.0000000000000001E-3</v>
      </c>
      <c r="P2432" s="8">
        <f>IFERROR(Table1[[#This Row],[pledged]]/Table1[[#This Row],[backers_count]],0)</f>
        <v>10.5</v>
      </c>
      <c r="Q243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32" t="str">
        <f>RIGHT(Table1[[#This Row],[Category and Sub-Category]],(LEN(Table1[[#This Row],[Category and Sub-Category]])-(FIND("/",Table1[[#This Row],[Category and Sub-Category]],1))))</f>
        <v>food trucks</v>
      </c>
      <c r="S2432" s="7">
        <f>(Table1[[#This Row],[launched_at]]/86400)+DATE(1970,1,1)</f>
        <v>42382.130833333329</v>
      </c>
      <c r="T2432" s="7">
        <f>(Table1[[#This Row],[deadline]]/86400)+DATE(1970,1,1)</f>
        <v>42412.130833333329</v>
      </c>
    </row>
    <row r="2433" spans="1:20" ht="29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12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9">
        <f>Table1[[#This Row],[pledged]]/Table1[[#This Row],[goal]]</f>
        <v>2.0000000000000002E-5</v>
      </c>
      <c r="P2433" s="8">
        <f>IFERROR(Table1[[#This Row],[pledged]]/Table1[[#This Row],[backers_count]],0)</f>
        <v>1</v>
      </c>
      <c r="Q243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33" t="str">
        <f>RIGHT(Table1[[#This Row],[Category and Sub-Category]],(LEN(Table1[[#This Row],[Category and Sub-Category]])-(FIND("/",Table1[[#This Row],[Category and Sub-Category]],1))))</f>
        <v>food trucks</v>
      </c>
      <c r="S2433" s="7">
        <f>(Table1[[#This Row],[launched_at]]/86400)+DATE(1970,1,1)</f>
        <v>42489.099687499998</v>
      </c>
      <c r="T2433" s="7">
        <f>(Table1[[#This Row],[deadline]]/86400)+DATE(1970,1,1)</f>
        <v>42549.099687499998</v>
      </c>
    </row>
    <row r="2434" spans="1:20" ht="43.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12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9">
        <f>Table1[[#This Row],[pledged]]/Table1[[#This Row],[goal]]</f>
        <v>1.4285714285714287E-4</v>
      </c>
      <c r="P2434" s="8">
        <f>IFERROR(Table1[[#This Row],[pledged]]/Table1[[#This Row],[backers_count]],0)</f>
        <v>1</v>
      </c>
      <c r="Q243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34" t="str">
        <f>RIGHT(Table1[[#This Row],[Category and Sub-Category]],(LEN(Table1[[#This Row],[Category and Sub-Category]])-(FIND("/",Table1[[#This Row],[Category and Sub-Category]],1))))</f>
        <v>food trucks</v>
      </c>
      <c r="S2434" s="7">
        <f>(Table1[[#This Row],[launched_at]]/86400)+DATE(1970,1,1)</f>
        <v>42041.218715277777</v>
      </c>
      <c r="T2434" s="7">
        <f>(Table1[[#This Row],[deadline]]/86400)+DATE(1970,1,1)</f>
        <v>42071.218715277777</v>
      </c>
    </row>
    <row r="2435" spans="1:20" ht="58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12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9">
        <f>Table1[[#This Row],[pledged]]/Table1[[#This Row],[goal]]</f>
        <v>0</v>
      </c>
      <c r="P2435" s="8">
        <f>IFERROR(Table1[[#This Row],[pledged]]/Table1[[#This Row],[backers_count]],0)</f>
        <v>0</v>
      </c>
      <c r="Q243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35" t="str">
        <f>RIGHT(Table1[[#This Row],[Category and Sub-Category]],(LEN(Table1[[#This Row],[Category and Sub-Category]])-(FIND("/",Table1[[#This Row],[Category and Sub-Category]],1))))</f>
        <v>food trucks</v>
      </c>
      <c r="S2435" s="7">
        <f>(Table1[[#This Row],[launched_at]]/86400)+DATE(1970,1,1)</f>
        <v>42397.89980324074</v>
      </c>
      <c r="T2435" s="7">
        <f>(Table1[[#This Row],[deadline]]/86400)+DATE(1970,1,1)</f>
        <v>42427.89980324074</v>
      </c>
    </row>
    <row r="2436" spans="1:20" ht="43.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12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9">
        <f>Table1[[#This Row],[pledged]]/Table1[[#This Row],[goal]]</f>
        <v>1.2999999999999999E-3</v>
      </c>
      <c r="P2436" s="8">
        <f>IFERROR(Table1[[#This Row],[pledged]]/Table1[[#This Row],[backers_count]],0)</f>
        <v>13</v>
      </c>
      <c r="Q243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36" t="str">
        <f>RIGHT(Table1[[#This Row],[Category and Sub-Category]],(LEN(Table1[[#This Row],[Category and Sub-Category]])-(FIND("/",Table1[[#This Row],[Category and Sub-Category]],1))))</f>
        <v>food trucks</v>
      </c>
      <c r="S2436" s="7">
        <f>(Table1[[#This Row],[launched_at]]/86400)+DATE(1970,1,1)</f>
        <v>42180.186041666668</v>
      </c>
      <c r="T2436" s="7">
        <f>(Table1[[#This Row],[deadline]]/86400)+DATE(1970,1,1)</f>
        <v>42220.186041666668</v>
      </c>
    </row>
    <row r="2437" spans="1:20" ht="43.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12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9">
        <f>Table1[[#This Row],[pledged]]/Table1[[#This Row],[goal]]</f>
        <v>4.8960000000000002E-3</v>
      </c>
      <c r="P2437" s="8">
        <f>IFERROR(Table1[[#This Row],[pledged]]/Table1[[#This Row],[backers_count]],0)</f>
        <v>306</v>
      </c>
      <c r="Q243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37" t="str">
        <f>RIGHT(Table1[[#This Row],[Category and Sub-Category]],(LEN(Table1[[#This Row],[Category and Sub-Category]])-(FIND("/",Table1[[#This Row],[Category and Sub-Category]],1))))</f>
        <v>food trucks</v>
      </c>
      <c r="S2437" s="7">
        <f>(Table1[[#This Row],[launched_at]]/86400)+DATE(1970,1,1)</f>
        <v>42252.277615740742</v>
      </c>
      <c r="T2437" s="7">
        <f>(Table1[[#This Row],[deadline]]/86400)+DATE(1970,1,1)</f>
        <v>42282.277615740742</v>
      </c>
    </row>
    <row r="2438" spans="1:20" ht="58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12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9">
        <f>Table1[[#This Row],[pledged]]/Table1[[#This Row],[goal]]</f>
        <v>3.8461538461538462E-4</v>
      </c>
      <c r="P2438" s="8">
        <f>IFERROR(Table1[[#This Row],[pledged]]/Table1[[#This Row],[backers_count]],0)</f>
        <v>22.5</v>
      </c>
      <c r="Q243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38" t="str">
        <f>RIGHT(Table1[[#This Row],[Category and Sub-Category]],(LEN(Table1[[#This Row],[Category and Sub-Category]])-(FIND("/",Table1[[#This Row],[Category and Sub-Category]],1))))</f>
        <v>food trucks</v>
      </c>
      <c r="S2438" s="7">
        <f>(Table1[[#This Row],[launched_at]]/86400)+DATE(1970,1,1)</f>
        <v>42338.615393518514</v>
      </c>
      <c r="T2438" s="7">
        <f>(Table1[[#This Row],[deadline]]/86400)+DATE(1970,1,1)</f>
        <v>42398.615393518514</v>
      </c>
    </row>
    <row r="2439" spans="1:20" ht="43.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12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9">
        <f>Table1[[#This Row],[pledged]]/Table1[[#This Row],[goal]]</f>
        <v>0</v>
      </c>
      <c r="P2439" s="8">
        <f>IFERROR(Table1[[#This Row],[pledged]]/Table1[[#This Row],[backers_count]],0)</f>
        <v>0</v>
      </c>
      <c r="Q243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39" t="str">
        <f>RIGHT(Table1[[#This Row],[Category and Sub-Category]],(LEN(Table1[[#This Row],[Category and Sub-Category]])-(FIND("/",Table1[[#This Row],[Category and Sub-Category]],1))))</f>
        <v>food trucks</v>
      </c>
      <c r="S2439" s="7">
        <f>(Table1[[#This Row],[launched_at]]/86400)+DATE(1970,1,1)</f>
        <v>42031.965138888889</v>
      </c>
      <c r="T2439" s="7">
        <f>(Table1[[#This Row],[deadline]]/86400)+DATE(1970,1,1)</f>
        <v>42080.75</v>
      </c>
    </row>
    <row r="2440" spans="1:20" ht="43.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12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9">
        <f>Table1[[#This Row],[pledged]]/Table1[[#This Row],[goal]]</f>
        <v>3.3333333333333335E-3</v>
      </c>
      <c r="P2440" s="8">
        <f>IFERROR(Table1[[#This Row],[pledged]]/Table1[[#This Row],[backers_count]],0)</f>
        <v>50</v>
      </c>
      <c r="Q244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40" t="str">
        <f>RIGHT(Table1[[#This Row],[Category and Sub-Category]],(LEN(Table1[[#This Row],[Category and Sub-Category]])-(FIND("/",Table1[[#This Row],[Category and Sub-Category]],1))))</f>
        <v>food trucks</v>
      </c>
      <c r="S2440" s="7">
        <f>(Table1[[#This Row],[launched_at]]/86400)+DATE(1970,1,1)</f>
        <v>42285.91506944444</v>
      </c>
      <c r="T2440" s="7">
        <f>(Table1[[#This Row],[deadline]]/86400)+DATE(1970,1,1)</f>
        <v>42345.956736111111</v>
      </c>
    </row>
    <row r="2441" spans="1:20" ht="58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12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9">
        <f>Table1[[#This Row],[pledged]]/Table1[[#This Row],[goal]]</f>
        <v>0</v>
      </c>
      <c r="P2441" s="8">
        <f>IFERROR(Table1[[#This Row],[pledged]]/Table1[[#This Row],[backers_count]],0)</f>
        <v>0</v>
      </c>
      <c r="Q244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41" t="str">
        <f>RIGHT(Table1[[#This Row],[Category and Sub-Category]],(LEN(Table1[[#This Row],[Category and Sub-Category]])-(FIND("/",Table1[[#This Row],[Category and Sub-Category]],1))))</f>
        <v>food trucks</v>
      </c>
      <c r="S2441" s="7">
        <f>(Table1[[#This Row],[launched_at]]/86400)+DATE(1970,1,1)</f>
        <v>42265.818622685183</v>
      </c>
      <c r="T2441" s="7">
        <f>(Table1[[#This Row],[deadline]]/86400)+DATE(1970,1,1)</f>
        <v>42295.818622685183</v>
      </c>
    </row>
    <row r="2442" spans="1:20" ht="29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1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9">
        <f>Table1[[#This Row],[pledged]]/Table1[[#This Row],[goal]]</f>
        <v>2E-3</v>
      </c>
      <c r="P2442" s="8">
        <f>IFERROR(Table1[[#This Row],[pledged]]/Table1[[#This Row],[backers_count]],0)</f>
        <v>5</v>
      </c>
      <c r="Q244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42" t="str">
        <f>RIGHT(Table1[[#This Row],[Category and Sub-Category]],(LEN(Table1[[#This Row],[Category and Sub-Category]])-(FIND("/",Table1[[#This Row],[Category and Sub-Category]],1))))</f>
        <v>food trucks</v>
      </c>
      <c r="S2442" s="7">
        <f>(Table1[[#This Row],[launched_at]]/86400)+DATE(1970,1,1)</f>
        <v>42383.899456018524</v>
      </c>
      <c r="T2442" s="7">
        <f>(Table1[[#This Row],[deadline]]/86400)+DATE(1970,1,1)</f>
        <v>42413.899456018524</v>
      </c>
    </row>
    <row r="2443" spans="1:20" ht="29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12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9">
        <f>Table1[[#This Row],[pledged]]/Table1[[#This Row],[goal]]</f>
        <v>1.0788</v>
      </c>
      <c r="P2443" s="8">
        <f>IFERROR(Table1[[#This Row],[pledged]]/Table1[[#This Row],[backers_count]],0)</f>
        <v>74.22935779816514</v>
      </c>
      <c r="Q244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43" t="str">
        <f>RIGHT(Table1[[#This Row],[Category and Sub-Category]],(LEN(Table1[[#This Row],[Category and Sub-Category]])-(FIND("/",Table1[[#This Row],[Category and Sub-Category]],1))))</f>
        <v>small batch</v>
      </c>
      <c r="S2443" s="7">
        <f>(Table1[[#This Row],[launched_at]]/86400)+DATE(1970,1,1)</f>
        <v>42187.125625000001</v>
      </c>
      <c r="T2443" s="7">
        <f>(Table1[[#This Row],[deadline]]/86400)+DATE(1970,1,1)</f>
        <v>42208.207638888889</v>
      </c>
    </row>
    <row r="2444" spans="1:20" ht="29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12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9">
        <f>Table1[[#This Row],[pledged]]/Table1[[#This Row],[goal]]</f>
        <v>1.2594166666666666</v>
      </c>
      <c r="P2444" s="8">
        <f>IFERROR(Table1[[#This Row],[pledged]]/Table1[[#This Row],[backers_count]],0)</f>
        <v>81.252688172043008</v>
      </c>
      <c r="Q244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44" t="str">
        <f>RIGHT(Table1[[#This Row],[Category and Sub-Category]],(LEN(Table1[[#This Row],[Category and Sub-Category]])-(FIND("/",Table1[[#This Row],[Category and Sub-Category]],1))))</f>
        <v>small batch</v>
      </c>
      <c r="S2444" s="7">
        <f>(Table1[[#This Row],[launched_at]]/86400)+DATE(1970,1,1)</f>
        <v>42052.666990740741</v>
      </c>
      <c r="T2444" s="7">
        <f>(Table1[[#This Row],[deadline]]/86400)+DATE(1970,1,1)</f>
        <v>42082.625324074077</v>
      </c>
    </row>
    <row r="2445" spans="1:20" ht="58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12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9">
        <f>Table1[[#This Row],[pledged]]/Table1[[#This Row],[goal]]</f>
        <v>2.0251494999999999</v>
      </c>
      <c r="P2445" s="8">
        <f>IFERROR(Table1[[#This Row],[pledged]]/Table1[[#This Row],[backers_count]],0)</f>
        <v>130.23469453376205</v>
      </c>
      <c r="Q244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45" t="str">
        <f>RIGHT(Table1[[#This Row],[Category and Sub-Category]],(LEN(Table1[[#This Row],[Category and Sub-Category]])-(FIND("/",Table1[[#This Row],[Category and Sub-Category]],1))))</f>
        <v>small batch</v>
      </c>
      <c r="S2445" s="7">
        <f>(Table1[[#This Row],[launched_at]]/86400)+DATE(1970,1,1)</f>
        <v>41836.625254629631</v>
      </c>
      <c r="T2445" s="7">
        <f>(Table1[[#This Row],[deadline]]/86400)+DATE(1970,1,1)</f>
        <v>41866.625254629631</v>
      </c>
    </row>
    <row r="2446" spans="1:20" ht="43.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12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9">
        <f>Table1[[#This Row],[pledged]]/Table1[[#This Row],[goal]]</f>
        <v>1.0860000000000001</v>
      </c>
      <c r="P2446" s="8">
        <f>IFERROR(Table1[[#This Row],[pledged]]/Table1[[#This Row],[backers_count]],0)</f>
        <v>53.409836065573771</v>
      </c>
      <c r="Q244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46" t="str">
        <f>RIGHT(Table1[[#This Row],[Category and Sub-Category]],(LEN(Table1[[#This Row],[Category and Sub-Category]])-(FIND("/",Table1[[#This Row],[Category and Sub-Category]],1))))</f>
        <v>small batch</v>
      </c>
      <c r="S2446" s="7">
        <f>(Table1[[#This Row],[launched_at]]/86400)+DATE(1970,1,1)</f>
        <v>42485.754525462966</v>
      </c>
      <c r="T2446" s="7">
        <f>(Table1[[#This Row],[deadline]]/86400)+DATE(1970,1,1)</f>
        <v>42515.754525462966</v>
      </c>
    </row>
    <row r="2447" spans="1:20" ht="58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12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9">
        <f>Table1[[#This Row],[pledged]]/Table1[[#This Row],[goal]]</f>
        <v>1.728</v>
      </c>
      <c r="P2447" s="8">
        <f>IFERROR(Table1[[#This Row],[pledged]]/Table1[[#This Row],[backers_count]],0)</f>
        <v>75.130434782608702</v>
      </c>
      <c r="Q244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47" t="str">
        <f>RIGHT(Table1[[#This Row],[Category and Sub-Category]],(LEN(Table1[[#This Row],[Category and Sub-Category]])-(FIND("/",Table1[[#This Row],[Category and Sub-Category]],1))))</f>
        <v>small batch</v>
      </c>
      <c r="S2447" s="7">
        <f>(Table1[[#This Row],[launched_at]]/86400)+DATE(1970,1,1)</f>
        <v>42243.190057870372</v>
      </c>
      <c r="T2447" s="7">
        <f>(Table1[[#This Row],[deadline]]/86400)+DATE(1970,1,1)</f>
        <v>42273.190057870372</v>
      </c>
    </row>
    <row r="2448" spans="1:20" ht="58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12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9">
        <f>Table1[[#This Row],[pledged]]/Table1[[#This Row],[goal]]</f>
        <v>1.6798</v>
      </c>
      <c r="P2448" s="8">
        <f>IFERROR(Table1[[#This Row],[pledged]]/Table1[[#This Row],[backers_count]],0)</f>
        <v>75.666666666666671</v>
      </c>
      <c r="Q244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48" t="str">
        <f>RIGHT(Table1[[#This Row],[Category and Sub-Category]],(LEN(Table1[[#This Row],[Category and Sub-Category]])-(FIND("/",Table1[[#This Row],[Category and Sub-Category]],1))))</f>
        <v>small batch</v>
      </c>
      <c r="S2448" s="7">
        <f>(Table1[[#This Row],[launched_at]]/86400)+DATE(1970,1,1)</f>
        <v>42670.602673611109</v>
      </c>
      <c r="T2448" s="7">
        <f>(Table1[[#This Row],[deadline]]/86400)+DATE(1970,1,1)</f>
        <v>42700.64434027778</v>
      </c>
    </row>
    <row r="2449" spans="1:20" ht="58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12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9">
        <f>Table1[[#This Row],[pledged]]/Table1[[#This Row],[goal]]</f>
        <v>4.2720000000000002</v>
      </c>
      <c r="P2449" s="8">
        <f>IFERROR(Table1[[#This Row],[pledged]]/Table1[[#This Row],[backers_count]],0)</f>
        <v>31.691394658753708</v>
      </c>
      <c r="Q244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49" t="str">
        <f>RIGHT(Table1[[#This Row],[Category and Sub-Category]],(LEN(Table1[[#This Row],[Category and Sub-Category]])-(FIND("/",Table1[[#This Row],[Category and Sub-Category]],1))))</f>
        <v>small batch</v>
      </c>
      <c r="S2449" s="7">
        <f>(Table1[[#This Row],[launched_at]]/86400)+DATE(1970,1,1)</f>
        <v>42654.469826388886</v>
      </c>
      <c r="T2449" s="7">
        <f>(Table1[[#This Row],[deadline]]/86400)+DATE(1970,1,1)</f>
        <v>42686.166666666672</v>
      </c>
    </row>
    <row r="2450" spans="1:20" ht="58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12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9">
        <f>Table1[[#This Row],[pledged]]/Table1[[#This Row],[goal]]</f>
        <v>1.075</v>
      </c>
      <c r="P2450" s="8">
        <f>IFERROR(Table1[[#This Row],[pledged]]/Table1[[#This Row],[backers_count]],0)</f>
        <v>47.777777777777779</v>
      </c>
      <c r="Q245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50" t="str">
        <f>RIGHT(Table1[[#This Row],[Category and Sub-Category]],(LEN(Table1[[#This Row],[Category and Sub-Category]])-(FIND("/",Table1[[#This Row],[Category and Sub-Category]],1))))</f>
        <v>small batch</v>
      </c>
      <c r="S2450" s="7">
        <f>(Table1[[#This Row],[launched_at]]/86400)+DATE(1970,1,1)</f>
        <v>42607.316122685181</v>
      </c>
      <c r="T2450" s="7">
        <f>(Table1[[#This Row],[deadline]]/86400)+DATE(1970,1,1)</f>
        <v>42613.233333333337</v>
      </c>
    </row>
    <row r="2451" spans="1:20" ht="43.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12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9">
        <f>Table1[[#This Row],[pledged]]/Table1[[#This Row],[goal]]</f>
        <v>1.08</v>
      </c>
      <c r="P2451" s="8">
        <f>IFERROR(Table1[[#This Row],[pledged]]/Table1[[#This Row],[backers_count]],0)</f>
        <v>90</v>
      </c>
      <c r="Q245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51" t="str">
        <f>RIGHT(Table1[[#This Row],[Category and Sub-Category]],(LEN(Table1[[#This Row],[Category and Sub-Category]])-(FIND("/",Table1[[#This Row],[Category and Sub-Category]],1))))</f>
        <v>small batch</v>
      </c>
      <c r="S2451" s="7">
        <f>(Table1[[#This Row],[launched_at]]/86400)+DATE(1970,1,1)</f>
        <v>41943.142534722225</v>
      </c>
      <c r="T2451" s="7">
        <f>(Table1[[#This Row],[deadline]]/86400)+DATE(1970,1,1)</f>
        <v>41973.184201388889</v>
      </c>
    </row>
    <row r="2452" spans="1:20" ht="43.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1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9">
        <f>Table1[[#This Row],[pledged]]/Table1[[#This Row],[goal]]</f>
        <v>1.0153353333333335</v>
      </c>
      <c r="P2452" s="8">
        <f>IFERROR(Table1[[#This Row],[pledged]]/Table1[[#This Row],[backers_count]],0)</f>
        <v>149.31401960784314</v>
      </c>
      <c r="Q245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52" t="str">
        <f>RIGHT(Table1[[#This Row],[Category and Sub-Category]],(LEN(Table1[[#This Row],[Category and Sub-Category]])-(FIND("/",Table1[[#This Row],[Category and Sub-Category]],1))))</f>
        <v>small batch</v>
      </c>
      <c r="S2452" s="7">
        <f>(Table1[[#This Row],[launched_at]]/86400)+DATE(1970,1,1)</f>
        <v>41902.07240740741</v>
      </c>
      <c r="T2452" s="7">
        <f>(Table1[[#This Row],[deadline]]/86400)+DATE(1970,1,1)</f>
        <v>41940.132638888885</v>
      </c>
    </row>
    <row r="2453" spans="1:20" ht="43.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12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9">
        <f>Table1[[#This Row],[pledged]]/Table1[[#This Row],[goal]]</f>
        <v>1.1545000000000001</v>
      </c>
      <c r="P2453" s="8">
        <f>IFERROR(Table1[[#This Row],[pledged]]/Table1[[#This Row],[backers_count]],0)</f>
        <v>62.06989247311828</v>
      </c>
      <c r="Q245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53" t="str">
        <f>RIGHT(Table1[[#This Row],[Category and Sub-Category]],(LEN(Table1[[#This Row],[Category and Sub-Category]])-(FIND("/",Table1[[#This Row],[Category and Sub-Category]],1))))</f>
        <v>small batch</v>
      </c>
      <c r="S2453" s="7">
        <f>(Table1[[#This Row],[launched_at]]/86400)+DATE(1970,1,1)</f>
        <v>42779.908449074079</v>
      </c>
      <c r="T2453" s="7">
        <f>(Table1[[#This Row],[deadline]]/86400)+DATE(1970,1,1)</f>
        <v>42799.908449074079</v>
      </c>
    </row>
    <row r="2454" spans="1:20" ht="43.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12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9">
        <f>Table1[[#This Row],[pledged]]/Table1[[#This Row],[goal]]</f>
        <v>1.335</v>
      </c>
      <c r="P2454" s="8">
        <f>IFERROR(Table1[[#This Row],[pledged]]/Table1[[#This Row],[backers_count]],0)</f>
        <v>53.4</v>
      </c>
      <c r="Q245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54" t="str">
        <f>RIGHT(Table1[[#This Row],[Category and Sub-Category]],(LEN(Table1[[#This Row],[Category and Sub-Category]])-(FIND("/",Table1[[#This Row],[Category and Sub-Category]],1))))</f>
        <v>small batch</v>
      </c>
      <c r="S2454" s="7">
        <f>(Table1[[#This Row],[launched_at]]/86400)+DATE(1970,1,1)</f>
        <v>42338.84375</v>
      </c>
      <c r="T2454" s="7">
        <f>(Table1[[#This Row],[deadline]]/86400)+DATE(1970,1,1)</f>
        <v>42367.958333333328</v>
      </c>
    </row>
    <row r="2455" spans="1:20" ht="43.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12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9">
        <f>Table1[[#This Row],[pledged]]/Table1[[#This Row],[goal]]</f>
        <v>1.5469999999999999</v>
      </c>
      <c r="P2455" s="8">
        <f>IFERROR(Table1[[#This Row],[pledged]]/Table1[[#This Row],[backers_count]],0)</f>
        <v>69.268656716417908</v>
      </c>
      <c r="Q245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55" t="str">
        <f>RIGHT(Table1[[#This Row],[Category and Sub-Category]],(LEN(Table1[[#This Row],[Category and Sub-Category]])-(FIND("/",Table1[[#This Row],[Category and Sub-Category]],1))))</f>
        <v>small batch</v>
      </c>
      <c r="S2455" s="7">
        <f>(Table1[[#This Row],[launched_at]]/86400)+DATE(1970,1,1)</f>
        <v>42738.692233796297</v>
      </c>
      <c r="T2455" s="7">
        <f>(Table1[[#This Row],[deadline]]/86400)+DATE(1970,1,1)</f>
        <v>42768.692233796297</v>
      </c>
    </row>
    <row r="2456" spans="1:20" ht="43.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12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9">
        <f>Table1[[#This Row],[pledged]]/Table1[[#This Row],[goal]]</f>
        <v>1.0084571428571429</v>
      </c>
      <c r="P2456" s="8">
        <f>IFERROR(Table1[[#This Row],[pledged]]/Table1[[#This Row],[backers_count]],0)</f>
        <v>271.50769230769231</v>
      </c>
      <c r="Q245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56" t="str">
        <f>RIGHT(Table1[[#This Row],[Category and Sub-Category]],(LEN(Table1[[#This Row],[Category and Sub-Category]])-(FIND("/",Table1[[#This Row],[Category and Sub-Category]],1))))</f>
        <v>small batch</v>
      </c>
      <c r="S2456" s="7">
        <f>(Table1[[#This Row],[launched_at]]/86400)+DATE(1970,1,1)</f>
        <v>42770.201481481483</v>
      </c>
      <c r="T2456" s="7">
        <f>(Table1[[#This Row],[deadline]]/86400)+DATE(1970,1,1)</f>
        <v>42805.201481481483</v>
      </c>
    </row>
    <row r="2457" spans="1:20" ht="43.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12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9">
        <f>Table1[[#This Row],[pledged]]/Table1[[#This Row],[goal]]</f>
        <v>1.82</v>
      </c>
      <c r="P2457" s="8">
        <f>IFERROR(Table1[[#This Row],[pledged]]/Table1[[#This Row],[backers_count]],0)</f>
        <v>34.125</v>
      </c>
      <c r="Q245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57" t="str">
        <f>RIGHT(Table1[[#This Row],[Category and Sub-Category]],(LEN(Table1[[#This Row],[Category and Sub-Category]])-(FIND("/",Table1[[#This Row],[Category and Sub-Category]],1))))</f>
        <v>small batch</v>
      </c>
      <c r="S2457" s="7">
        <f>(Table1[[#This Row],[launched_at]]/86400)+DATE(1970,1,1)</f>
        <v>42452.781828703708</v>
      </c>
      <c r="T2457" s="7">
        <f>(Table1[[#This Row],[deadline]]/86400)+DATE(1970,1,1)</f>
        <v>42480.781828703708</v>
      </c>
    </row>
    <row r="2458" spans="1:20" ht="43.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12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9">
        <f>Table1[[#This Row],[pledged]]/Table1[[#This Row],[goal]]</f>
        <v>1.8086666666666666</v>
      </c>
      <c r="P2458" s="8">
        <f>IFERROR(Table1[[#This Row],[pledged]]/Table1[[#This Row],[backers_count]],0)</f>
        <v>40.492537313432834</v>
      </c>
      <c r="Q245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58" t="str">
        <f>RIGHT(Table1[[#This Row],[Category and Sub-Category]],(LEN(Table1[[#This Row],[Category and Sub-Category]])-(FIND("/",Table1[[#This Row],[Category and Sub-Category]],1))))</f>
        <v>small batch</v>
      </c>
      <c r="S2458" s="7">
        <f>(Table1[[#This Row],[launched_at]]/86400)+DATE(1970,1,1)</f>
        <v>42761.961099537039</v>
      </c>
      <c r="T2458" s="7">
        <f>(Table1[[#This Row],[deadline]]/86400)+DATE(1970,1,1)</f>
        <v>42791.961099537039</v>
      </c>
    </row>
    <row r="2459" spans="1:20" ht="43.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12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9">
        <f>Table1[[#This Row],[pledged]]/Table1[[#This Row],[goal]]</f>
        <v>1.0230434782608695</v>
      </c>
      <c r="P2459" s="8">
        <f>IFERROR(Table1[[#This Row],[pledged]]/Table1[[#This Row],[backers_count]],0)</f>
        <v>189.75806451612902</v>
      </c>
      <c r="Q245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59" t="str">
        <f>RIGHT(Table1[[#This Row],[Category and Sub-Category]],(LEN(Table1[[#This Row],[Category and Sub-Category]])-(FIND("/",Table1[[#This Row],[Category and Sub-Category]],1))))</f>
        <v>small batch</v>
      </c>
      <c r="S2459" s="7">
        <f>(Table1[[#This Row],[launched_at]]/86400)+DATE(1970,1,1)</f>
        <v>42423.602500000001</v>
      </c>
      <c r="T2459" s="7">
        <f>(Table1[[#This Row],[deadline]]/86400)+DATE(1970,1,1)</f>
        <v>42453.560833333337</v>
      </c>
    </row>
    <row r="2460" spans="1:20" ht="58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12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9">
        <f>Table1[[#This Row],[pledged]]/Table1[[#This Row],[goal]]</f>
        <v>1.1017999999999999</v>
      </c>
      <c r="P2460" s="8">
        <f>IFERROR(Table1[[#This Row],[pledged]]/Table1[[#This Row],[backers_count]],0)</f>
        <v>68.862499999999997</v>
      </c>
      <c r="Q246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60" t="str">
        <f>RIGHT(Table1[[#This Row],[Category and Sub-Category]],(LEN(Table1[[#This Row],[Category and Sub-Category]])-(FIND("/",Table1[[#This Row],[Category and Sub-Category]],1))))</f>
        <v>small batch</v>
      </c>
      <c r="S2460" s="7">
        <f>(Table1[[#This Row],[launched_at]]/86400)+DATE(1970,1,1)</f>
        <v>42495.871736111112</v>
      </c>
      <c r="T2460" s="7">
        <f>(Table1[[#This Row],[deadline]]/86400)+DATE(1970,1,1)</f>
        <v>42530.791666666672</v>
      </c>
    </row>
    <row r="2461" spans="1:20" ht="58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12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9">
        <f>Table1[[#This Row],[pledged]]/Table1[[#This Row],[goal]]</f>
        <v>1.0225</v>
      </c>
      <c r="P2461" s="8">
        <f>IFERROR(Table1[[#This Row],[pledged]]/Table1[[#This Row],[backers_count]],0)</f>
        <v>108.77659574468085</v>
      </c>
      <c r="Q246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61" t="str">
        <f>RIGHT(Table1[[#This Row],[Category and Sub-Category]],(LEN(Table1[[#This Row],[Category and Sub-Category]])-(FIND("/",Table1[[#This Row],[Category and Sub-Category]],1))))</f>
        <v>small batch</v>
      </c>
      <c r="S2461" s="7">
        <f>(Table1[[#This Row],[launched_at]]/86400)+DATE(1970,1,1)</f>
        <v>42407.637557870374</v>
      </c>
      <c r="T2461" s="7">
        <f>(Table1[[#This Row],[deadline]]/86400)+DATE(1970,1,1)</f>
        <v>42452.595891203702</v>
      </c>
    </row>
    <row r="2462" spans="1:20" ht="43.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1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9">
        <f>Table1[[#This Row],[pledged]]/Table1[[#This Row],[goal]]</f>
        <v>1.0078823529411765</v>
      </c>
      <c r="P2462" s="8">
        <f>IFERROR(Table1[[#This Row],[pledged]]/Table1[[#This Row],[backers_count]],0)</f>
        <v>125.98529411764706</v>
      </c>
      <c r="Q246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462" t="str">
        <f>RIGHT(Table1[[#This Row],[Category and Sub-Category]],(LEN(Table1[[#This Row],[Category and Sub-Category]])-(FIND("/",Table1[[#This Row],[Category and Sub-Category]],1))))</f>
        <v>small batch</v>
      </c>
      <c r="S2462" s="7">
        <f>(Table1[[#This Row],[launched_at]]/86400)+DATE(1970,1,1)</f>
        <v>42704.187118055561</v>
      </c>
      <c r="T2462" s="7">
        <f>(Table1[[#This Row],[deadline]]/86400)+DATE(1970,1,1)</f>
        <v>42738.178472222222</v>
      </c>
    </row>
    <row r="2463" spans="1:20" ht="43.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12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9">
        <f>Table1[[#This Row],[pledged]]/Table1[[#This Row],[goal]]</f>
        <v>1.038</v>
      </c>
      <c r="P2463" s="8">
        <f>IFERROR(Table1[[#This Row],[pledged]]/Table1[[#This Row],[backers_count]],0)</f>
        <v>90.523255813953483</v>
      </c>
      <c r="Q246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63" t="str">
        <f>RIGHT(Table1[[#This Row],[Category and Sub-Category]],(LEN(Table1[[#This Row],[Category and Sub-Category]])-(FIND("/",Table1[[#This Row],[Category and Sub-Category]],1))))</f>
        <v>indie rock</v>
      </c>
      <c r="S2463" s="7">
        <f>(Table1[[#This Row],[launched_at]]/86400)+DATE(1970,1,1)</f>
        <v>40784.012696759259</v>
      </c>
      <c r="T2463" s="7">
        <f>(Table1[[#This Row],[deadline]]/86400)+DATE(1970,1,1)</f>
        <v>40817.125</v>
      </c>
    </row>
    <row r="2464" spans="1:20" ht="43.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12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9">
        <f>Table1[[#This Row],[pledged]]/Table1[[#This Row],[goal]]</f>
        <v>1.1070833333333334</v>
      </c>
      <c r="P2464" s="8">
        <f>IFERROR(Table1[[#This Row],[pledged]]/Table1[[#This Row],[backers_count]],0)</f>
        <v>28.880434782608695</v>
      </c>
      <c r="Q246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64" t="str">
        <f>RIGHT(Table1[[#This Row],[Category and Sub-Category]],(LEN(Table1[[#This Row],[Category and Sub-Category]])-(FIND("/",Table1[[#This Row],[Category and Sub-Category]],1))))</f>
        <v>indie rock</v>
      </c>
      <c r="S2464" s="7">
        <f>(Table1[[#This Row],[launched_at]]/86400)+DATE(1970,1,1)</f>
        <v>41089.186296296299</v>
      </c>
      <c r="T2464" s="7">
        <f>(Table1[[#This Row],[deadline]]/86400)+DATE(1970,1,1)</f>
        <v>41109.186296296299</v>
      </c>
    </row>
    <row r="2465" spans="1:20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12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9">
        <f>Table1[[#This Row],[pledged]]/Table1[[#This Row],[goal]]</f>
        <v>1.1625000000000001</v>
      </c>
      <c r="P2465" s="8">
        <f>IFERROR(Table1[[#This Row],[pledged]]/Table1[[#This Row],[backers_count]],0)</f>
        <v>31</v>
      </c>
      <c r="Q246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65" t="str">
        <f>RIGHT(Table1[[#This Row],[Category and Sub-Category]],(LEN(Table1[[#This Row],[Category and Sub-Category]])-(FIND("/",Table1[[#This Row],[Category and Sub-Category]],1))))</f>
        <v>indie rock</v>
      </c>
      <c r="S2465" s="7">
        <f>(Table1[[#This Row],[launched_at]]/86400)+DATE(1970,1,1)</f>
        <v>41341.111400462964</v>
      </c>
      <c r="T2465" s="7">
        <f>(Table1[[#This Row],[deadline]]/86400)+DATE(1970,1,1)</f>
        <v>41380.791666666664</v>
      </c>
    </row>
    <row r="2466" spans="1:20" ht="43.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12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9">
        <f>Table1[[#This Row],[pledged]]/Table1[[#This Row],[goal]]</f>
        <v>1.111</v>
      </c>
      <c r="P2466" s="8">
        <f>IFERROR(Table1[[#This Row],[pledged]]/Table1[[#This Row],[backers_count]],0)</f>
        <v>51.674418604651166</v>
      </c>
      <c r="Q246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66" t="str">
        <f>RIGHT(Table1[[#This Row],[Category and Sub-Category]],(LEN(Table1[[#This Row],[Category and Sub-Category]])-(FIND("/",Table1[[#This Row],[Category and Sub-Category]],1))))</f>
        <v>indie rock</v>
      </c>
      <c r="S2466" s="7">
        <f>(Table1[[#This Row],[launched_at]]/86400)+DATE(1970,1,1)</f>
        <v>42248.90042824074</v>
      </c>
      <c r="T2466" s="7">
        <f>(Table1[[#This Row],[deadline]]/86400)+DATE(1970,1,1)</f>
        <v>42277.811805555553</v>
      </c>
    </row>
    <row r="2467" spans="1:20" ht="43.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12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9">
        <f>Table1[[#This Row],[pledged]]/Table1[[#This Row],[goal]]</f>
        <v>1.8014285714285714</v>
      </c>
      <c r="P2467" s="8">
        <f>IFERROR(Table1[[#This Row],[pledged]]/Table1[[#This Row],[backers_count]],0)</f>
        <v>26.270833333333332</v>
      </c>
      <c r="Q246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67" t="str">
        <f>RIGHT(Table1[[#This Row],[Category and Sub-Category]],(LEN(Table1[[#This Row],[Category and Sub-Category]])-(FIND("/",Table1[[#This Row],[Category and Sub-Category]],1))))</f>
        <v>indie rock</v>
      </c>
      <c r="S2467" s="7">
        <f>(Table1[[#This Row],[launched_at]]/86400)+DATE(1970,1,1)</f>
        <v>41145.719305555554</v>
      </c>
      <c r="T2467" s="7">
        <f>(Table1[[#This Row],[deadline]]/86400)+DATE(1970,1,1)</f>
        <v>41175.719305555554</v>
      </c>
    </row>
    <row r="2468" spans="1:20" ht="43.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12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9">
        <f>Table1[[#This Row],[pledged]]/Table1[[#This Row],[goal]]</f>
        <v>1</v>
      </c>
      <c r="P2468" s="8">
        <f>IFERROR(Table1[[#This Row],[pledged]]/Table1[[#This Row],[backers_count]],0)</f>
        <v>48.07692307692308</v>
      </c>
      <c r="Q246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68" t="str">
        <f>RIGHT(Table1[[#This Row],[Category and Sub-Category]],(LEN(Table1[[#This Row],[Category and Sub-Category]])-(FIND("/",Table1[[#This Row],[Category and Sub-Category]],1))))</f>
        <v>indie rock</v>
      </c>
      <c r="S2468" s="7">
        <f>(Table1[[#This Row],[launched_at]]/86400)+DATE(1970,1,1)</f>
        <v>41373.102465277778</v>
      </c>
      <c r="T2468" s="7">
        <f>(Table1[[#This Row],[deadline]]/86400)+DATE(1970,1,1)</f>
        <v>41403.102465277778</v>
      </c>
    </row>
    <row r="2469" spans="1:20" ht="43.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12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9">
        <f>Table1[[#This Row],[pledged]]/Table1[[#This Row],[goal]]</f>
        <v>1.1850000000000001</v>
      </c>
      <c r="P2469" s="8">
        <f>IFERROR(Table1[[#This Row],[pledged]]/Table1[[#This Row],[backers_count]],0)</f>
        <v>27.558139534883722</v>
      </c>
      <c r="Q246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69" t="str">
        <f>RIGHT(Table1[[#This Row],[Category and Sub-Category]],(LEN(Table1[[#This Row],[Category and Sub-Category]])-(FIND("/",Table1[[#This Row],[Category and Sub-Category]],1))))</f>
        <v>indie rock</v>
      </c>
      <c r="S2469" s="7">
        <f>(Table1[[#This Row],[launched_at]]/86400)+DATE(1970,1,1)</f>
        <v>41025.874201388891</v>
      </c>
      <c r="T2469" s="7">
        <f>(Table1[[#This Row],[deadline]]/86400)+DATE(1970,1,1)</f>
        <v>41039.708333333336</v>
      </c>
    </row>
    <row r="2470" spans="1:20" ht="43.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12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9">
        <f>Table1[[#This Row],[pledged]]/Table1[[#This Row],[goal]]</f>
        <v>1.0721700000000001</v>
      </c>
      <c r="P2470" s="8">
        <f>IFERROR(Table1[[#This Row],[pledged]]/Table1[[#This Row],[backers_count]],0)</f>
        <v>36.97137931034483</v>
      </c>
      <c r="Q247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70" t="str">
        <f>RIGHT(Table1[[#This Row],[Category and Sub-Category]],(LEN(Table1[[#This Row],[Category and Sub-Category]])-(FIND("/",Table1[[#This Row],[Category and Sub-Category]],1))))</f>
        <v>indie rock</v>
      </c>
      <c r="S2470" s="7">
        <f>(Table1[[#This Row],[launched_at]]/86400)+DATE(1970,1,1)</f>
        <v>41174.154178240744</v>
      </c>
      <c r="T2470" s="7">
        <f>(Table1[[#This Row],[deadline]]/86400)+DATE(1970,1,1)</f>
        <v>41210.208333333336</v>
      </c>
    </row>
    <row r="2471" spans="1:20" ht="43.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12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9">
        <f>Table1[[#This Row],[pledged]]/Table1[[#This Row],[goal]]</f>
        <v>1.1366666666666667</v>
      </c>
      <c r="P2471" s="8">
        <f>IFERROR(Table1[[#This Row],[pledged]]/Table1[[#This Row],[backers_count]],0)</f>
        <v>29.021276595744681</v>
      </c>
      <c r="Q247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71" t="str">
        <f>RIGHT(Table1[[#This Row],[Category and Sub-Category]],(LEN(Table1[[#This Row],[Category and Sub-Category]])-(FIND("/",Table1[[#This Row],[Category and Sub-Category]],1))))</f>
        <v>indie rock</v>
      </c>
      <c r="S2471" s="7">
        <f>(Table1[[#This Row],[launched_at]]/86400)+DATE(1970,1,1)</f>
        <v>40557.429733796293</v>
      </c>
      <c r="T2471" s="7">
        <f>(Table1[[#This Row],[deadline]]/86400)+DATE(1970,1,1)</f>
        <v>40582.429733796293</v>
      </c>
    </row>
    <row r="2472" spans="1:20" ht="43.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1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9">
        <f>Table1[[#This Row],[pledged]]/Table1[[#This Row],[goal]]</f>
        <v>1.0316400000000001</v>
      </c>
      <c r="P2472" s="8">
        <f>IFERROR(Table1[[#This Row],[pledged]]/Table1[[#This Row],[backers_count]],0)</f>
        <v>28.65666666666667</v>
      </c>
      <c r="Q247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72" t="str">
        <f>RIGHT(Table1[[#This Row],[Category and Sub-Category]],(LEN(Table1[[#This Row],[Category and Sub-Category]])-(FIND("/",Table1[[#This Row],[Category and Sub-Category]],1))))</f>
        <v>indie rock</v>
      </c>
      <c r="S2472" s="7">
        <f>(Table1[[#This Row],[launched_at]]/86400)+DATE(1970,1,1)</f>
        <v>41023.07471064815</v>
      </c>
      <c r="T2472" s="7">
        <f>(Table1[[#This Row],[deadline]]/86400)+DATE(1970,1,1)</f>
        <v>41053.07471064815</v>
      </c>
    </row>
    <row r="2473" spans="1:20" ht="58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12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9">
        <f>Table1[[#This Row],[pledged]]/Table1[[#This Row],[goal]]</f>
        <v>1.28</v>
      </c>
      <c r="P2473" s="8">
        <f>IFERROR(Table1[[#This Row],[pledged]]/Table1[[#This Row],[backers_count]],0)</f>
        <v>37.647058823529413</v>
      </c>
      <c r="Q247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73" t="str">
        <f>RIGHT(Table1[[#This Row],[Category and Sub-Category]],(LEN(Table1[[#This Row],[Category and Sub-Category]])-(FIND("/",Table1[[#This Row],[Category and Sub-Category]],1))))</f>
        <v>indie rock</v>
      </c>
      <c r="S2473" s="7">
        <f>(Table1[[#This Row],[launched_at]]/86400)+DATE(1970,1,1)</f>
        <v>40893.992962962962</v>
      </c>
      <c r="T2473" s="7">
        <f>(Table1[[#This Row],[deadline]]/86400)+DATE(1970,1,1)</f>
        <v>40933.992962962962</v>
      </c>
    </row>
    <row r="2474" spans="1:20" ht="58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12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9">
        <f>Table1[[#This Row],[pledged]]/Table1[[#This Row],[goal]]</f>
        <v>1.3576026666666667</v>
      </c>
      <c r="P2474" s="8">
        <f>IFERROR(Table1[[#This Row],[pledged]]/Table1[[#This Row],[backers_count]],0)</f>
        <v>97.904038461538462</v>
      </c>
      <c r="Q247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74" t="str">
        <f>RIGHT(Table1[[#This Row],[Category and Sub-Category]],(LEN(Table1[[#This Row],[Category and Sub-Category]])-(FIND("/",Table1[[#This Row],[Category and Sub-Category]],1))))</f>
        <v>indie rock</v>
      </c>
      <c r="S2474" s="7">
        <f>(Table1[[#This Row],[launched_at]]/86400)+DATE(1970,1,1)</f>
        <v>40354.11550925926</v>
      </c>
      <c r="T2474" s="7">
        <f>(Table1[[#This Row],[deadline]]/86400)+DATE(1970,1,1)</f>
        <v>40425.043749999997</v>
      </c>
    </row>
    <row r="2475" spans="1:20" ht="43.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12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9">
        <f>Table1[[#This Row],[pledged]]/Table1[[#This Row],[goal]]</f>
        <v>1</v>
      </c>
      <c r="P2475" s="8">
        <f>IFERROR(Table1[[#This Row],[pledged]]/Table1[[#This Row],[backers_count]],0)</f>
        <v>42.553191489361701</v>
      </c>
      <c r="Q247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75" t="str">
        <f>RIGHT(Table1[[#This Row],[Category and Sub-Category]],(LEN(Table1[[#This Row],[Category and Sub-Category]])-(FIND("/",Table1[[#This Row],[Category and Sub-Category]],1))))</f>
        <v>indie rock</v>
      </c>
      <c r="S2475" s="7">
        <f>(Table1[[#This Row],[launched_at]]/86400)+DATE(1970,1,1)</f>
        <v>41193.748483796298</v>
      </c>
      <c r="T2475" s="7">
        <f>(Table1[[#This Row],[deadline]]/86400)+DATE(1970,1,1)</f>
        <v>41223.790150462963</v>
      </c>
    </row>
    <row r="2476" spans="1:20" ht="58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12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9">
        <f>Table1[[#This Row],[pledged]]/Table1[[#This Row],[goal]]</f>
        <v>1.0000360000000001</v>
      </c>
      <c r="P2476" s="8">
        <f>IFERROR(Table1[[#This Row],[pledged]]/Table1[[#This Row],[backers_count]],0)</f>
        <v>131.58368421052631</v>
      </c>
      <c r="Q247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76" t="str">
        <f>RIGHT(Table1[[#This Row],[Category and Sub-Category]],(LEN(Table1[[#This Row],[Category and Sub-Category]])-(FIND("/",Table1[[#This Row],[Category and Sub-Category]],1))))</f>
        <v>indie rock</v>
      </c>
      <c r="S2476" s="7">
        <f>(Table1[[#This Row],[launched_at]]/86400)+DATE(1970,1,1)</f>
        <v>40417.011296296296</v>
      </c>
      <c r="T2476" s="7">
        <f>(Table1[[#This Row],[deadline]]/86400)+DATE(1970,1,1)</f>
        <v>40462.011296296296</v>
      </c>
    </row>
    <row r="2477" spans="1:20" ht="29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12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9">
        <f>Table1[[#This Row],[pledged]]/Table1[[#This Row],[goal]]</f>
        <v>1.0471999999999999</v>
      </c>
      <c r="P2477" s="8">
        <f>IFERROR(Table1[[#This Row],[pledged]]/Table1[[#This Row],[backers_count]],0)</f>
        <v>32.320987654320987</v>
      </c>
      <c r="Q247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77" t="str">
        <f>RIGHT(Table1[[#This Row],[Category and Sub-Category]],(LEN(Table1[[#This Row],[Category and Sub-Category]])-(FIND("/",Table1[[#This Row],[Category and Sub-Category]],1))))</f>
        <v>indie rock</v>
      </c>
      <c r="S2477" s="7">
        <f>(Table1[[#This Row],[launched_at]]/86400)+DATE(1970,1,1)</f>
        <v>40310.287673611107</v>
      </c>
      <c r="T2477" s="7">
        <f>(Table1[[#This Row],[deadline]]/86400)+DATE(1970,1,1)</f>
        <v>40369.916666666664</v>
      </c>
    </row>
    <row r="2478" spans="1:20" ht="43.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12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9">
        <f>Table1[[#This Row],[pledged]]/Table1[[#This Row],[goal]]</f>
        <v>1.050225</v>
      </c>
      <c r="P2478" s="8">
        <f>IFERROR(Table1[[#This Row],[pledged]]/Table1[[#This Row],[backers_count]],0)</f>
        <v>61.103999999999999</v>
      </c>
      <c r="Q247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78" t="str">
        <f>RIGHT(Table1[[#This Row],[Category and Sub-Category]],(LEN(Table1[[#This Row],[Category and Sub-Category]])-(FIND("/",Table1[[#This Row],[Category and Sub-Category]],1))))</f>
        <v>indie rock</v>
      </c>
      <c r="S2478" s="7">
        <f>(Table1[[#This Row],[launched_at]]/86400)+DATE(1970,1,1)</f>
        <v>41913.328356481477</v>
      </c>
      <c r="T2478" s="7">
        <f>(Table1[[#This Row],[deadline]]/86400)+DATE(1970,1,1)</f>
        <v>41946.370023148149</v>
      </c>
    </row>
    <row r="2479" spans="1:20" ht="29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12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9">
        <f>Table1[[#This Row],[pledged]]/Table1[[#This Row],[goal]]</f>
        <v>1.7133333333333334</v>
      </c>
      <c r="P2479" s="8">
        <f>IFERROR(Table1[[#This Row],[pledged]]/Table1[[#This Row],[backers_count]],0)</f>
        <v>31.341463414634145</v>
      </c>
      <c r="Q247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79" t="str">
        <f>RIGHT(Table1[[#This Row],[Category and Sub-Category]],(LEN(Table1[[#This Row],[Category and Sub-Category]])-(FIND("/",Table1[[#This Row],[Category and Sub-Category]],1))))</f>
        <v>indie rock</v>
      </c>
      <c r="S2479" s="7">
        <f>(Table1[[#This Row],[launched_at]]/86400)+DATE(1970,1,1)</f>
        <v>41088.691493055558</v>
      </c>
      <c r="T2479" s="7">
        <f>(Table1[[#This Row],[deadline]]/86400)+DATE(1970,1,1)</f>
        <v>41133.691493055558</v>
      </c>
    </row>
    <row r="2480" spans="1:20" ht="43.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12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9">
        <f>Table1[[#This Row],[pledged]]/Table1[[#This Row],[goal]]</f>
        <v>1.2749999999999999</v>
      </c>
      <c r="P2480" s="8">
        <f>IFERROR(Table1[[#This Row],[pledged]]/Table1[[#This Row],[backers_count]],0)</f>
        <v>129.1139240506329</v>
      </c>
      <c r="Q248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80" t="str">
        <f>RIGHT(Table1[[#This Row],[Category and Sub-Category]],(LEN(Table1[[#This Row],[Category and Sub-Category]])-(FIND("/",Table1[[#This Row],[Category and Sub-Category]],1))))</f>
        <v>indie rock</v>
      </c>
      <c r="S2480" s="7">
        <f>(Table1[[#This Row],[launched_at]]/86400)+DATE(1970,1,1)</f>
        <v>41257.950381944444</v>
      </c>
      <c r="T2480" s="7">
        <f>(Table1[[#This Row],[deadline]]/86400)+DATE(1970,1,1)</f>
        <v>41287.950381944444</v>
      </c>
    </row>
    <row r="2481" spans="1:20" ht="29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12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9">
        <f>Table1[[#This Row],[pledged]]/Table1[[#This Row],[goal]]</f>
        <v>1.3344333333333334</v>
      </c>
      <c r="P2481" s="8">
        <f>IFERROR(Table1[[#This Row],[pledged]]/Table1[[#This Row],[backers_count]],0)</f>
        <v>25.020624999999999</v>
      </c>
      <c r="Q248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81" t="str">
        <f>RIGHT(Table1[[#This Row],[Category and Sub-Category]],(LEN(Table1[[#This Row],[Category and Sub-Category]])-(FIND("/",Table1[[#This Row],[Category and Sub-Category]],1))))</f>
        <v>indie rock</v>
      </c>
      <c r="S2481" s="7">
        <f>(Table1[[#This Row],[launched_at]]/86400)+DATE(1970,1,1)</f>
        <v>41107.726782407408</v>
      </c>
      <c r="T2481" s="7">
        <f>(Table1[[#This Row],[deadline]]/86400)+DATE(1970,1,1)</f>
        <v>41118.083333333336</v>
      </c>
    </row>
    <row r="2482" spans="1:20" ht="43.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1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9">
        <f>Table1[[#This Row],[pledged]]/Table1[[#This Row],[goal]]</f>
        <v>1</v>
      </c>
      <c r="P2482" s="8">
        <f>IFERROR(Table1[[#This Row],[pledged]]/Table1[[#This Row],[backers_count]],0)</f>
        <v>250</v>
      </c>
      <c r="Q248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82" t="str">
        <f>RIGHT(Table1[[#This Row],[Category and Sub-Category]],(LEN(Table1[[#This Row],[Category and Sub-Category]])-(FIND("/",Table1[[#This Row],[Category and Sub-Category]],1))))</f>
        <v>indie rock</v>
      </c>
      <c r="S2482" s="7">
        <f>(Table1[[#This Row],[launched_at]]/86400)+DATE(1970,1,1)</f>
        <v>42227.936157407406</v>
      </c>
      <c r="T2482" s="7">
        <f>(Table1[[#This Row],[deadline]]/86400)+DATE(1970,1,1)</f>
        <v>42287.936157407406</v>
      </c>
    </row>
    <row r="2483" spans="1:20" ht="43.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12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9">
        <f>Table1[[#This Row],[pledged]]/Table1[[#This Row],[goal]]</f>
        <v>1.1291099999999998</v>
      </c>
      <c r="P2483" s="8">
        <f>IFERROR(Table1[[#This Row],[pledged]]/Table1[[#This Row],[backers_count]],0)</f>
        <v>47.541473684210523</v>
      </c>
      <c r="Q248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83" t="str">
        <f>RIGHT(Table1[[#This Row],[Category and Sub-Category]],(LEN(Table1[[#This Row],[Category and Sub-Category]])-(FIND("/",Table1[[#This Row],[Category and Sub-Category]],1))))</f>
        <v>indie rock</v>
      </c>
      <c r="S2483" s="7">
        <f>(Table1[[#This Row],[launched_at]]/86400)+DATE(1970,1,1)</f>
        <v>40999.645925925928</v>
      </c>
      <c r="T2483" s="7">
        <f>(Table1[[#This Row],[deadline]]/86400)+DATE(1970,1,1)</f>
        <v>41029.645925925928</v>
      </c>
    </row>
    <row r="2484" spans="1:20" ht="58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12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9">
        <f>Table1[[#This Row],[pledged]]/Table1[[#This Row],[goal]]</f>
        <v>1.0009999999999999</v>
      </c>
      <c r="P2484" s="8">
        <f>IFERROR(Table1[[#This Row],[pledged]]/Table1[[#This Row],[backers_count]],0)</f>
        <v>40.04</v>
      </c>
      <c r="Q248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84" t="str">
        <f>RIGHT(Table1[[#This Row],[Category and Sub-Category]],(LEN(Table1[[#This Row],[Category and Sub-Category]])-(FIND("/",Table1[[#This Row],[Category and Sub-Category]],1))))</f>
        <v>indie rock</v>
      </c>
      <c r="S2484" s="7">
        <f>(Table1[[#This Row],[launched_at]]/86400)+DATE(1970,1,1)</f>
        <v>40711.782210648147</v>
      </c>
      <c r="T2484" s="7">
        <f>(Table1[[#This Row],[deadline]]/86400)+DATE(1970,1,1)</f>
        <v>40756.782210648147</v>
      </c>
    </row>
    <row r="2485" spans="1:20" ht="43.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12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9">
        <f>Table1[[#This Row],[pledged]]/Table1[[#This Row],[goal]]</f>
        <v>1.1372727272727272</v>
      </c>
      <c r="P2485" s="8">
        <f>IFERROR(Table1[[#This Row],[pledged]]/Table1[[#This Row],[backers_count]],0)</f>
        <v>65.84210526315789</v>
      </c>
      <c r="Q248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85" t="str">
        <f>RIGHT(Table1[[#This Row],[Category and Sub-Category]],(LEN(Table1[[#This Row],[Category and Sub-Category]])-(FIND("/",Table1[[#This Row],[Category and Sub-Category]],1))))</f>
        <v>indie rock</v>
      </c>
      <c r="S2485" s="7">
        <f>(Table1[[#This Row],[launched_at]]/86400)+DATE(1970,1,1)</f>
        <v>40970.750034722223</v>
      </c>
      <c r="T2485" s="7">
        <f>(Table1[[#This Row],[deadline]]/86400)+DATE(1970,1,1)</f>
        <v>41030.708368055552</v>
      </c>
    </row>
    <row r="2486" spans="1:20" ht="58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12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9">
        <f>Table1[[#This Row],[pledged]]/Table1[[#This Row],[goal]]</f>
        <v>1.1931742857142855</v>
      </c>
      <c r="P2486" s="8">
        <f>IFERROR(Table1[[#This Row],[pledged]]/Table1[[#This Row],[backers_count]],0)</f>
        <v>46.401222222222216</v>
      </c>
      <c r="Q248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86" t="str">
        <f>RIGHT(Table1[[#This Row],[Category and Sub-Category]],(LEN(Table1[[#This Row],[Category and Sub-Category]])-(FIND("/",Table1[[#This Row],[Category and Sub-Category]],1))))</f>
        <v>indie rock</v>
      </c>
      <c r="S2486" s="7">
        <f>(Table1[[#This Row],[launched_at]]/86400)+DATE(1970,1,1)</f>
        <v>40771.916701388887</v>
      </c>
      <c r="T2486" s="7">
        <f>(Table1[[#This Row],[deadline]]/86400)+DATE(1970,1,1)</f>
        <v>40801.916701388887</v>
      </c>
    </row>
    <row r="2487" spans="1:20" ht="58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12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9">
        <f>Table1[[#This Row],[pledged]]/Table1[[#This Row],[goal]]</f>
        <v>1.0325</v>
      </c>
      <c r="P2487" s="8">
        <f>IFERROR(Table1[[#This Row],[pledged]]/Table1[[#This Row],[backers_count]],0)</f>
        <v>50.365853658536587</v>
      </c>
      <c r="Q248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87" t="str">
        <f>RIGHT(Table1[[#This Row],[Category and Sub-Category]],(LEN(Table1[[#This Row],[Category and Sub-Category]])-(FIND("/",Table1[[#This Row],[Category and Sub-Category]],1))))</f>
        <v>indie rock</v>
      </c>
      <c r="S2487" s="7">
        <f>(Table1[[#This Row],[launched_at]]/86400)+DATE(1970,1,1)</f>
        <v>40793.998599537037</v>
      </c>
      <c r="T2487" s="7">
        <f>(Table1[[#This Row],[deadline]]/86400)+DATE(1970,1,1)</f>
        <v>40828.998599537037</v>
      </c>
    </row>
    <row r="2488" spans="1:20" ht="43.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12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9">
        <f>Table1[[#This Row],[pledged]]/Table1[[#This Row],[goal]]</f>
        <v>2.6566666666666667</v>
      </c>
      <c r="P2488" s="8">
        <f>IFERROR(Table1[[#This Row],[pledged]]/Table1[[#This Row],[backers_count]],0)</f>
        <v>26.566666666666666</v>
      </c>
      <c r="Q248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88" t="str">
        <f>RIGHT(Table1[[#This Row],[Category and Sub-Category]],(LEN(Table1[[#This Row],[Category and Sub-Category]])-(FIND("/",Table1[[#This Row],[Category and Sub-Category]],1))))</f>
        <v>indie rock</v>
      </c>
      <c r="S2488" s="7">
        <f>(Table1[[#This Row],[launched_at]]/86400)+DATE(1970,1,1)</f>
        <v>40991.708055555559</v>
      </c>
      <c r="T2488" s="7">
        <f>(Table1[[#This Row],[deadline]]/86400)+DATE(1970,1,1)</f>
        <v>41021.708055555559</v>
      </c>
    </row>
    <row r="2489" spans="1:20" ht="43.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12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9">
        <f>Table1[[#This Row],[pledged]]/Table1[[#This Row],[goal]]</f>
        <v>1.0005066666666667</v>
      </c>
      <c r="P2489" s="8">
        <f>IFERROR(Table1[[#This Row],[pledged]]/Table1[[#This Row],[backers_count]],0)</f>
        <v>39.493684210526318</v>
      </c>
      <c r="Q248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89" t="str">
        <f>RIGHT(Table1[[#This Row],[Category and Sub-Category]],(LEN(Table1[[#This Row],[Category and Sub-Category]])-(FIND("/",Table1[[#This Row],[Category and Sub-Category]],1))))</f>
        <v>indie rock</v>
      </c>
      <c r="S2489" s="7">
        <f>(Table1[[#This Row],[launched_at]]/86400)+DATE(1970,1,1)</f>
        <v>41026.083298611113</v>
      </c>
      <c r="T2489" s="7">
        <f>(Table1[[#This Row],[deadline]]/86400)+DATE(1970,1,1)</f>
        <v>41056.083298611113</v>
      </c>
    </row>
    <row r="2490" spans="1:20" ht="58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12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9">
        <f>Table1[[#This Row],[pledged]]/Table1[[#This Row],[goal]]</f>
        <v>1.0669999999999999</v>
      </c>
      <c r="P2490" s="8">
        <f>IFERROR(Table1[[#This Row],[pledged]]/Table1[[#This Row],[backers_count]],0)</f>
        <v>49.246153846153845</v>
      </c>
      <c r="Q249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90" t="str">
        <f>RIGHT(Table1[[#This Row],[Category and Sub-Category]],(LEN(Table1[[#This Row],[Category and Sub-Category]])-(FIND("/",Table1[[#This Row],[Category and Sub-Category]],1))))</f>
        <v>indie rock</v>
      </c>
      <c r="S2490" s="7">
        <f>(Table1[[#This Row],[launched_at]]/86400)+DATE(1970,1,1)</f>
        <v>40833.633194444446</v>
      </c>
      <c r="T2490" s="7">
        <f>(Table1[[#This Row],[deadline]]/86400)+DATE(1970,1,1)</f>
        <v>40863.674861111111</v>
      </c>
    </row>
    <row r="2491" spans="1:20" ht="43.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12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9">
        <f>Table1[[#This Row],[pledged]]/Table1[[#This Row],[goal]]</f>
        <v>1.3367142857142857</v>
      </c>
      <c r="P2491" s="8">
        <f>IFERROR(Table1[[#This Row],[pledged]]/Table1[[#This Row],[backers_count]],0)</f>
        <v>62.38</v>
      </c>
      <c r="Q249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91" t="str">
        <f>RIGHT(Table1[[#This Row],[Category and Sub-Category]],(LEN(Table1[[#This Row],[Category and Sub-Category]])-(FIND("/",Table1[[#This Row],[Category and Sub-Category]],1))))</f>
        <v>indie rock</v>
      </c>
      <c r="S2491" s="7">
        <f>(Table1[[#This Row],[launched_at]]/86400)+DATE(1970,1,1)</f>
        <v>41373.690266203703</v>
      </c>
      <c r="T2491" s="7">
        <f>(Table1[[#This Row],[deadline]]/86400)+DATE(1970,1,1)</f>
        <v>41403.690266203703</v>
      </c>
    </row>
    <row r="2492" spans="1:20" ht="43.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1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9">
        <f>Table1[[#This Row],[pledged]]/Table1[[#This Row],[goal]]</f>
        <v>1.214</v>
      </c>
      <c r="P2492" s="8">
        <f>IFERROR(Table1[[#This Row],[pledged]]/Table1[[#This Row],[backers_count]],0)</f>
        <v>37.9375</v>
      </c>
      <c r="Q249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92" t="str">
        <f>RIGHT(Table1[[#This Row],[Category and Sub-Category]],(LEN(Table1[[#This Row],[Category and Sub-Category]])-(FIND("/",Table1[[#This Row],[Category and Sub-Category]],1))))</f>
        <v>indie rock</v>
      </c>
      <c r="S2492" s="7">
        <f>(Table1[[#This Row],[launched_at]]/86400)+DATE(1970,1,1)</f>
        <v>41023.227731481486</v>
      </c>
      <c r="T2492" s="7">
        <f>(Table1[[#This Row],[deadline]]/86400)+DATE(1970,1,1)</f>
        <v>41083.227731481486</v>
      </c>
    </row>
    <row r="2493" spans="1:20" ht="43.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12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9">
        <f>Table1[[#This Row],[pledged]]/Table1[[#This Row],[goal]]</f>
        <v>1.032</v>
      </c>
      <c r="P2493" s="8">
        <f>IFERROR(Table1[[#This Row],[pledged]]/Table1[[#This Row],[backers_count]],0)</f>
        <v>51.6</v>
      </c>
      <c r="Q249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93" t="str">
        <f>RIGHT(Table1[[#This Row],[Category and Sub-Category]],(LEN(Table1[[#This Row],[Category and Sub-Category]])-(FIND("/",Table1[[#This Row],[Category and Sub-Category]],1))))</f>
        <v>indie rock</v>
      </c>
      <c r="S2493" s="7">
        <f>(Table1[[#This Row],[launched_at]]/86400)+DATE(1970,1,1)</f>
        <v>40542.839282407411</v>
      </c>
      <c r="T2493" s="7">
        <f>(Table1[[#This Row],[deadline]]/86400)+DATE(1970,1,1)</f>
        <v>40559.077083333337</v>
      </c>
    </row>
    <row r="2494" spans="1:20" ht="29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12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9">
        <f>Table1[[#This Row],[pledged]]/Table1[[#This Row],[goal]]</f>
        <v>1.25</v>
      </c>
      <c r="P2494" s="8">
        <f>IFERROR(Table1[[#This Row],[pledged]]/Table1[[#This Row],[backers_count]],0)</f>
        <v>27.777777777777779</v>
      </c>
      <c r="Q249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94" t="str">
        <f>RIGHT(Table1[[#This Row],[Category and Sub-Category]],(LEN(Table1[[#This Row],[Category and Sub-Category]])-(FIND("/",Table1[[#This Row],[Category and Sub-Category]],1))))</f>
        <v>indie rock</v>
      </c>
      <c r="S2494" s="7">
        <f>(Table1[[#This Row],[launched_at]]/86400)+DATE(1970,1,1)</f>
        <v>41024.985972222225</v>
      </c>
      <c r="T2494" s="7">
        <f>(Table1[[#This Row],[deadline]]/86400)+DATE(1970,1,1)</f>
        <v>41076.415972222225</v>
      </c>
    </row>
    <row r="2495" spans="1:20" ht="43.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12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9">
        <f>Table1[[#This Row],[pledged]]/Table1[[#This Row],[goal]]</f>
        <v>1.2869999999999999</v>
      </c>
      <c r="P2495" s="8">
        <f>IFERROR(Table1[[#This Row],[pledged]]/Table1[[#This Row],[backers_count]],0)</f>
        <v>99.382239382239376</v>
      </c>
      <c r="Q249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95" t="str">
        <f>RIGHT(Table1[[#This Row],[Category and Sub-Category]],(LEN(Table1[[#This Row],[Category and Sub-Category]])-(FIND("/",Table1[[#This Row],[Category and Sub-Category]],1))))</f>
        <v>indie rock</v>
      </c>
      <c r="S2495" s="7">
        <f>(Table1[[#This Row],[launched_at]]/86400)+DATE(1970,1,1)</f>
        <v>41348.168287037035</v>
      </c>
      <c r="T2495" s="7">
        <f>(Table1[[#This Row],[deadline]]/86400)+DATE(1970,1,1)</f>
        <v>41393.168287037035</v>
      </c>
    </row>
    <row r="2496" spans="1:20" ht="43.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12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9">
        <f>Table1[[#This Row],[pledged]]/Table1[[#This Row],[goal]]</f>
        <v>1.0100533333333332</v>
      </c>
      <c r="P2496" s="8">
        <f>IFERROR(Table1[[#This Row],[pledged]]/Table1[[#This Row],[backers_count]],0)</f>
        <v>38.848205128205123</v>
      </c>
      <c r="Q249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96" t="str">
        <f>RIGHT(Table1[[#This Row],[Category and Sub-Category]],(LEN(Table1[[#This Row],[Category and Sub-Category]])-(FIND("/",Table1[[#This Row],[Category and Sub-Category]],1))))</f>
        <v>indie rock</v>
      </c>
      <c r="S2496" s="7">
        <f>(Table1[[#This Row],[launched_at]]/86400)+DATE(1970,1,1)</f>
        <v>41022.645185185189</v>
      </c>
      <c r="T2496" s="7">
        <f>(Table1[[#This Row],[deadline]]/86400)+DATE(1970,1,1)</f>
        <v>41052.645185185189</v>
      </c>
    </row>
    <row r="2497" spans="1:20" ht="43.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12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9">
        <f>Table1[[#This Row],[pledged]]/Table1[[#This Row],[goal]]</f>
        <v>1.2753666666666665</v>
      </c>
      <c r="P2497" s="8">
        <f>IFERROR(Table1[[#This Row],[pledged]]/Table1[[#This Row],[backers_count]],0)</f>
        <v>45.548809523809524</v>
      </c>
      <c r="Q249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97" t="str">
        <f>RIGHT(Table1[[#This Row],[Category and Sub-Category]],(LEN(Table1[[#This Row],[Category and Sub-Category]])-(FIND("/",Table1[[#This Row],[Category and Sub-Category]],1))))</f>
        <v>indie rock</v>
      </c>
      <c r="S2497" s="7">
        <f>(Table1[[#This Row],[launched_at]]/86400)+DATE(1970,1,1)</f>
        <v>41036.946469907409</v>
      </c>
      <c r="T2497" s="7">
        <f>(Table1[[#This Row],[deadline]]/86400)+DATE(1970,1,1)</f>
        <v>41066.946469907409</v>
      </c>
    </row>
    <row r="2498" spans="1:20" ht="29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12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9">
        <f>Table1[[#This Row],[pledged]]/Table1[[#This Row],[goal]]</f>
        <v>1</v>
      </c>
      <c r="P2498" s="8">
        <f>IFERROR(Table1[[#This Row],[pledged]]/Table1[[#This Row],[backers_count]],0)</f>
        <v>600</v>
      </c>
      <c r="Q249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98" t="str">
        <f>RIGHT(Table1[[#This Row],[Category and Sub-Category]],(LEN(Table1[[#This Row],[Category and Sub-Category]])-(FIND("/",Table1[[#This Row],[Category and Sub-Category]],1))))</f>
        <v>indie rock</v>
      </c>
      <c r="S2498" s="7">
        <f>(Table1[[#This Row],[launched_at]]/86400)+DATE(1970,1,1)</f>
        <v>41327.996435185181</v>
      </c>
      <c r="T2498" s="7">
        <f>(Table1[[#This Row],[deadline]]/86400)+DATE(1970,1,1)</f>
        <v>41362.954768518517</v>
      </c>
    </row>
    <row r="2499" spans="1:20" ht="43.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12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9">
        <f>Table1[[#This Row],[pledged]]/Table1[[#This Row],[goal]]</f>
        <v>1.127715</v>
      </c>
      <c r="P2499" s="8">
        <f>IFERROR(Table1[[#This Row],[pledged]]/Table1[[#This Row],[backers_count]],0)</f>
        <v>80.551071428571419</v>
      </c>
      <c r="Q249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499" t="str">
        <f>RIGHT(Table1[[#This Row],[Category and Sub-Category]],(LEN(Table1[[#This Row],[Category and Sub-Category]])-(FIND("/",Table1[[#This Row],[Category and Sub-Category]],1))))</f>
        <v>indie rock</v>
      </c>
      <c r="S2499" s="7">
        <f>(Table1[[#This Row],[launched_at]]/86400)+DATE(1970,1,1)</f>
        <v>40730.878912037035</v>
      </c>
      <c r="T2499" s="7">
        <f>(Table1[[#This Row],[deadline]]/86400)+DATE(1970,1,1)</f>
        <v>40760.878912037035</v>
      </c>
    </row>
    <row r="2500" spans="1:20" ht="43.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12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9">
        <f>Table1[[#This Row],[pledged]]/Table1[[#This Row],[goal]]</f>
        <v>1.056</v>
      </c>
      <c r="P2500" s="8">
        <f>IFERROR(Table1[[#This Row],[pledged]]/Table1[[#This Row],[backers_count]],0)</f>
        <v>52.8</v>
      </c>
      <c r="Q250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00" t="str">
        <f>RIGHT(Table1[[#This Row],[Category and Sub-Category]],(LEN(Table1[[#This Row],[Category and Sub-Category]])-(FIND("/",Table1[[#This Row],[Category and Sub-Category]],1))))</f>
        <v>indie rock</v>
      </c>
      <c r="S2500" s="7">
        <f>(Table1[[#This Row],[launched_at]]/86400)+DATE(1970,1,1)</f>
        <v>42017.967442129629</v>
      </c>
      <c r="T2500" s="7">
        <f>(Table1[[#This Row],[deadline]]/86400)+DATE(1970,1,1)</f>
        <v>42031.967442129629</v>
      </c>
    </row>
    <row r="2501" spans="1:20" ht="43.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12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9">
        <f>Table1[[#This Row],[pledged]]/Table1[[#This Row],[goal]]</f>
        <v>2.0262500000000001</v>
      </c>
      <c r="P2501" s="8">
        <f>IFERROR(Table1[[#This Row],[pledged]]/Table1[[#This Row],[backers_count]],0)</f>
        <v>47.676470588235297</v>
      </c>
      <c r="Q250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01" t="str">
        <f>RIGHT(Table1[[#This Row],[Category and Sub-Category]],(LEN(Table1[[#This Row],[Category and Sub-Category]])-(FIND("/",Table1[[#This Row],[Category and Sub-Category]],1))))</f>
        <v>indie rock</v>
      </c>
      <c r="S2501" s="7">
        <f>(Table1[[#This Row],[launched_at]]/86400)+DATE(1970,1,1)</f>
        <v>41226.648576388892</v>
      </c>
      <c r="T2501" s="7">
        <f>(Table1[[#This Row],[deadline]]/86400)+DATE(1970,1,1)</f>
        <v>41274.75</v>
      </c>
    </row>
    <row r="2502" spans="1:20" ht="43.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1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9">
        <f>Table1[[#This Row],[pledged]]/Table1[[#This Row],[goal]]</f>
        <v>1.1333333333333333</v>
      </c>
      <c r="P2502" s="8">
        <f>IFERROR(Table1[[#This Row],[pledged]]/Table1[[#This Row],[backers_count]],0)</f>
        <v>23.448275862068964</v>
      </c>
      <c r="Q250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02" t="str">
        <f>RIGHT(Table1[[#This Row],[Category and Sub-Category]],(LEN(Table1[[#This Row],[Category and Sub-Category]])-(FIND("/",Table1[[#This Row],[Category and Sub-Category]],1))))</f>
        <v>indie rock</v>
      </c>
      <c r="S2502" s="7">
        <f>(Table1[[#This Row],[launched_at]]/86400)+DATE(1970,1,1)</f>
        <v>41053.772858796292</v>
      </c>
      <c r="T2502" s="7">
        <f>(Table1[[#This Row],[deadline]]/86400)+DATE(1970,1,1)</f>
        <v>41083.772858796292</v>
      </c>
    </row>
    <row r="2503" spans="1:20" ht="43.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12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9">
        <f>Table1[[#This Row],[pledged]]/Table1[[#This Row],[goal]]</f>
        <v>2.5545454545454545E-2</v>
      </c>
      <c r="P2503" s="8">
        <f>IFERROR(Table1[[#This Row],[pledged]]/Table1[[#This Row],[backers_count]],0)</f>
        <v>40.142857142857146</v>
      </c>
      <c r="Q250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03" t="str">
        <f>RIGHT(Table1[[#This Row],[Category and Sub-Category]],(LEN(Table1[[#This Row],[Category and Sub-Category]])-(FIND("/",Table1[[#This Row],[Category and Sub-Category]],1))))</f>
        <v>restaurants</v>
      </c>
      <c r="S2503" s="7">
        <f>(Table1[[#This Row],[launched_at]]/86400)+DATE(1970,1,1)</f>
        <v>42244.776666666672</v>
      </c>
      <c r="T2503" s="7">
        <f>(Table1[[#This Row],[deadline]]/86400)+DATE(1970,1,1)</f>
        <v>42274.776666666672</v>
      </c>
    </row>
    <row r="2504" spans="1:20" ht="58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12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9">
        <f>Table1[[#This Row],[pledged]]/Table1[[#This Row],[goal]]</f>
        <v>7.8181818181818181E-4</v>
      </c>
      <c r="P2504" s="8">
        <f>IFERROR(Table1[[#This Row],[pledged]]/Table1[[#This Row],[backers_count]],0)</f>
        <v>17.2</v>
      </c>
      <c r="Q250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04" t="str">
        <f>RIGHT(Table1[[#This Row],[Category and Sub-Category]],(LEN(Table1[[#This Row],[Category and Sub-Category]])-(FIND("/",Table1[[#This Row],[Category and Sub-Category]],1))))</f>
        <v>restaurants</v>
      </c>
      <c r="S2504" s="7">
        <f>(Table1[[#This Row],[launched_at]]/86400)+DATE(1970,1,1)</f>
        <v>41858.825439814813</v>
      </c>
      <c r="T2504" s="7">
        <f>(Table1[[#This Row],[deadline]]/86400)+DATE(1970,1,1)</f>
        <v>41903.825439814813</v>
      </c>
    </row>
    <row r="2505" spans="1:20" ht="58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12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9">
        <f>Table1[[#This Row],[pledged]]/Table1[[#This Row],[goal]]</f>
        <v>0</v>
      </c>
      <c r="P2505" s="8">
        <f>IFERROR(Table1[[#This Row],[pledged]]/Table1[[#This Row],[backers_count]],0)</f>
        <v>0</v>
      </c>
      <c r="Q250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05" t="str">
        <f>RIGHT(Table1[[#This Row],[Category and Sub-Category]],(LEN(Table1[[#This Row],[Category and Sub-Category]])-(FIND("/",Table1[[#This Row],[Category and Sub-Category]],1))))</f>
        <v>restaurants</v>
      </c>
      <c r="S2505" s="7">
        <f>(Table1[[#This Row],[launched_at]]/86400)+DATE(1970,1,1)</f>
        <v>42498.899398148147</v>
      </c>
      <c r="T2505" s="7">
        <f>(Table1[[#This Row],[deadline]]/86400)+DATE(1970,1,1)</f>
        <v>42528.879166666666</v>
      </c>
    </row>
    <row r="2506" spans="1:20" ht="29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12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9">
        <f>Table1[[#This Row],[pledged]]/Table1[[#This Row],[goal]]</f>
        <v>0</v>
      </c>
      <c r="P2506" s="8">
        <f>IFERROR(Table1[[#This Row],[pledged]]/Table1[[#This Row],[backers_count]],0)</f>
        <v>0</v>
      </c>
      <c r="Q250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06" t="str">
        <f>RIGHT(Table1[[#This Row],[Category and Sub-Category]],(LEN(Table1[[#This Row],[Category and Sub-Category]])-(FIND("/",Table1[[#This Row],[Category and Sub-Category]],1))))</f>
        <v>restaurants</v>
      </c>
      <c r="S2506" s="7">
        <f>(Table1[[#This Row],[launched_at]]/86400)+DATE(1970,1,1)</f>
        <v>41928.015439814815</v>
      </c>
      <c r="T2506" s="7">
        <f>(Table1[[#This Row],[deadline]]/86400)+DATE(1970,1,1)</f>
        <v>41958.057106481487</v>
      </c>
    </row>
    <row r="2507" spans="1:20" ht="58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12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9">
        <f>Table1[[#This Row],[pledged]]/Table1[[#This Row],[goal]]</f>
        <v>0</v>
      </c>
      <c r="P2507" s="8">
        <f>IFERROR(Table1[[#This Row],[pledged]]/Table1[[#This Row],[backers_count]],0)</f>
        <v>0</v>
      </c>
      <c r="Q250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07" t="str">
        <f>RIGHT(Table1[[#This Row],[Category and Sub-Category]],(LEN(Table1[[#This Row],[Category and Sub-Category]])-(FIND("/",Table1[[#This Row],[Category and Sub-Category]],1))))</f>
        <v>restaurants</v>
      </c>
      <c r="S2507" s="7">
        <f>(Table1[[#This Row],[launched_at]]/86400)+DATE(1970,1,1)</f>
        <v>42047.05574074074</v>
      </c>
      <c r="T2507" s="7">
        <f>(Table1[[#This Row],[deadline]]/86400)+DATE(1970,1,1)</f>
        <v>42077.014074074075</v>
      </c>
    </row>
    <row r="2508" spans="1:20" ht="43.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12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9">
        <f>Table1[[#This Row],[pledged]]/Table1[[#This Row],[goal]]</f>
        <v>6.0000000000000001E-3</v>
      </c>
      <c r="P2508" s="8">
        <f>IFERROR(Table1[[#This Row],[pledged]]/Table1[[#This Row],[backers_count]],0)</f>
        <v>15</v>
      </c>
      <c r="Q250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08" t="str">
        <f>RIGHT(Table1[[#This Row],[Category and Sub-Category]],(LEN(Table1[[#This Row],[Category and Sub-Category]])-(FIND("/",Table1[[#This Row],[Category and Sub-Category]],1))))</f>
        <v>restaurants</v>
      </c>
      <c r="S2508" s="7">
        <f>(Table1[[#This Row],[launched_at]]/86400)+DATE(1970,1,1)</f>
        <v>42258.297094907408</v>
      </c>
      <c r="T2508" s="7">
        <f>(Table1[[#This Row],[deadline]]/86400)+DATE(1970,1,1)</f>
        <v>42280.875</v>
      </c>
    </row>
    <row r="2509" spans="1:20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12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9">
        <f>Table1[[#This Row],[pledged]]/Table1[[#This Row],[goal]]</f>
        <v>0</v>
      </c>
      <c r="P2509" s="8">
        <f>IFERROR(Table1[[#This Row],[pledged]]/Table1[[#This Row],[backers_count]],0)</f>
        <v>0</v>
      </c>
      <c r="Q250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09" t="str">
        <f>RIGHT(Table1[[#This Row],[Category and Sub-Category]],(LEN(Table1[[#This Row],[Category and Sub-Category]])-(FIND("/",Table1[[#This Row],[Category and Sub-Category]],1))))</f>
        <v>restaurants</v>
      </c>
      <c r="S2509" s="7">
        <f>(Table1[[#This Row],[launched_at]]/86400)+DATE(1970,1,1)</f>
        <v>42105.072962962964</v>
      </c>
      <c r="T2509" s="7">
        <f>(Table1[[#This Row],[deadline]]/86400)+DATE(1970,1,1)</f>
        <v>42135.072962962964</v>
      </c>
    </row>
    <row r="2510" spans="1:20" ht="43.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12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9">
        <f>Table1[[#This Row],[pledged]]/Table1[[#This Row],[goal]]</f>
        <v>0</v>
      </c>
      <c r="P2510" s="8">
        <f>IFERROR(Table1[[#This Row],[pledged]]/Table1[[#This Row],[backers_count]],0)</f>
        <v>0</v>
      </c>
      <c r="Q251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10" t="str">
        <f>RIGHT(Table1[[#This Row],[Category and Sub-Category]],(LEN(Table1[[#This Row],[Category and Sub-Category]])-(FIND("/",Table1[[#This Row],[Category and Sub-Category]],1))))</f>
        <v>restaurants</v>
      </c>
      <c r="S2510" s="7">
        <f>(Table1[[#This Row],[launched_at]]/86400)+DATE(1970,1,1)</f>
        <v>41835.951782407406</v>
      </c>
      <c r="T2510" s="7">
        <f>(Table1[[#This Row],[deadline]]/86400)+DATE(1970,1,1)</f>
        <v>41865.951782407406</v>
      </c>
    </row>
    <row r="2511" spans="1:20" ht="43.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12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9">
        <f>Table1[[#This Row],[pledged]]/Table1[[#This Row],[goal]]</f>
        <v>1.0526315789473684E-2</v>
      </c>
      <c r="P2511" s="8">
        <f>IFERROR(Table1[[#This Row],[pledged]]/Table1[[#This Row],[backers_count]],0)</f>
        <v>35.714285714285715</v>
      </c>
      <c r="Q251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11" t="str">
        <f>RIGHT(Table1[[#This Row],[Category and Sub-Category]],(LEN(Table1[[#This Row],[Category and Sub-Category]])-(FIND("/",Table1[[#This Row],[Category and Sub-Category]],1))))</f>
        <v>restaurants</v>
      </c>
      <c r="S2511" s="7">
        <f>(Table1[[#This Row],[launched_at]]/86400)+DATE(1970,1,1)</f>
        <v>42058.809594907405</v>
      </c>
      <c r="T2511" s="7">
        <f>(Table1[[#This Row],[deadline]]/86400)+DATE(1970,1,1)</f>
        <v>42114.767928240741</v>
      </c>
    </row>
    <row r="2512" spans="1:20" ht="43.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9">
        <f>Table1[[#This Row],[pledged]]/Table1[[#This Row],[goal]]</f>
        <v>1.5E-3</v>
      </c>
      <c r="P2512" s="8">
        <f>IFERROR(Table1[[#This Row],[pledged]]/Table1[[#This Row],[backers_count]],0)</f>
        <v>37.5</v>
      </c>
      <c r="Q251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12" t="str">
        <f>RIGHT(Table1[[#This Row],[Category and Sub-Category]],(LEN(Table1[[#This Row],[Category and Sub-Category]])-(FIND("/",Table1[[#This Row],[Category and Sub-Category]],1))))</f>
        <v>restaurants</v>
      </c>
      <c r="S2512" s="7">
        <f>(Table1[[#This Row],[launched_at]]/86400)+DATE(1970,1,1)</f>
        <v>42078.997361111113</v>
      </c>
      <c r="T2512" s="7">
        <f>(Table1[[#This Row],[deadline]]/86400)+DATE(1970,1,1)</f>
        <v>42138.997361111113</v>
      </c>
    </row>
    <row r="2513" spans="1:20" ht="43.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12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9">
        <f>Table1[[#This Row],[pledged]]/Table1[[#This Row],[goal]]</f>
        <v>0</v>
      </c>
      <c r="P2513" s="8">
        <f>IFERROR(Table1[[#This Row],[pledged]]/Table1[[#This Row],[backers_count]],0)</f>
        <v>0</v>
      </c>
      <c r="Q251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13" t="str">
        <f>RIGHT(Table1[[#This Row],[Category and Sub-Category]],(LEN(Table1[[#This Row],[Category and Sub-Category]])-(FIND("/",Table1[[#This Row],[Category and Sub-Category]],1))))</f>
        <v>restaurants</v>
      </c>
      <c r="S2513" s="7">
        <f>(Table1[[#This Row],[launched_at]]/86400)+DATE(1970,1,1)</f>
        <v>42371.446909722217</v>
      </c>
      <c r="T2513" s="7">
        <f>(Table1[[#This Row],[deadline]]/86400)+DATE(1970,1,1)</f>
        <v>42401.446909722217</v>
      </c>
    </row>
    <row r="2514" spans="1:20" ht="43.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12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9">
        <f>Table1[[#This Row],[pledged]]/Table1[[#This Row],[goal]]</f>
        <v>0</v>
      </c>
      <c r="P2514" s="8">
        <f>IFERROR(Table1[[#This Row],[pledged]]/Table1[[#This Row],[backers_count]],0)</f>
        <v>0</v>
      </c>
      <c r="Q251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14" t="str">
        <f>RIGHT(Table1[[#This Row],[Category and Sub-Category]],(LEN(Table1[[#This Row],[Category and Sub-Category]])-(FIND("/",Table1[[#This Row],[Category and Sub-Category]],1))))</f>
        <v>restaurants</v>
      </c>
      <c r="S2514" s="7">
        <f>(Table1[[#This Row],[launched_at]]/86400)+DATE(1970,1,1)</f>
        <v>41971.876863425925</v>
      </c>
      <c r="T2514" s="7">
        <f>(Table1[[#This Row],[deadline]]/86400)+DATE(1970,1,1)</f>
        <v>41986.876863425925</v>
      </c>
    </row>
    <row r="2515" spans="1:20" ht="58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12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9">
        <f>Table1[[#This Row],[pledged]]/Table1[[#This Row],[goal]]</f>
        <v>0</v>
      </c>
      <c r="P2515" s="8">
        <f>IFERROR(Table1[[#This Row],[pledged]]/Table1[[#This Row],[backers_count]],0)</f>
        <v>0</v>
      </c>
      <c r="Q251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15" t="str">
        <f>RIGHT(Table1[[#This Row],[Category and Sub-Category]],(LEN(Table1[[#This Row],[Category and Sub-Category]])-(FIND("/",Table1[[#This Row],[Category and Sub-Category]],1))))</f>
        <v>restaurants</v>
      </c>
      <c r="S2515" s="7">
        <f>(Table1[[#This Row],[launched_at]]/86400)+DATE(1970,1,1)</f>
        <v>42732.00681712963</v>
      </c>
      <c r="T2515" s="7">
        <f>(Table1[[#This Row],[deadline]]/86400)+DATE(1970,1,1)</f>
        <v>42792.00681712963</v>
      </c>
    </row>
    <row r="2516" spans="1:20" ht="43.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12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9">
        <f>Table1[[#This Row],[pledged]]/Table1[[#This Row],[goal]]</f>
        <v>1.7500000000000002E-2</v>
      </c>
      <c r="P2516" s="8">
        <f>IFERROR(Table1[[#This Row],[pledged]]/Table1[[#This Row],[backers_count]],0)</f>
        <v>52.5</v>
      </c>
      <c r="Q251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16" t="str">
        <f>RIGHT(Table1[[#This Row],[Category and Sub-Category]],(LEN(Table1[[#This Row],[Category and Sub-Category]])-(FIND("/",Table1[[#This Row],[Category and Sub-Category]],1))))</f>
        <v>restaurants</v>
      </c>
      <c r="S2516" s="7">
        <f>(Table1[[#This Row],[launched_at]]/86400)+DATE(1970,1,1)</f>
        <v>41854.389780092592</v>
      </c>
      <c r="T2516" s="7">
        <f>(Table1[[#This Row],[deadline]]/86400)+DATE(1970,1,1)</f>
        <v>41871.389780092592</v>
      </c>
    </row>
    <row r="2517" spans="1:20" ht="58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12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9">
        <f>Table1[[#This Row],[pledged]]/Table1[[#This Row],[goal]]</f>
        <v>0.186</v>
      </c>
      <c r="P2517" s="8">
        <f>IFERROR(Table1[[#This Row],[pledged]]/Table1[[#This Row],[backers_count]],0)</f>
        <v>77.5</v>
      </c>
      <c r="Q251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17" t="str">
        <f>RIGHT(Table1[[#This Row],[Category and Sub-Category]],(LEN(Table1[[#This Row],[Category and Sub-Category]])-(FIND("/",Table1[[#This Row],[Category and Sub-Category]],1))))</f>
        <v>restaurants</v>
      </c>
      <c r="S2517" s="7">
        <f>(Table1[[#This Row],[launched_at]]/86400)+DATE(1970,1,1)</f>
        <v>42027.839733796296</v>
      </c>
      <c r="T2517" s="7">
        <f>(Table1[[#This Row],[deadline]]/86400)+DATE(1970,1,1)</f>
        <v>42057.839733796296</v>
      </c>
    </row>
    <row r="2518" spans="1:20" ht="43.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12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9">
        <f>Table1[[#This Row],[pledged]]/Table1[[#This Row],[goal]]</f>
        <v>0</v>
      </c>
      <c r="P2518" s="8">
        <f>IFERROR(Table1[[#This Row],[pledged]]/Table1[[#This Row],[backers_count]],0)</f>
        <v>0</v>
      </c>
      <c r="Q251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18" t="str">
        <f>RIGHT(Table1[[#This Row],[Category and Sub-Category]],(LEN(Table1[[#This Row],[Category and Sub-Category]])-(FIND("/",Table1[[#This Row],[Category and Sub-Category]],1))))</f>
        <v>restaurants</v>
      </c>
      <c r="S2518" s="7">
        <f>(Table1[[#This Row],[launched_at]]/86400)+DATE(1970,1,1)</f>
        <v>41942.653379629628</v>
      </c>
      <c r="T2518" s="7">
        <f>(Table1[[#This Row],[deadline]]/86400)+DATE(1970,1,1)</f>
        <v>41972.6950462963</v>
      </c>
    </row>
    <row r="2519" spans="1:20" ht="43.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12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9">
        <f>Table1[[#This Row],[pledged]]/Table1[[#This Row],[goal]]</f>
        <v>9.8166666666666666E-2</v>
      </c>
      <c r="P2519" s="8">
        <f>IFERROR(Table1[[#This Row],[pledged]]/Table1[[#This Row],[backers_count]],0)</f>
        <v>53.545454545454547</v>
      </c>
      <c r="Q251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19" t="str">
        <f>RIGHT(Table1[[#This Row],[Category and Sub-Category]],(LEN(Table1[[#This Row],[Category and Sub-Category]])-(FIND("/",Table1[[#This Row],[Category and Sub-Category]],1))))</f>
        <v>restaurants</v>
      </c>
      <c r="S2519" s="7">
        <f>(Table1[[#This Row],[launched_at]]/86400)+DATE(1970,1,1)</f>
        <v>42052.802430555559</v>
      </c>
      <c r="T2519" s="7">
        <f>(Table1[[#This Row],[deadline]]/86400)+DATE(1970,1,1)</f>
        <v>42082.760763888888</v>
      </c>
    </row>
    <row r="2520" spans="1:20" ht="43.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12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9">
        <f>Table1[[#This Row],[pledged]]/Table1[[#This Row],[goal]]</f>
        <v>0</v>
      </c>
      <c r="P2520" s="8">
        <f>IFERROR(Table1[[#This Row],[pledged]]/Table1[[#This Row],[backers_count]],0)</f>
        <v>0</v>
      </c>
      <c r="Q252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20" t="str">
        <f>RIGHT(Table1[[#This Row],[Category and Sub-Category]],(LEN(Table1[[#This Row],[Category and Sub-Category]])-(FIND("/",Table1[[#This Row],[Category and Sub-Category]],1))))</f>
        <v>restaurants</v>
      </c>
      <c r="S2520" s="7">
        <f>(Table1[[#This Row],[launched_at]]/86400)+DATE(1970,1,1)</f>
        <v>41926.680879629632</v>
      </c>
      <c r="T2520" s="7">
        <f>(Table1[[#This Row],[deadline]]/86400)+DATE(1970,1,1)</f>
        <v>41956.722546296296</v>
      </c>
    </row>
    <row r="2521" spans="1:20" ht="29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12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9">
        <f>Table1[[#This Row],[pledged]]/Table1[[#This Row],[goal]]</f>
        <v>4.3333333333333331E-4</v>
      </c>
      <c r="P2521" s="8">
        <f>IFERROR(Table1[[#This Row],[pledged]]/Table1[[#This Row],[backers_count]],0)</f>
        <v>16.25</v>
      </c>
      <c r="Q252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21" t="str">
        <f>RIGHT(Table1[[#This Row],[Category and Sub-Category]],(LEN(Table1[[#This Row],[Category and Sub-Category]])-(FIND("/",Table1[[#This Row],[Category and Sub-Category]],1))))</f>
        <v>restaurants</v>
      </c>
      <c r="S2521" s="7">
        <f>(Table1[[#This Row],[launched_at]]/86400)+DATE(1970,1,1)</f>
        <v>41809.155138888891</v>
      </c>
      <c r="T2521" s="7">
        <f>(Table1[[#This Row],[deadline]]/86400)+DATE(1970,1,1)</f>
        <v>41839.155138888891</v>
      </c>
    </row>
    <row r="2522" spans="1:20" ht="43.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1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9">
        <f>Table1[[#This Row],[pledged]]/Table1[[#This Row],[goal]]</f>
        <v>0</v>
      </c>
      <c r="P2522" s="8">
        <f>IFERROR(Table1[[#This Row],[pledged]]/Table1[[#This Row],[backers_count]],0)</f>
        <v>0</v>
      </c>
      <c r="Q252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22" t="str">
        <f>RIGHT(Table1[[#This Row],[Category and Sub-Category]],(LEN(Table1[[#This Row],[Category and Sub-Category]])-(FIND("/",Table1[[#This Row],[Category and Sub-Category]],1))))</f>
        <v>restaurants</v>
      </c>
      <c r="S2522" s="7">
        <f>(Table1[[#This Row],[launched_at]]/86400)+DATE(1970,1,1)</f>
        <v>42612.600520833337</v>
      </c>
      <c r="T2522" s="7">
        <f>(Table1[[#This Row],[deadline]]/86400)+DATE(1970,1,1)</f>
        <v>42658.806250000001</v>
      </c>
    </row>
    <row r="2523" spans="1:20" ht="58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12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9">
        <f>Table1[[#This Row],[pledged]]/Table1[[#This Row],[goal]]</f>
        <v>1.0948792000000001</v>
      </c>
      <c r="P2523" s="8">
        <f>IFERROR(Table1[[#This Row],[pledged]]/Table1[[#This Row],[backers_count]],0)</f>
        <v>103.68174242424243</v>
      </c>
      <c r="Q252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23" t="str">
        <f>RIGHT(Table1[[#This Row],[Category and Sub-Category]],(LEN(Table1[[#This Row],[Category and Sub-Category]])-(FIND("/",Table1[[#This Row],[Category and Sub-Category]],1))))</f>
        <v>classical music</v>
      </c>
      <c r="S2523" s="7">
        <f>(Table1[[#This Row],[launched_at]]/86400)+DATE(1970,1,1)</f>
        <v>42269.967835648145</v>
      </c>
      <c r="T2523" s="7">
        <f>(Table1[[#This Row],[deadline]]/86400)+DATE(1970,1,1)</f>
        <v>42290.967835648145</v>
      </c>
    </row>
    <row r="2524" spans="1:20" ht="43.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12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9">
        <f>Table1[[#This Row],[pledged]]/Table1[[#This Row],[goal]]</f>
        <v>1</v>
      </c>
      <c r="P2524" s="8">
        <f>IFERROR(Table1[[#This Row],[pledged]]/Table1[[#This Row],[backers_count]],0)</f>
        <v>185.18518518518519</v>
      </c>
      <c r="Q252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24" t="str">
        <f>RIGHT(Table1[[#This Row],[Category and Sub-Category]],(LEN(Table1[[#This Row],[Category and Sub-Category]])-(FIND("/",Table1[[#This Row],[Category and Sub-Category]],1))))</f>
        <v>classical music</v>
      </c>
      <c r="S2524" s="7">
        <f>(Table1[[#This Row],[launched_at]]/86400)+DATE(1970,1,1)</f>
        <v>42460.573611111111</v>
      </c>
      <c r="T2524" s="7">
        <f>(Table1[[#This Row],[deadline]]/86400)+DATE(1970,1,1)</f>
        <v>42482.619444444441</v>
      </c>
    </row>
    <row r="2525" spans="1:20" ht="43.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12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9">
        <f>Table1[[#This Row],[pledged]]/Table1[[#This Row],[goal]]</f>
        <v>1.5644444444444445</v>
      </c>
      <c r="P2525" s="8">
        <f>IFERROR(Table1[[#This Row],[pledged]]/Table1[[#This Row],[backers_count]],0)</f>
        <v>54.153846153846153</v>
      </c>
      <c r="Q252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25" t="str">
        <f>RIGHT(Table1[[#This Row],[Category and Sub-Category]],(LEN(Table1[[#This Row],[Category and Sub-Category]])-(FIND("/",Table1[[#This Row],[Category and Sub-Category]],1))))</f>
        <v>classical music</v>
      </c>
      <c r="S2525" s="7">
        <f>(Table1[[#This Row],[launched_at]]/86400)+DATE(1970,1,1)</f>
        <v>41930.975601851853</v>
      </c>
      <c r="T2525" s="7">
        <f>(Table1[[#This Row],[deadline]]/86400)+DATE(1970,1,1)</f>
        <v>41961.017268518517</v>
      </c>
    </row>
    <row r="2526" spans="1:20" ht="43.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12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9">
        <f>Table1[[#This Row],[pledged]]/Table1[[#This Row],[goal]]</f>
        <v>1.016</v>
      </c>
      <c r="P2526" s="8">
        <f>IFERROR(Table1[[#This Row],[pledged]]/Table1[[#This Row],[backers_count]],0)</f>
        <v>177.2093023255814</v>
      </c>
      <c r="Q252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26" t="str">
        <f>RIGHT(Table1[[#This Row],[Category and Sub-Category]],(LEN(Table1[[#This Row],[Category and Sub-Category]])-(FIND("/",Table1[[#This Row],[Category and Sub-Category]],1))))</f>
        <v>classical music</v>
      </c>
      <c r="S2526" s="7">
        <f>(Table1[[#This Row],[launched_at]]/86400)+DATE(1970,1,1)</f>
        <v>41961.807372685187</v>
      </c>
      <c r="T2526" s="7">
        <f>(Table1[[#This Row],[deadline]]/86400)+DATE(1970,1,1)</f>
        <v>41994.1875</v>
      </c>
    </row>
    <row r="2527" spans="1:20" ht="43.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12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9">
        <f>Table1[[#This Row],[pledged]]/Table1[[#This Row],[goal]]</f>
        <v>1.00325</v>
      </c>
      <c r="P2527" s="8">
        <f>IFERROR(Table1[[#This Row],[pledged]]/Table1[[#This Row],[backers_count]],0)</f>
        <v>100.325</v>
      </c>
      <c r="Q252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27" t="str">
        <f>RIGHT(Table1[[#This Row],[Category and Sub-Category]],(LEN(Table1[[#This Row],[Category and Sub-Category]])-(FIND("/",Table1[[#This Row],[Category and Sub-Category]],1))))</f>
        <v>classical music</v>
      </c>
      <c r="S2527" s="7">
        <f>(Table1[[#This Row],[launched_at]]/86400)+DATE(1970,1,1)</f>
        <v>41058.844571759255</v>
      </c>
      <c r="T2527" s="7">
        <f>(Table1[[#This Row],[deadline]]/86400)+DATE(1970,1,1)</f>
        <v>41088.844571759255</v>
      </c>
    </row>
    <row r="2528" spans="1:20" ht="43.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12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9">
        <f>Table1[[#This Row],[pledged]]/Table1[[#This Row],[goal]]</f>
        <v>1.1294999999999999</v>
      </c>
      <c r="P2528" s="8">
        <f>IFERROR(Table1[[#This Row],[pledged]]/Table1[[#This Row],[backers_count]],0)</f>
        <v>136.90909090909091</v>
      </c>
      <c r="Q252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28" t="str">
        <f>RIGHT(Table1[[#This Row],[Category and Sub-Category]],(LEN(Table1[[#This Row],[Category and Sub-Category]])-(FIND("/",Table1[[#This Row],[Category and Sub-Category]],1))))</f>
        <v>classical music</v>
      </c>
      <c r="S2528" s="7">
        <f>(Table1[[#This Row],[launched_at]]/86400)+DATE(1970,1,1)</f>
        <v>41953.091134259259</v>
      </c>
      <c r="T2528" s="7">
        <f>(Table1[[#This Row],[deadline]]/86400)+DATE(1970,1,1)</f>
        <v>41981.207638888889</v>
      </c>
    </row>
    <row r="2529" spans="1:20" ht="43.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12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9">
        <f>Table1[[#This Row],[pledged]]/Table1[[#This Row],[goal]]</f>
        <v>1.02125</v>
      </c>
      <c r="P2529" s="8">
        <f>IFERROR(Table1[[#This Row],[pledged]]/Table1[[#This Row],[backers_count]],0)</f>
        <v>57.535211267605632</v>
      </c>
      <c r="Q252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29" t="str">
        <f>RIGHT(Table1[[#This Row],[Category and Sub-Category]],(LEN(Table1[[#This Row],[Category and Sub-Category]])-(FIND("/",Table1[[#This Row],[Category and Sub-Category]],1))))</f>
        <v>classical music</v>
      </c>
      <c r="S2529" s="7">
        <f>(Table1[[#This Row],[launched_at]]/86400)+DATE(1970,1,1)</f>
        <v>41546.75105324074</v>
      </c>
      <c r="T2529" s="7">
        <f>(Table1[[#This Row],[deadline]]/86400)+DATE(1970,1,1)</f>
        <v>41565.165972222225</v>
      </c>
    </row>
    <row r="2530" spans="1:20" ht="43.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12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9">
        <f>Table1[[#This Row],[pledged]]/Table1[[#This Row],[goal]]</f>
        <v>1.0724974999999999</v>
      </c>
      <c r="P2530" s="8">
        <f>IFERROR(Table1[[#This Row],[pledged]]/Table1[[#This Row],[backers_count]],0)</f>
        <v>52.962839506172834</v>
      </c>
      <c r="Q253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30" t="str">
        <f>RIGHT(Table1[[#This Row],[Category and Sub-Category]],(LEN(Table1[[#This Row],[Category and Sub-Category]])-(FIND("/",Table1[[#This Row],[Category and Sub-Category]],1))))</f>
        <v>classical music</v>
      </c>
      <c r="S2530" s="7">
        <f>(Table1[[#This Row],[launched_at]]/86400)+DATE(1970,1,1)</f>
        <v>42217.834525462968</v>
      </c>
      <c r="T2530" s="7">
        <f>(Table1[[#This Row],[deadline]]/86400)+DATE(1970,1,1)</f>
        <v>42236.458333333328</v>
      </c>
    </row>
    <row r="2531" spans="1:20" ht="29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12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9">
        <f>Table1[[#This Row],[pledged]]/Table1[[#This Row],[goal]]</f>
        <v>1.0428333333333333</v>
      </c>
      <c r="P2531" s="8">
        <f>IFERROR(Table1[[#This Row],[pledged]]/Table1[[#This Row],[backers_count]],0)</f>
        <v>82.328947368421055</v>
      </c>
      <c r="Q253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31" t="str">
        <f>RIGHT(Table1[[#This Row],[Category and Sub-Category]],(LEN(Table1[[#This Row],[Category and Sub-Category]])-(FIND("/",Table1[[#This Row],[Category and Sub-Category]],1))))</f>
        <v>classical music</v>
      </c>
      <c r="S2531" s="7">
        <f>(Table1[[#This Row],[launched_at]]/86400)+DATE(1970,1,1)</f>
        <v>40948.080729166664</v>
      </c>
      <c r="T2531" s="7">
        <f>(Table1[[#This Row],[deadline]]/86400)+DATE(1970,1,1)</f>
        <v>40993.0390625</v>
      </c>
    </row>
    <row r="2532" spans="1:20" ht="43.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1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9">
        <f>Table1[[#This Row],[pledged]]/Table1[[#This Row],[goal]]</f>
        <v>1</v>
      </c>
      <c r="P2532" s="8">
        <f>IFERROR(Table1[[#This Row],[pledged]]/Table1[[#This Row],[backers_count]],0)</f>
        <v>135.41666666666666</v>
      </c>
      <c r="Q253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32" t="str">
        <f>RIGHT(Table1[[#This Row],[Category and Sub-Category]],(LEN(Table1[[#This Row],[Category and Sub-Category]])-(FIND("/",Table1[[#This Row],[Category and Sub-Category]],1))))</f>
        <v>classical music</v>
      </c>
      <c r="S2532" s="7">
        <f>(Table1[[#This Row],[launched_at]]/86400)+DATE(1970,1,1)</f>
        <v>42081.864641203705</v>
      </c>
      <c r="T2532" s="7">
        <f>(Table1[[#This Row],[deadline]]/86400)+DATE(1970,1,1)</f>
        <v>42114.201388888891</v>
      </c>
    </row>
    <row r="2533" spans="1:20" ht="58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12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9">
        <f>Table1[[#This Row],[pledged]]/Table1[[#This Row],[goal]]</f>
        <v>1.004</v>
      </c>
      <c r="P2533" s="8">
        <f>IFERROR(Table1[[#This Row],[pledged]]/Table1[[#This Row],[backers_count]],0)</f>
        <v>74.06557377049181</v>
      </c>
      <c r="Q253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33" t="str">
        <f>RIGHT(Table1[[#This Row],[Category and Sub-Category]],(LEN(Table1[[#This Row],[Category and Sub-Category]])-(FIND("/",Table1[[#This Row],[Category and Sub-Category]],1))))</f>
        <v>classical music</v>
      </c>
      <c r="S2533" s="7">
        <f>(Table1[[#This Row],[launched_at]]/86400)+DATE(1970,1,1)</f>
        <v>42208.680023148147</v>
      </c>
      <c r="T2533" s="7">
        <f>(Table1[[#This Row],[deadline]]/86400)+DATE(1970,1,1)</f>
        <v>42231.165972222225</v>
      </c>
    </row>
    <row r="2534" spans="1:20" ht="43.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12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9">
        <f>Table1[[#This Row],[pledged]]/Table1[[#This Row],[goal]]</f>
        <v>1.26125</v>
      </c>
      <c r="P2534" s="8">
        <f>IFERROR(Table1[[#This Row],[pledged]]/Table1[[#This Row],[backers_count]],0)</f>
        <v>84.083333333333329</v>
      </c>
      <c r="Q253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34" t="str">
        <f>RIGHT(Table1[[#This Row],[Category and Sub-Category]],(LEN(Table1[[#This Row],[Category and Sub-Category]])-(FIND("/",Table1[[#This Row],[Category and Sub-Category]],1))))</f>
        <v>classical music</v>
      </c>
      <c r="S2534" s="7">
        <f>(Table1[[#This Row],[launched_at]]/86400)+DATE(1970,1,1)</f>
        <v>41107.849143518521</v>
      </c>
      <c r="T2534" s="7">
        <f>(Table1[[#This Row],[deadline]]/86400)+DATE(1970,1,1)</f>
        <v>41137.849143518521</v>
      </c>
    </row>
    <row r="2535" spans="1:20" ht="43.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12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9">
        <f>Table1[[#This Row],[pledged]]/Table1[[#This Row],[goal]]</f>
        <v>1.1066666666666667</v>
      </c>
      <c r="P2535" s="8">
        <f>IFERROR(Table1[[#This Row],[pledged]]/Table1[[#This Row],[backers_count]],0)</f>
        <v>61.029411764705884</v>
      </c>
      <c r="Q253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35" t="str">
        <f>RIGHT(Table1[[#This Row],[Category and Sub-Category]],(LEN(Table1[[#This Row],[Category and Sub-Category]])-(FIND("/",Table1[[#This Row],[Category and Sub-Category]],1))))</f>
        <v>classical music</v>
      </c>
      <c r="S2535" s="7">
        <f>(Table1[[#This Row],[launched_at]]/86400)+DATE(1970,1,1)</f>
        <v>41304.751284722224</v>
      </c>
      <c r="T2535" s="7">
        <f>(Table1[[#This Row],[deadline]]/86400)+DATE(1970,1,1)</f>
        <v>41334.750787037039</v>
      </c>
    </row>
    <row r="2536" spans="1:20" ht="58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12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9">
        <f>Table1[[#This Row],[pledged]]/Table1[[#This Row],[goal]]</f>
        <v>1.05</v>
      </c>
      <c r="P2536" s="8">
        <f>IFERROR(Table1[[#This Row],[pledged]]/Table1[[#This Row],[backers_count]],0)</f>
        <v>150</v>
      </c>
      <c r="Q253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36" t="str">
        <f>RIGHT(Table1[[#This Row],[Category and Sub-Category]],(LEN(Table1[[#This Row],[Category and Sub-Category]])-(FIND("/",Table1[[#This Row],[Category and Sub-Category]],1))))</f>
        <v>classical music</v>
      </c>
      <c r="S2536" s="7">
        <f>(Table1[[#This Row],[launched_at]]/86400)+DATE(1970,1,1)</f>
        <v>40127.700370370367</v>
      </c>
      <c r="T2536" s="7">
        <f>(Table1[[#This Row],[deadline]]/86400)+DATE(1970,1,1)</f>
        <v>40179.25</v>
      </c>
    </row>
    <row r="2537" spans="1:20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12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9">
        <f>Table1[[#This Row],[pledged]]/Table1[[#This Row],[goal]]</f>
        <v>1.03775</v>
      </c>
      <c r="P2537" s="8">
        <f>IFERROR(Table1[[#This Row],[pledged]]/Table1[[#This Row],[backers_count]],0)</f>
        <v>266.08974358974359</v>
      </c>
      <c r="Q253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37" t="str">
        <f>RIGHT(Table1[[#This Row],[Category and Sub-Category]],(LEN(Table1[[#This Row],[Category and Sub-Category]])-(FIND("/",Table1[[#This Row],[Category and Sub-Category]],1))))</f>
        <v>classical music</v>
      </c>
      <c r="S2537" s="7">
        <f>(Table1[[#This Row],[launched_at]]/86400)+DATE(1970,1,1)</f>
        <v>41943.791030092594</v>
      </c>
      <c r="T2537" s="7">
        <f>(Table1[[#This Row],[deadline]]/86400)+DATE(1970,1,1)</f>
        <v>41974.832696759258</v>
      </c>
    </row>
    <row r="2538" spans="1:20" ht="43.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12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9">
        <f>Table1[[#This Row],[pledged]]/Table1[[#This Row],[goal]]</f>
        <v>1.1599999999999999</v>
      </c>
      <c r="P2538" s="8">
        <f>IFERROR(Table1[[#This Row],[pledged]]/Table1[[#This Row],[backers_count]],0)</f>
        <v>7.25</v>
      </c>
      <c r="Q253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38" t="str">
        <f>RIGHT(Table1[[#This Row],[Category and Sub-Category]],(LEN(Table1[[#This Row],[Category and Sub-Category]])-(FIND("/",Table1[[#This Row],[Category and Sub-Category]],1))))</f>
        <v>classical music</v>
      </c>
      <c r="S2538" s="7">
        <f>(Table1[[#This Row],[launched_at]]/86400)+DATE(1970,1,1)</f>
        <v>41464.106087962966</v>
      </c>
      <c r="T2538" s="7">
        <f>(Table1[[#This Row],[deadline]]/86400)+DATE(1970,1,1)</f>
        <v>41485.106087962966</v>
      </c>
    </row>
    <row r="2539" spans="1:20" ht="43.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12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9">
        <f>Table1[[#This Row],[pledged]]/Table1[[#This Row],[goal]]</f>
        <v>1.1000000000000001</v>
      </c>
      <c r="P2539" s="8">
        <f>IFERROR(Table1[[#This Row],[pledged]]/Table1[[#This Row],[backers_count]],0)</f>
        <v>100</v>
      </c>
      <c r="Q253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39" t="str">
        <f>RIGHT(Table1[[#This Row],[Category and Sub-Category]],(LEN(Table1[[#This Row],[Category and Sub-Category]])-(FIND("/",Table1[[#This Row],[Category and Sub-Category]],1))))</f>
        <v>classical music</v>
      </c>
      <c r="S2539" s="7">
        <f>(Table1[[#This Row],[launched_at]]/86400)+DATE(1970,1,1)</f>
        <v>40696.648784722223</v>
      </c>
      <c r="T2539" s="7">
        <f>(Table1[[#This Row],[deadline]]/86400)+DATE(1970,1,1)</f>
        <v>40756.648784722223</v>
      </c>
    </row>
    <row r="2540" spans="1:20" ht="29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12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9">
        <f>Table1[[#This Row],[pledged]]/Table1[[#This Row],[goal]]</f>
        <v>1.130176111111111</v>
      </c>
      <c r="P2540" s="8">
        <f>IFERROR(Table1[[#This Row],[pledged]]/Table1[[#This Row],[backers_count]],0)</f>
        <v>109.96308108108107</v>
      </c>
      <c r="Q254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40" t="str">
        <f>RIGHT(Table1[[#This Row],[Category and Sub-Category]],(LEN(Table1[[#This Row],[Category and Sub-Category]])-(FIND("/",Table1[[#This Row],[Category and Sub-Category]],1))))</f>
        <v>classical music</v>
      </c>
      <c r="S2540" s="7">
        <f>(Table1[[#This Row],[launched_at]]/86400)+DATE(1970,1,1)</f>
        <v>41298.509965277779</v>
      </c>
      <c r="T2540" s="7">
        <f>(Table1[[#This Row],[deadline]]/86400)+DATE(1970,1,1)</f>
        <v>41329.207638888889</v>
      </c>
    </row>
    <row r="2541" spans="1:20" ht="43.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12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9">
        <f>Table1[[#This Row],[pledged]]/Table1[[#This Row],[goal]]</f>
        <v>1.0024999999999999</v>
      </c>
      <c r="P2541" s="8">
        <f>IFERROR(Table1[[#This Row],[pledged]]/Table1[[#This Row],[backers_count]],0)</f>
        <v>169.91525423728814</v>
      </c>
      <c r="Q254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41" t="str">
        <f>RIGHT(Table1[[#This Row],[Category and Sub-Category]],(LEN(Table1[[#This Row],[Category and Sub-Category]])-(FIND("/",Table1[[#This Row],[Category and Sub-Category]],1))))</f>
        <v>classical music</v>
      </c>
      <c r="S2541" s="7">
        <f>(Table1[[#This Row],[launched_at]]/86400)+DATE(1970,1,1)</f>
        <v>41977.902222222227</v>
      </c>
      <c r="T2541" s="7">
        <f>(Table1[[#This Row],[deadline]]/86400)+DATE(1970,1,1)</f>
        <v>42037.902222222227</v>
      </c>
    </row>
    <row r="2542" spans="1:20" ht="58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1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9">
        <f>Table1[[#This Row],[pledged]]/Table1[[#This Row],[goal]]</f>
        <v>1.034</v>
      </c>
      <c r="P2542" s="8">
        <f>IFERROR(Table1[[#This Row],[pledged]]/Table1[[#This Row],[backers_count]],0)</f>
        <v>95.740740740740748</v>
      </c>
      <c r="Q254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42" t="str">
        <f>RIGHT(Table1[[#This Row],[Category and Sub-Category]],(LEN(Table1[[#This Row],[Category and Sub-Category]])-(FIND("/",Table1[[#This Row],[Category and Sub-Category]],1))))</f>
        <v>classical music</v>
      </c>
      <c r="S2542" s="7">
        <f>(Table1[[#This Row],[launched_at]]/86400)+DATE(1970,1,1)</f>
        <v>40785.675011574072</v>
      </c>
      <c r="T2542" s="7">
        <f>(Table1[[#This Row],[deadline]]/86400)+DATE(1970,1,1)</f>
        <v>40845.675011574072</v>
      </c>
    </row>
    <row r="2543" spans="1:20" ht="58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12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9">
        <f>Table1[[#This Row],[pledged]]/Table1[[#This Row],[goal]]</f>
        <v>1.0702857142857143</v>
      </c>
      <c r="P2543" s="8">
        <f>IFERROR(Table1[[#This Row],[pledged]]/Table1[[#This Row],[backers_count]],0)</f>
        <v>59.460317460317462</v>
      </c>
      <c r="Q254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43" t="str">
        <f>RIGHT(Table1[[#This Row],[Category and Sub-Category]],(LEN(Table1[[#This Row],[Category and Sub-Category]])-(FIND("/",Table1[[#This Row],[Category and Sub-Category]],1))))</f>
        <v>classical music</v>
      </c>
      <c r="S2543" s="7">
        <f>(Table1[[#This Row],[launched_at]]/86400)+DATE(1970,1,1)</f>
        <v>41483.449282407411</v>
      </c>
      <c r="T2543" s="7">
        <f>(Table1[[#This Row],[deadline]]/86400)+DATE(1970,1,1)</f>
        <v>41543.449282407411</v>
      </c>
    </row>
    <row r="2544" spans="1:20" ht="43.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12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9">
        <f>Table1[[#This Row],[pledged]]/Table1[[#This Row],[goal]]</f>
        <v>1.0357142857142858</v>
      </c>
      <c r="P2544" s="8">
        <f>IFERROR(Table1[[#This Row],[pledged]]/Table1[[#This Row],[backers_count]],0)</f>
        <v>55.769230769230766</v>
      </c>
      <c r="Q254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44" t="str">
        <f>RIGHT(Table1[[#This Row],[Category and Sub-Category]],(LEN(Table1[[#This Row],[Category and Sub-Category]])-(FIND("/",Table1[[#This Row],[Category and Sub-Category]],1))))</f>
        <v>classical music</v>
      </c>
      <c r="S2544" s="7">
        <f>(Table1[[#This Row],[launched_at]]/86400)+DATE(1970,1,1)</f>
        <v>41509.426585648151</v>
      </c>
      <c r="T2544" s="7">
        <f>(Table1[[#This Row],[deadline]]/86400)+DATE(1970,1,1)</f>
        <v>41548.165972222225</v>
      </c>
    </row>
    <row r="2545" spans="1:20" ht="43.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12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9">
        <f>Table1[[#This Row],[pledged]]/Table1[[#This Row],[goal]]</f>
        <v>1.5640000000000001</v>
      </c>
      <c r="P2545" s="8">
        <f>IFERROR(Table1[[#This Row],[pledged]]/Table1[[#This Row],[backers_count]],0)</f>
        <v>30.076923076923077</v>
      </c>
      <c r="Q254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45" t="str">
        <f>RIGHT(Table1[[#This Row],[Category and Sub-Category]],(LEN(Table1[[#This Row],[Category and Sub-Category]])-(FIND("/",Table1[[#This Row],[Category and Sub-Category]],1))))</f>
        <v>classical music</v>
      </c>
      <c r="S2545" s="7">
        <f>(Table1[[#This Row],[launched_at]]/86400)+DATE(1970,1,1)</f>
        <v>40514.107615740737</v>
      </c>
      <c r="T2545" s="7">
        <f>(Table1[[#This Row],[deadline]]/86400)+DATE(1970,1,1)</f>
        <v>40545.125</v>
      </c>
    </row>
    <row r="2546" spans="1:20" ht="43.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12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9">
        <f>Table1[[#This Row],[pledged]]/Table1[[#This Row],[goal]]</f>
        <v>1.0082</v>
      </c>
      <c r="P2546" s="8">
        <f>IFERROR(Table1[[#This Row],[pledged]]/Table1[[#This Row],[backers_count]],0)</f>
        <v>88.438596491228068</v>
      </c>
      <c r="Q254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46" t="str">
        <f>RIGHT(Table1[[#This Row],[Category and Sub-Category]],(LEN(Table1[[#This Row],[Category and Sub-Category]])-(FIND("/",Table1[[#This Row],[Category and Sub-Category]],1))))</f>
        <v>classical music</v>
      </c>
      <c r="S2546" s="7">
        <f>(Table1[[#This Row],[launched_at]]/86400)+DATE(1970,1,1)</f>
        <v>41068.520474537036</v>
      </c>
      <c r="T2546" s="7">
        <f>(Table1[[#This Row],[deadline]]/86400)+DATE(1970,1,1)</f>
        <v>41098.520474537036</v>
      </c>
    </row>
    <row r="2547" spans="1:20" ht="43.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12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9">
        <f>Table1[[#This Row],[pledged]]/Table1[[#This Row],[goal]]</f>
        <v>1.9530000000000001</v>
      </c>
      <c r="P2547" s="8">
        <f>IFERROR(Table1[[#This Row],[pledged]]/Table1[[#This Row],[backers_count]],0)</f>
        <v>64.032786885245898</v>
      </c>
      <c r="Q254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47" t="str">
        <f>RIGHT(Table1[[#This Row],[Category and Sub-Category]],(LEN(Table1[[#This Row],[Category and Sub-Category]])-(FIND("/",Table1[[#This Row],[Category and Sub-Category]],1))))</f>
        <v>classical music</v>
      </c>
      <c r="S2547" s="7">
        <f>(Table1[[#This Row],[launched_at]]/86400)+DATE(1970,1,1)</f>
        <v>42027.138171296298</v>
      </c>
      <c r="T2547" s="7">
        <f>(Table1[[#This Row],[deadline]]/86400)+DATE(1970,1,1)</f>
        <v>42062.020833333328</v>
      </c>
    </row>
    <row r="2548" spans="1:20" ht="43.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12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9">
        <f>Table1[[#This Row],[pledged]]/Table1[[#This Row],[goal]]</f>
        <v>1.1171428571428572</v>
      </c>
      <c r="P2548" s="8">
        <f>IFERROR(Table1[[#This Row],[pledged]]/Table1[[#This Row],[backers_count]],0)</f>
        <v>60.153846153846153</v>
      </c>
      <c r="Q254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48" t="str">
        <f>RIGHT(Table1[[#This Row],[Category and Sub-Category]],(LEN(Table1[[#This Row],[Category and Sub-Category]])-(FIND("/",Table1[[#This Row],[Category and Sub-Category]],1))))</f>
        <v>classical music</v>
      </c>
      <c r="S2548" s="7">
        <f>(Table1[[#This Row],[launched_at]]/86400)+DATE(1970,1,1)</f>
        <v>41524.858553240745</v>
      </c>
      <c r="T2548" s="7">
        <f>(Table1[[#This Row],[deadline]]/86400)+DATE(1970,1,1)</f>
        <v>41552.208333333336</v>
      </c>
    </row>
    <row r="2549" spans="1:20" ht="43.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12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9">
        <f>Table1[[#This Row],[pledged]]/Table1[[#This Row],[goal]]</f>
        <v>1.1985454545454546</v>
      </c>
      <c r="P2549" s="8">
        <f>IFERROR(Table1[[#This Row],[pledged]]/Table1[[#This Row],[backers_count]],0)</f>
        <v>49.194029850746269</v>
      </c>
      <c r="Q254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49" t="str">
        <f>RIGHT(Table1[[#This Row],[Category and Sub-Category]],(LEN(Table1[[#This Row],[Category and Sub-Category]])-(FIND("/",Table1[[#This Row],[Category and Sub-Category]],1))))</f>
        <v>classical music</v>
      </c>
      <c r="S2549" s="7">
        <f>(Table1[[#This Row],[launched_at]]/86400)+DATE(1970,1,1)</f>
        <v>40973.773182870369</v>
      </c>
      <c r="T2549" s="7">
        <f>(Table1[[#This Row],[deadline]]/86400)+DATE(1970,1,1)</f>
        <v>41003.731516203705</v>
      </c>
    </row>
    <row r="2550" spans="1:20" ht="43.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12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9">
        <f>Table1[[#This Row],[pledged]]/Table1[[#This Row],[goal]]</f>
        <v>1.0185</v>
      </c>
      <c r="P2550" s="8">
        <f>IFERROR(Table1[[#This Row],[pledged]]/Table1[[#This Row],[backers_count]],0)</f>
        <v>165.16216216216216</v>
      </c>
      <c r="Q255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50" t="str">
        <f>RIGHT(Table1[[#This Row],[Category and Sub-Category]],(LEN(Table1[[#This Row],[Category and Sub-Category]])-(FIND("/",Table1[[#This Row],[Category and Sub-Category]],1))))</f>
        <v>classical music</v>
      </c>
      <c r="S2550" s="7">
        <f>(Table1[[#This Row],[launched_at]]/86400)+DATE(1970,1,1)</f>
        <v>42618.625428240739</v>
      </c>
      <c r="T2550" s="7">
        <f>(Table1[[#This Row],[deadline]]/86400)+DATE(1970,1,1)</f>
        <v>42643.185416666667</v>
      </c>
    </row>
    <row r="2551" spans="1:20" ht="43.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12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9">
        <f>Table1[[#This Row],[pledged]]/Table1[[#This Row],[goal]]</f>
        <v>1.0280254777070064</v>
      </c>
      <c r="P2551" s="8">
        <f>IFERROR(Table1[[#This Row],[pledged]]/Table1[[#This Row],[backers_count]],0)</f>
        <v>43.621621621621621</v>
      </c>
      <c r="Q255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51" t="str">
        <f>RIGHT(Table1[[#This Row],[Category and Sub-Category]],(LEN(Table1[[#This Row],[Category and Sub-Category]])-(FIND("/",Table1[[#This Row],[Category and Sub-Category]],1))))</f>
        <v>classical music</v>
      </c>
      <c r="S2551" s="7">
        <f>(Table1[[#This Row],[launched_at]]/86400)+DATE(1970,1,1)</f>
        <v>41390.757754629631</v>
      </c>
      <c r="T2551" s="7">
        <f>(Table1[[#This Row],[deadline]]/86400)+DATE(1970,1,1)</f>
        <v>41425.708333333336</v>
      </c>
    </row>
    <row r="2552" spans="1:20" ht="58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1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9">
        <f>Table1[[#This Row],[pledged]]/Table1[[#This Row],[goal]]</f>
        <v>1.0084615384615385</v>
      </c>
      <c r="P2552" s="8">
        <f>IFERROR(Table1[[#This Row],[pledged]]/Table1[[#This Row],[backers_count]],0)</f>
        <v>43.7</v>
      </c>
      <c r="Q255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52" t="str">
        <f>RIGHT(Table1[[#This Row],[Category and Sub-Category]],(LEN(Table1[[#This Row],[Category and Sub-Category]])-(FIND("/",Table1[[#This Row],[Category and Sub-Category]],1))))</f>
        <v>classical music</v>
      </c>
      <c r="S2552" s="7">
        <f>(Table1[[#This Row],[launched_at]]/86400)+DATE(1970,1,1)</f>
        <v>42228.634328703702</v>
      </c>
      <c r="T2552" s="7">
        <f>(Table1[[#This Row],[deadline]]/86400)+DATE(1970,1,1)</f>
        <v>42285.165972222225</v>
      </c>
    </row>
    <row r="2553" spans="1:20" ht="43.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12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9">
        <f>Table1[[#This Row],[pledged]]/Table1[[#This Row],[goal]]</f>
        <v>1.0273469387755103</v>
      </c>
      <c r="P2553" s="8">
        <f>IFERROR(Table1[[#This Row],[pledged]]/Table1[[#This Row],[backers_count]],0)</f>
        <v>67.419642857142861</v>
      </c>
      <c r="Q2553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53" t="str">
        <f>RIGHT(Table1[[#This Row],[Category and Sub-Category]],(LEN(Table1[[#This Row],[Category and Sub-Category]])-(FIND("/",Table1[[#This Row],[Category and Sub-Category]],1))))</f>
        <v>classical music</v>
      </c>
      <c r="S2553" s="7">
        <f>(Table1[[#This Row],[launched_at]]/86400)+DATE(1970,1,1)</f>
        <v>40961.252141203702</v>
      </c>
      <c r="T2553" s="7">
        <f>(Table1[[#This Row],[deadline]]/86400)+DATE(1970,1,1)</f>
        <v>40989.866666666669</v>
      </c>
    </row>
    <row r="2554" spans="1:20" ht="43.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12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9">
        <f>Table1[[#This Row],[pledged]]/Table1[[#This Row],[goal]]</f>
        <v>1.0649999999999999</v>
      </c>
      <c r="P2554" s="8">
        <f>IFERROR(Table1[[#This Row],[pledged]]/Table1[[#This Row],[backers_count]],0)</f>
        <v>177.5</v>
      </c>
      <c r="Q2554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54" t="str">
        <f>RIGHT(Table1[[#This Row],[Category and Sub-Category]],(LEN(Table1[[#This Row],[Category and Sub-Category]])-(FIND("/",Table1[[#This Row],[Category and Sub-Category]],1))))</f>
        <v>classical music</v>
      </c>
      <c r="S2554" s="7">
        <f>(Table1[[#This Row],[launched_at]]/86400)+DATE(1970,1,1)</f>
        <v>42769.809965277775</v>
      </c>
      <c r="T2554" s="7">
        <f>(Table1[[#This Row],[deadline]]/86400)+DATE(1970,1,1)</f>
        <v>42799.809965277775</v>
      </c>
    </row>
    <row r="2555" spans="1:20" ht="43.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12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9">
        <f>Table1[[#This Row],[pledged]]/Table1[[#This Row],[goal]]</f>
        <v>1.5553333333333332</v>
      </c>
      <c r="P2555" s="8">
        <f>IFERROR(Table1[[#This Row],[pledged]]/Table1[[#This Row],[backers_count]],0)</f>
        <v>38.883333333333333</v>
      </c>
      <c r="Q2555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55" t="str">
        <f>RIGHT(Table1[[#This Row],[Category and Sub-Category]],(LEN(Table1[[#This Row],[Category and Sub-Category]])-(FIND("/",Table1[[#This Row],[Category and Sub-Category]],1))))</f>
        <v>classical music</v>
      </c>
      <c r="S2555" s="7">
        <f>(Table1[[#This Row],[launched_at]]/86400)+DATE(1970,1,1)</f>
        <v>41113.199155092589</v>
      </c>
      <c r="T2555" s="7">
        <f>(Table1[[#This Row],[deadline]]/86400)+DATE(1970,1,1)</f>
        <v>41173.199155092589</v>
      </c>
    </row>
    <row r="2556" spans="1:20" ht="58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12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9">
        <f>Table1[[#This Row],[pledged]]/Table1[[#This Row],[goal]]</f>
        <v>1.228</v>
      </c>
      <c r="P2556" s="8">
        <f>IFERROR(Table1[[#This Row],[pledged]]/Table1[[#This Row],[backers_count]],0)</f>
        <v>54.985074626865675</v>
      </c>
      <c r="Q2556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56" t="str">
        <f>RIGHT(Table1[[#This Row],[Category and Sub-Category]],(LEN(Table1[[#This Row],[Category and Sub-Category]])-(FIND("/",Table1[[#This Row],[Category and Sub-Category]],1))))</f>
        <v>classical music</v>
      </c>
      <c r="S2556" s="7">
        <f>(Table1[[#This Row],[launched_at]]/86400)+DATE(1970,1,1)</f>
        <v>42125.078275462962</v>
      </c>
      <c r="T2556" s="7">
        <f>(Table1[[#This Row],[deadline]]/86400)+DATE(1970,1,1)</f>
        <v>42156.165972222225</v>
      </c>
    </row>
    <row r="2557" spans="1:20" ht="58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12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9">
        <f>Table1[[#This Row],[pledged]]/Table1[[#This Row],[goal]]</f>
        <v>1.0734999999999999</v>
      </c>
      <c r="P2557" s="8">
        <f>IFERROR(Table1[[#This Row],[pledged]]/Table1[[#This Row],[backers_count]],0)</f>
        <v>61.342857142857142</v>
      </c>
      <c r="Q2557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57" t="str">
        <f>RIGHT(Table1[[#This Row],[Category and Sub-Category]],(LEN(Table1[[#This Row],[Category and Sub-Category]])-(FIND("/",Table1[[#This Row],[Category and Sub-Category]],1))))</f>
        <v>classical music</v>
      </c>
      <c r="S2557" s="7">
        <f>(Table1[[#This Row],[launched_at]]/86400)+DATE(1970,1,1)</f>
        <v>41026.655011574076</v>
      </c>
      <c r="T2557" s="7">
        <f>(Table1[[#This Row],[deadline]]/86400)+DATE(1970,1,1)</f>
        <v>41057.655011574076</v>
      </c>
    </row>
    <row r="2558" spans="1:20" ht="43.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12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9">
        <f>Table1[[#This Row],[pledged]]/Table1[[#This Row],[goal]]</f>
        <v>1.0550335570469798</v>
      </c>
      <c r="P2558" s="8">
        <f>IFERROR(Table1[[#This Row],[pledged]]/Table1[[#This Row],[backers_count]],0)</f>
        <v>23.117647058823529</v>
      </c>
      <c r="Q2558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58" t="str">
        <f>RIGHT(Table1[[#This Row],[Category and Sub-Category]],(LEN(Table1[[#This Row],[Category and Sub-Category]])-(FIND("/",Table1[[#This Row],[Category and Sub-Category]],1))))</f>
        <v>classical music</v>
      </c>
      <c r="S2558" s="7">
        <f>(Table1[[#This Row],[launched_at]]/86400)+DATE(1970,1,1)</f>
        <v>41222.991400462961</v>
      </c>
      <c r="T2558" s="7">
        <f>(Table1[[#This Row],[deadline]]/86400)+DATE(1970,1,1)</f>
        <v>41267.991400462961</v>
      </c>
    </row>
    <row r="2559" spans="1:20" ht="29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12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9">
        <f>Table1[[#This Row],[pledged]]/Table1[[#This Row],[goal]]</f>
        <v>1.1844444444444444</v>
      </c>
      <c r="P2559" s="8">
        <f>IFERROR(Table1[[#This Row],[pledged]]/Table1[[#This Row],[backers_count]],0)</f>
        <v>29.611111111111111</v>
      </c>
      <c r="Q2559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59" t="str">
        <f>RIGHT(Table1[[#This Row],[Category and Sub-Category]],(LEN(Table1[[#This Row],[Category and Sub-Category]])-(FIND("/",Table1[[#This Row],[Category and Sub-Category]],1))))</f>
        <v>classical music</v>
      </c>
      <c r="S2559" s="7">
        <f>(Table1[[#This Row],[launched_at]]/86400)+DATE(1970,1,1)</f>
        <v>41744.745208333334</v>
      </c>
      <c r="T2559" s="7">
        <f>(Table1[[#This Row],[deadline]]/86400)+DATE(1970,1,1)</f>
        <v>41774.745208333334</v>
      </c>
    </row>
    <row r="2560" spans="1:20" ht="43.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12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9">
        <f>Table1[[#This Row],[pledged]]/Table1[[#This Row],[goal]]</f>
        <v>1.0888</v>
      </c>
      <c r="P2560" s="8">
        <f>IFERROR(Table1[[#This Row],[pledged]]/Table1[[#This Row],[backers_count]],0)</f>
        <v>75.611111111111114</v>
      </c>
      <c r="Q2560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60" t="str">
        <f>RIGHT(Table1[[#This Row],[Category and Sub-Category]],(LEN(Table1[[#This Row],[Category and Sub-Category]])-(FIND("/",Table1[[#This Row],[Category and Sub-Category]],1))))</f>
        <v>classical music</v>
      </c>
      <c r="S2560" s="7">
        <f>(Table1[[#This Row],[launched_at]]/86400)+DATE(1970,1,1)</f>
        <v>42093.860023148147</v>
      </c>
      <c r="T2560" s="7">
        <f>(Table1[[#This Row],[deadline]]/86400)+DATE(1970,1,1)</f>
        <v>42125.582638888889</v>
      </c>
    </row>
    <row r="2561" spans="1:20" ht="43.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12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9">
        <f>Table1[[#This Row],[pledged]]/Table1[[#This Row],[goal]]</f>
        <v>1.1125</v>
      </c>
      <c r="P2561" s="8">
        <f>IFERROR(Table1[[#This Row],[pledged]]/Table1[[#This Row],[backers_count]],0)</f>
        <v>35.6</v>
      </c>
      <c r="Q2561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61" t="str">
        <f>RIGHT(Table1[[#This Row],[Category and Sub-Category]],(LEN(Table1[[#This Row],[Category and Sub-Category]])-(FIND("/",Table1[[#This Row],[Category and Sub-Category]],1))))</f>
        <v>classical music</v>
      </c>
      <c r="S2561" s="7">
        <f>(Table1[[#This Row],[launched_at]]/86400)+DATE(1970,1,1)</f>
        <v>40829.873657407406</v>
      </c>
      <c r="T2561" s="7">
        <f>(Table1[[#This Row],[deadline]]/86400)+DATE(1970,1,1)</f>
        <v>40862.817361111112</v>
      </c>
    </row>
    <row r="2562" spans="1:20" ht="43.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1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9">
        <f>Table1[[#This Row],[pledged]]/Table1[[#This Row],[goal]]</f>
        <v>1.0009999999999999</v>
      </c>
      <c r="P2562" s="8">
        <f>IFERROR(Table1[[#This Row],[pledged]]/Table1[[#This Row],[backers_count]],0)</f>
        <v>143</v>
      </c>
      <c r="Q2562" t="str">
        <f>LEFT(Table1[[#This Row],[Category and Sub-Category]],(LEN(Table1[[#This Row],[Category and Sub-Category]])-(LEN(Table1[[#This Row],[Category and Sub-Category]])-(FIND("/", Table1[[#This Row],[Category and Sub-Category]],1))))-1)</f>
        <v>music</v>
      </c>
      <c r="R2562" t="str">
        <f>RIGHT(Table1[[#This Row],[Category and Sub-Category]],(LEN(Table1[[#This Row],[Category and Sub-Category]])-(FIND("/",Table1[[#This Row],[Category and Sub-Category]],1))))</f>
        <v>classical music</v>
      </c>
      <c r="S2562" s="7">
        <f>(Table1[[#This Row],[launched_at]]/86400)+DATE(1970,1,1)</f>
        <v>42039.951087962967</v>
      </c>
      <c r="T2562" s="7">
        <f>(Table1[[#This Row],[deadline]]/86400)+DATE(1970,1,1)</f>
        <v>42069.951087962967</v>
      </c>
    </row>
    <row r="2563" spans="1:20" ht="43.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12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9">
        <f>Table1[[#This Row],[pledged]]/Table1[[#This Row],[goal]]</f>
        <v>0</v>
      </c>
      <c r="P2563" s="8">
        <f>IFERROR(Table1[[#This Row],[pledged]]/Table1[[#This Row],[backers_count]],0)</f>
        <v>0</v>
      </c>
      <c r="Q256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63" t="str">
        <f>RIGHT(Table1[[#This Row],[Category and Sub-Category]],(LEN(Table1[[#This Row],[Category and Sub-Category]])-(FIND("/",Table1[[#This Row],[Category and Sub-Category]],1))))</f>
        <v>food trucks</v>
      </c>
      <c r="S2563" s="7">
        <f>(Table1[[#This Row],[launched_at]]/86400)+DATE(1970,1,1)</f>
        <v>42260.528807870374</v>
      </c>
      <c r="T2563" s="7">
        <f>(Table1[[#This Row],[deadline]]/86400)+DATE(1970,1,1)</f>
        <v>42290.528807870374</v>
      </c>
    </row>
    <row r="2564" spans="1:20" ht="58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12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9">
        <f>Table1[[#This Row],[pledged]]/Table1[[#This Row],[goal]]</f>
        <v>7.4999999999999997E-3</v>
      </c>
      <c r="P2564" s="8">
        <f>IFERROR(Table1[[#This Row],[pledged]]/Table1[[#This Row],[backers_count]],0)</f>
        <v>25</v>
      </c>
      <c r="Q256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64" t="str">
        <f>RIGHT(Table1[[#This Row],[Category and Sub-Category]],(LEN(Table1[[#This Row],[Category and Sub-Category]])-(FIND("/",Table1[[#This Row],[Category and Sub-Category]],1))))</f>
        <v>food trucks</v>
      </c>
      <c r="S2564" s="7">
        <f>(Table1[[#This Row],[launched_at]]/86400)+DATE(1970,1,1)</f>
        <v>42594.524756944447</v>
      </c>
      <c r="T2564" s="7">
        <f>(Table1[[#This Row],[deadline]]/86400)+DATE(1970,1,1)</f>
        <v>42654.524756944447</v>
      </c>
    </row>
    <row r="2565" spans="1:20" ht="29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12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9">
        <f>Table1[[#This Row],[pledged]]/Table1[[#This Row],[goal]]</f>
        <v>0</v>
      </c>
      <c r="P2565" s="8">
        <f>IFERROR(Table1[[#This Row],[pledged]]/Table1[[#This Row],[backers_count]],0)</f>
        <v>0</v>
      </c>
      <c r="Q256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65" t="str">
        <f>RIGHT(Table1[[#This Row],[Category and Sub-Category]],(LEN(Table1[[#This Row],[Category and Sub-Category]])-(FIND("/",Table1[[#This Row],[Category and Sub-Category]],1))))</f>
        <v>food trucks</v>
      </c>
      <c r="S2565" s="7">
        <f>(Table1[[#This Row],[launched_at]]/86400)+DATE(1970,1,1)</f>
        <v>42155.139479166668</v>
      </c>
      <c r="T2565" s="7">
        <f>(Table1[[#This Row],[deadline]]/86400)+DATE(1970,1,1)</f>
        <v>42215.139479166668</v>
      </c>
    </row>
    <row r="2566" spans="1:20" ht="43.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12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9">
        <f>Table1[[#This Row],[pledged]]/Table1[[#This Row],[goal]]</f>
        <v>0</v>
      </c>
      <c r="P2566" s="8">
        <f>IFERROR(Table1[[#This Row],[pledged]]/Table1[[#This Row],[backers_count]],0)</f>
        <v>0</v>
      </c>
      <c r="Q256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66" t="str">
        <f>RIGHT(Table1[[#This Row],[Category and Sub-Category]],(LEN(Table1[[#This Row],[Category and Sub-Category]])-(FIND("/",Table1[[#This Row],[Category and Sub-Category]],1))))</f>
        <v>food trucks</v>
      </c>
      <c r="S2566" s="7">
        <f>(Table1[[#This Row],[launched_at]]/86400)+DATE(1970,1,1)</f>
        <v>41822.040497685186</v>
      </c>
      <c r="T2566" s="7">
        <f>(Table1[[#This Row],[deadline]]/86400)+DATE(1970,1,1)</f>
        <v>41852.040497685186</v>
      </c>
    </row>
    <row r="2567" spans="1:20" ht="43.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12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9">
        <f>Table1[[#This Row],[pledged]]/Table1[[#This Row],[goal]]</f>
        <v>0.01</v>
      </c>
      <c r="P2567" s="8">
        <f>IFERROR(Table1[[#This Row],[pledged]]/Table1[[#This Row],[backers_count]],0)</f>
        <v>100</v>
      </c>
      <c r="Q256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67" t="str">
        <f>RIGHT(Table1[[#This Row],[Category and Sub-Category]],(LEN(Table1[[#This Row],[Category and Sub-Category]])-(FIND("/",Table1[[#This Row],[Category and Sub-Category]],1))))</f>
        <v>food trucks</v>
      </c>
      <c r="S2567" s="7">
        <f>(Table1[[#This Row],[launched_at]]/86400)+DATE(1970,1,1)</f>
        <v>42440.650335648148</v>
      </c>
      <c r="T2567" s="7">
        <f>(Table1[[#This Row],[deadline]]/86400)+DATE(1970,1,1)</f>
        <v>42499.868055555555</v>
      </c>
    </row>
    <row r="2568" spans="1:20" ht="43.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12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9">
        <f>Table1[[#This Row],[pledged]]/Table1[[#This Row],[goal]]</f>
        <v>0</v>
      </c>
      <c r="P2568" s="8">
        <f>IFERROR(Table1[[#This Row],[pledged]]/Table1[[#This Row],[backers_count]],0)</f>
        <v>0</v>
      </c>
      <c r="Q256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68" t="str">
        <f>RIGHT(Table1[[#This Row],[Category and Sub-Category]],(LEN(Table1[[#This Row],[Category and Sub-Category]])-(FIND("/",Table1[[#This Row],[Category and Sub-Category]],1))))</f>
        <v>food trucks</v>
      </c>
      <c r="S2568" s="7">
        <f>(Table1[[#This Row],[launched_at]]/86400)+DATE(1970,1,1)</f>
        <v>41842.980879629627</v>
      </c>
      <c r="T2568" s="7">
        <f>(Table1[[#This Row],[deadline]]/86400)+DATE(1970,1,1)</f>
        <v>41872.980879629627</v>
      </c>
    </row>
    <row r="2569" spans="1:20" ht="43.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12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9">
        <f>Table1[[#This Row],[pledged]]/Table1[[#This Row],[goal]]</f>
        <v>2.6666666666666666E-3</v>
      </c>
      <c r="P2569" s="8">
        <f>IFERROR(Table1[[#This Row],[pledged]]/Table1[[#This Row],[backers_count]],0)</f>
        <v>60</v>
      </c>
      <c r="Q256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69" t="str">
        <f>RIGHT(Table1[[#This Row],[Category and Sub-Category]],(LEN(Table1[[#This Row],[Category and Sub-Category]])-(FIND("/",Table1[[#This Row],[Category and Sub-Category]],1))))</f>
        <v>food trucks</v>
      </c>
      <c r="S2569" s="7">
        <f>(Table1[[#This Row],[launched_at]]/86400)+DATE(1970,1,1)</f>
        <v>42087.878912037035</v>
      </c>
      <c r="T2569" s="7">
        <f>(Table1[[#This Row],[deadline]]/86400)+DATE(1970,1,1)</f>
        <v>42117.878912037035</v>
      </c>
    </row>
    <row r="2570" spans="1:20" ht="43.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12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9">
        <f>Table1[[#This Row],[pledged]]/Table1[[#This Row],[goal]]</f>
        <v>5.0000000000000001E-3</v>
      </c>
      <c r="P2570" s="8">
        <f>IFERROR(Table1[[#This Row],[pledged]]/Table1[[#This Row],[backers_count]],0)</f>
        <v>50</v>
      </c>
      <c r="Q257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70" t="str">
        <f>RIGHT(Table1[[#This Row],[Category and Sub-Category]],(LEN(Table1[[#This Row],[Category and Sub-Category]])-(FIND("/",Table1[[#This Row],[Category and Sub-Category]],1))))</f>
        <v>food trucks</v>
      </c>
      <c r="S2570" s="7">
        <f>(Table1[[#This Row],[launched_at]]/86400)+DATE(1970,1,1)</f>
        <v>42584.666597222225</v>
      </c>
      <c r="T2570" s="7">
        <f>(Table1[[#This Row],[deadline]]/86400)+DATE(1970,1,1)</f>
        <v>42614.666597222225</v>
      </c>
    </row>
    <row r="2571" spans="1:20" ht="43.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12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9">
        <f>Table1[[#This Row],[pledged]]/Table1[[#This Row],[goal]]</f>
        <v>2.2307692307692306E-2</v>
      </c>
      <c r="P2571" s="8">
        <f>IFERROR(Table1[[#This Row],[pledged]]/Table1[[#This Row],[backers_count]],0)</f>
        <v>72.5</v>
      </c>
      <c r="Q257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71" t="str">
        <f>RIGHT(Table1[[#This Row],[Category and Sub-Category]],(LEN(Table1[[#This Row],[Category and Sub-Category]])-(FIND("/",Table1[[#This Row],[Category and Sub-Category]],1))))</f>
        <v>food trucks</v>
      </c>
      <c r="S2571" s="7">
        <f>(Table1[[#This Row],[launched_at]]/86400)+DATE(1970,1,1)</f>
        <v>42234.105462962965</v>
      </c>
      <c r="T2571" s="7">
        <f>(Table1[[#This Row],[deadline]]/86400)+DATE(1970,1,1)</f>
        <v>42264.105462962965</v>
      </c>
    </row>
    <row r="2572" spans="1:20" ht="43.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1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9">
        <f>Table1[[#This Row],[pledged]]/Table1[[#This Row],[goal]]</f>
        <v>8.4285714285714294E-3</v>
      </c>
      <c r="P2572" s="8">
        <f>IFERROR(Table1[[#This Row],[pledged]]/Table1[[#This Row],[backers_count]],0)</f>
        <v>29.5</v>
      </c>
      <c r="Q257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72" t="str">
        <f>RIGHT(Table1[[#This Row],[Category and Sub-Category]],(LEN(Table1[[#This Row],[Category and Sub-Category]])-(FIND("/",Table1[[#This Row],[Category and Sub-Category]],1))))</f>
        <v>food trucks</v>
      </c>
      <c r="S2572" s="7">
        <f>(Table1[[#This Row],[launched_at]]/86400)+DATE(1970,1,1)</f>
        <v>42744.903182870374</v>
      </c>
      <c r="T2572" s="7">
        <f>(Table1[[#This Row],[deadline]]/86400)+DATE(1970,1,1)</f>
        <v>42774.903182870374</v>
      </c>
    </row>
    <row r="2573" spans="1:20" ht="43.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12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9">
        <f>Table1[[#This Row],[pledged]]/Table1[[#This Row],[goal]]</f>
        <v>2.5000000000000001E-3</v>
      </c>
      <c r="P2573" s="8">
        <f>IFERROR(Table1[[#This Row],[pledged]]/Table1[[#This Row],[backers_count]],0)</f>
        <v>62.5</v>
      </c>
      <c r="Q257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73" t="str">
        <f>RIGHT(Table1[[#This Row],[Category and Sub-Category]],(LEN(Table1[[#This Row],[Category and Sub-Category]])-(FIND("/",Table1[[#This Row],[Category and Sub-Category]],1))))</f>
        <v>food trucks</v>
      </c>
      <c r="S2573" s="7">
        <f>(Table1[[#This Row],[launched_at]]/86400)+DATE(1970,1,1)</f>
        <v>42449.341678240744</v>
      </c>
      <c r="T2573" s="7">
        <f>(Table1[[#This Row],[deadline]]/86400)+DATE(1970,1,1)</f>
        <v>42509.341678240744</v>
      </c>
    </row>
    <row r="2574" spans="1:20" ht="43.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12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9">
        <f>Table1[[#This Row],[pledged]]/Table1[[#This Row],[goal]]</f>
        <v>0</v>
      </c>
      <c r="P2574" s="8">
        <f>IFERROR(Table1[[#This Row],[pledged]]/Table1[[#This Row],[backers_count]],0)</f>
        <v>0</v>
      </c>
      <c r="Q257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74" t="str">
        <f>RIGHT(Table1[[#This Row],[Category and Sub-Category]],(LEN(Table1[[#This Row],[Category and Sub-Category]])-(FIND("/",Table1[[#This Row],[Category and Sub-Category]],1))))</f>
        <v>food trucks</v>
      </c>
      <c r="S2574" s="7">
        <f>(Table1[[#This Row],[launched_at]]/86400)+DATE(1970,1,1)</f>
        <v>42077.119409722218</v>
      </c>
      <c r="T2574" s="7">
        <f>(Table1[[#This Row],[deadline]]/86400)+DATE(1970,1,1)</f>
        <v>42107.119409722218</v>
      </c>
    </row>
    <row r="2575" spans="1:20" ht="58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12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9">
        <f>Table1[[#This Row],[pledged]]/Table1[[#This Row],[goal]]</f>
        <v>0</v>
      </c>
      <c r="P2575" s="8">
        <f>IFERROR(Table1[[#This Row],[pledged]]/Table1[[#This Row],[backers_count]],0)</f>
        <v>0</v>
      </c>
      <c r="Q257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75" t="str">
        <f>RIGHT(Table1[[#This Row],[Category and Sub-Category]],(LEN(Table1[[#This Row],[Category and Sub-Category]])-(FIND("/",Table1[[#This Row],[Category and Sub-Category]],1))))</f>
        <v>food trucks</v>
      </c>
      <c r="S2575" s="7">
        <f>(Table1[[#This Row],[launched_at]]/86400)+DATE(1970,1,1)</f>
        <v>41829.592002314814</v>
      </c>
      <c r="T2575" s="7">
        <f>(Table1[[#This Row],[deadline]]/86400)+DATE(1970,1,1)</f>
        <v>41874.592002314814</v>
      </c>
    </row>
    <row r="2576" spans="1:20" ht="58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12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9">
        <f>Table1[[#This Row],[pledged]]/Table1[[#This Row],[goal]]</f>
        <v>0</v>
      </c>
      <c r="P2576" s="8">
        <f>IFERROR(Table1[[#This Row],[pledged]]/Table1[[#This Row],[backers_count]],0)</f>
        <v>0</v>
      </c>
      <c r="Q257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76" t="str">
        <f>RIGHT(Table1[[#This Row],[Category and Sub-Category]],(LEN(Table1[[#This Row],[Category and Sub-Category]])-(FIND("/",Table1[[#This Row],[Category and Sub-Category]],1))))</f>
        <v>food trucks</v>
      </c>
      <c r="S2576" s="7">
        <f>(Table1[[#This Row],[launched_at]]/86400)+DATE(1970,1,1)</f>
        <v>42487.825752314813</v>
      </c>
      <c r="T2576" s="7">
        <f>(Table1[[#This Row],[deadline]]/86400)+DATE(1970,1,1)</f>
        <v>42508.825752314813</v>
      </c>
    </row>
    <row r="2577" spans="1:20" ht="43.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12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9">
        <f>Table1[[#This Row],[pledged]]/Table1[[#This Row],[goal]]</f>
        <v>0</v>
      </c>
      <c r="P2577" s="8">
        <f>IFERROR(Table1[[#This Row],[pledged]]/Table1[[#This Row],[backers_count]],0)</f>
        <v>0</v>
      </c>
      <c r="Q257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77" t="str">
        <f>RIGHT(Table1[[#This Row],[Category and Sub-Category]],(LEN(Table1[[#This Row],[Category and Sub-Category]])-(FIND("/",Table1[[#This Row],[Category and Sub-Category]],1))))</f>
        <v>food trucks</v>
      </c>
      <c r="S2577" s="7">
        <f>(Table1[[#This Row],[launched_at]]/86400)+DATE(1970,1,1)</f>
        <v>41986.108726851853</v>
      </c>
      <c r="T2577" s="7">
        <f>(Table1[[#This Row],[deadline]]/86400)+DATE(1970,1,1)</f>
        <v>42016.108726851853</v>
      </c>
    </row>
    <row r="2578" spans="1:20" ht="29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12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9">
        <f>Table1[[#This Row],[pledged]]/Table1[[#This Row],[goal]]</f>
        <v>0</v>
      </c>
      <c r="P2578" s="8">
        <f>IFERROR(Table1[[#This Row],[pledged]]/Table1[[#This Row],[backers_count]],0)</f>
        <v>0</v>
      </c>
      <c r="Q257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78" t="str">
        <f>RIGHT(Table1[[#This Row],[Category and Sub-Category]],(LEN(Table1[[#This Row],[Category and Sub-Category]])-(FIND("/",Table1[[#This Row],[Category and Sub-Category]],1))))</f>
        <v>food trucks</v>
      </c>
      <c r="S2578" s="7">
        <f>(Table1[[#This Row],[launched_at]]/86400)+DATE(1970,1,1)</f>
        <v>42060.00980324074</v>
      </c>
      <c r="T2578" s="7">
        <f>(Table1[[#This Row],[deadline]]/86400)+DATE(1970,1,1)</f>
        <v>42104.968136574069</v>
      </c>
    </row>
    <row r="2579" spans="1:20" ht="43.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12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9">
        <f>Table1[[#This Row],[pledged]]/Table1[[#This Row],[goal]]</f>
        <v>0</v>
      </c>
      <c r="P2579" s="8">
        <f>IFERROR(Table1[[#This Row],[pledged]]/Table1[[#This Row],[backers_count]],0)</f>
        <v>0</v>
      </c>
      <c r="Q257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79" t="str">
        <f>RIGHT(Table1[[#This Row],[Category and Sub-Category]],(LEN(Table1[[#This Row],[Category and Sub-Category]])-(FIND("/",Table1[[#This Row],[Category and Sub-Category]],1))))</f>
        <v>food trucks</v>
      </c>
      <c r="S2579" s="7">
        <f>(Table1[[#This Row],[launched_at]]/86400)+DATE(1970,1,1)</f>
        <v>41830.820567129631</v>
      </c>
      <c r="T2579" s="7">
        <f>(Table1[[#This Row],[deadline]]/86400)+DATE(1970,1,1)</f>
        <v>41855.820567129631</v>
      </c>
    </row>
    <row r="2580" spans="1:20" ht="58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12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9">
        <f>Table1[[#This Row],[pledged]]/Table1[[#This Row],[goal]]</f>
        <v>0</v>
      </c>
      <c r="P2580" s="8">
        <f>IFERROR(Table1[[#This Row],[pledged]]/Table1[[#This Row],[backers_count]],0)</f>
        <v>0</v>
      </c>
      <c r="Q258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80" t="str">
        <f>RIGHT(Table1[[#This Row],[Category and Sub-Category]],(LEN(Table1[[#This Row],[Category and Sub-Category]])-(FIND("/",Table1[[#This Row],[Category and Sub-Category]],1))))</f>
        <v>food trucks</v>
      </c>
      <c r="S2580" s="7">
        <f>(Table1[[#This Row],[launched_at]]/86400)+DATE(1970,1,1)</f>
        <v>42238.022905092592</v>
      </c>
      <c r="T2580" s="7">
        <f>(Table1[[#This Row],[deadline]]/86400)+DATE(1970,1,1)</f>
        <v>42286.708333333328</v>
      </c>
    </row>
    <row r="2581" spans="1:20" ht="43.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12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9">
        <f>Table1[[#This Row],[pledged]]/Table1[[#This Row],[goal]]</f>
        <v>1.3849999999999999E-3</v>
      </c>
      <c r="P2581" s="8">
        <f>IFERROR(Table1[[#This Row],[pledged]]/Table1[[#This Row],[backers_count]],0)</f>
        <v>23.083333333333332</v>
      </c>
      <c r="Q258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81" t="str">
        <f>RIGHT(Table1[[#This Row],[Category and Sub-Category]],(LEN(Table1[[#This Row],[Category and Sub-Category]])-(FIND("/",Table1[[#This Row],[Category and Sub-Category]],1))))</f>
        <v>food trucks</v>
      </c>
      <c r="S2581" s="7">
        <f>(Table1[[#This Row],[launched_at]]/86400)+DATE(1970,1,1)</f>
        <v>41837.829895833333</v>
      </c>
      <c r="T2581" s="7">
        <f>(Table1[[#This Row],[deadline]]/86400)+DATE(1970,1,1)</f>
        <v>41897.829895833333</v>
      </c>
    </row>
    <row r="2582" spans="1:20" ht="43.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1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9">
        <f>Table1[[#This Row],[pledged]]/Table1[[#This Row],[goal]]</f>
        <v>6.0000000000000001E-3</v>
      </c>
      <c r="P2582" s="8">
        <f>IFERROR(Table1[[#This Row],[pledged]]/Table1[[#This Row],[backers_count]],0)</f>
        <v>25.5</v>
      </c>
      <c r="Q258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82" t="str">
        <f>RIGHT(Table1[[#This Row],[Category and Sub-Category]],(LEN(Table1[[#This Row],[Category and Sub-Category]])-(FIND("/",Table1[[#This Row],[Category and Sub-Category]],1))))</f>
        <v>food trucks</v>
      </c>
      <c r="S2582" s="7">
        <f>(Table1[[#This Row],[launched_at]]/86400)+DATE(1970,1,1)</f>
        <v>42110.326423611114</v>
      </c>
      <c r="T2582" s="7">
        <f>(Table1[[#This Row],[deadline]]/86400)+DATE(1970,1,1)</f>
        <v>42140.125</v>
      </c>
    </row>
    <row r="2583" spans="1:20" ht="43.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12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9">
        <f>Table1[[#This Row],[pledged]]/Table1[[#This Row],[goal]]</f>
        <v>0.106</v>
      </c>
      <c r="P2583" s="8">
        <f>IFERROR(Table1[[#This Row],[pledged]]/Table1[[#This Row],[backers_count]],0)</f>
        <v>48.18181818181818</v>
      </c>
      <c r="Q258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83" t="str">
        <f>RIGHT(Table1[[#This Row],[Category and Sub-Category]],(LEN(Table1[[#This Row],[Category and Sub-Category]])-(FIND("/",Table1[[#This Row],[Category and Sub-Category]],1))))</f>
        <v>food trucks</v>
      </c>
      <c r="S2583" s="7">
        <f>(Table1[[#This Row],[launched_at]]/86400)+DATE(1970,1,1)</f>
        <v>42294.628449074073</v>
      </c>
      <c r="T2583" s="7">
        <f>(Table1[[#This Row],[deadline]]/86400)+DATE(1970,1,1)</f>
        <v>42324.670115740737</v>
      </c>
    </row>
    <row r="2584" spans="1:20" ht="29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12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9">
        <f>Table1[[#This Row],[pledged]]/Table1[[#This Row],[goal]]</f>
        <v>1.1111111111111112E-5</v>
      </c>
      <c r="P2584" s="8">
        <f>IFERROR(Table1[[#This Row],[pledged]]/Table1[[#This Row],[backers_count]],0)</f>
        <v>1</v>
      </c>
      <c r="Q258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84" t="str">
        <f>RIGHT(Table1[[#This Row],[Category and Sub-Category]],(LEN(Table1[[#This Row],[Category and Sub-Category]])-(FIND("/",Table1[[#This Row],[Category and Sub-Category]],1))))</f>
        <v>food trucks</v>
      </c>
      <c r="S2584" s="7">
        <f>(Table1[[#This Row],[launched_at]]/86400)+DATE(1970,1,1)</f>
        <v>42642.988819444443</v>
      </c>
      <c r="T2584" s="7">
        <f>(Table1[[#This Row],[deadline]]/86400)+DATE(1970,1,1)</f>
        <v>42672.988819444443</v>
      </c>
    </row>
    <row r="2585" spans="1:20" ht="43.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12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9">
        <f>Table1[[#This Row],[pledged]]/Table1[[#This Row],[goal]]</f>
        <v>5.0000000000000001E-3</v>
      </c>
      <c r="P2585" s="8">
        <f>IFERROR(Table1[[#This Row],[pledged]]/Table1[[#This Row],[backers_count]],0)</f>
        <v>1</v>
      </c>
      <c r="Q258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85" t="str">
        <f>RIGHT(Table1[[#This Row],[Category and Sub-Category]],(LEN(Table1[[#This Row],[Category and Sub-Category]])-(FIND("/",Table1[[#This Row],[Category and Sub-Category]],1))))</f>
        <v>food trucks</v>
      </c>
      <c r="S2585" s="7">
        <f>(Table1[[#This Row],[launched_at]]/86400)+DATE(1970,1,1)</f>
        <v>42019.76944444445</v>
      </c>
      <c r="T2585" s="7">
        <f>(Table1[[#This Row],[deadline]]/86400)+DATE(1970,1,1)</f>
        <v>42079.727777777778</v>
      </c>
    </row>
    <row r="2586" spans="1:20" ht="29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12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9">
        <f>Table1[[#This Row],[pledged]]/Table1[[#This Row],[goal]]</f>
        <v>0</v>
      </c>
      <c r="P2586" s="8">
        <f>IFERROR(Table1[[#This Row],[pledged]]/Table1[[#This Row],[backers_count]],0)</f>
        <v>0</v>
      </c>
      <c r="Q258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86" t="str">
        <f>RIGHT(Table1[[#This Row],[Category and Sub-Category]],(LEN(Table1[[#This Row],[Category and Sub-Category]])-(FIND("/",Table1[[#This Row],[Category and Sub-Category]],1))))</f>
        <v>food trucks</v>
      </c>
      <c r="S2586" s="7">
        <f>(Table1[[#This Row],[launched_at]]/86400)+DATE(1970,1,1)</f>
        <v>42140.173252314809</v>
      </c>
      <c r="T2586" s="7">
        <f>(Table1[[#This Row],[deadline]]/86400)+DATE(1970,1,1)</f>
        <v>42170.173252314809</v>
      </c>
    </row>
    <row r="2587" spans="1:20" ht="43.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12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9">
        <f>Table1[[#This Row],[pledged]]/Table1[[#This Row],[goal]]</f>
        <v>1.6666666666666668E-3</v>
      </c>
      <c r="P2587" s="8">
        <f>IFERROR(Table1[[#This Row],[pledged]]/Table1[[#This Row],[backers_count]],0)</f>
        <v>50</v>
      </c>
      <c r="Q258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87" t="str">
        <f>RIGHT(Table1[[#This Row],[Category and Sub-Category]],(LEN(Table1[[#This Row],[Category and Sub-Category]])-(FIND("/",Table1[[#This Row],[Category and Sub-Category]],1))))</f>
        <v>food trucks</v>
      </c>
      <c r="S2587" s="7">
        <f>(Table1[[#This Row],[launched_at]]/86400)+DATE(1970,1,1)</f>
        <v>41795.963333333333</v>
      </c>
      <c r="T2587" s="7">
        <f>(Table1[[#This Row],[deadline]]/86400)+DATE(1970,1,1)</f>
        <v>41825.963333333333</v>
      </c>
    </row>
    <row r="2588" spans="1:20" ht="29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12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9">
        <f>Table1[[#This Row],[pledged]]/Table1[[#This Row],[goal]]</f>
        <v>1.6666666666666668E-3</v>
      </c>
      <c r="P2588" s="8">
        <f>IFERROR(Table1[[#This Row],[pledged]]/Table1[[#This Row],[backers_count]],0)</f>
        <v>5</v>
      </c>
      <c r="Q258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88" t="str">
        <f>RIGHT(Table1[[#This Row],[Category and Sub-Category]],(LEN(Table1[[#This Row],[Category and Sub-Category]])-(FIND("/",Table1[[#This Row],[Category and Sub-Category]],1))))</f>
        <v>food trucks</v>
      </c>
      <c r="S2588" s="7">
        <f>(Table1[[#This Row],[launched_at]]/86400)+DATE(1970,1,1)</f>
        <v>42333.330277777779</v>
      </c>
      <c r="T2588" s="7">
        <f>(Table1[[#This Row],[deadline]]/86400)+DATE(1970,1,1)</f>
        <v>42363.330277777779</v>
      </c>
    </row>
    <row r="2589" spans="1:20" ht="43.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12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9">
        <f>Table1[[#This Row],[pledged]]/Table1[[#This Row],[goal]]</f>
        <v>2.4340000000000001E-2</v>
      </c>
      <c r="P2589" s="8">
        <f>IFERROR(Table1[[#This Row],[pledged]]/Table1[[#This Row],[backers_count]],0)</f>
        <v>202.83333333333334</v>
      </c>
      <c r="Q258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89" t="str">
        <f>RIGHT(Table1[[#This Row],[Category and Sub-Category]],(LEN(Table1[[#This Row],[Category and Sub-Category]])-(FIND("/",Table1[[#This Row],[Category and Sub-Category]],1))))</f>
        <v>food trucks</v>
      </c>
      <c r="S2589" s="7">
        <f>(Table1[[#This Row],[launched_at]]/86400)+DATE(1970,1,1)</f>
        <v>42338.675381944442</v>
      </c>
      <c r="T2589" s="7">
        <f>(Table1[[#This Row],[deadline]]/86400)+DATE(1970,1,1)</f>
        <v>42368.675381944442</v>
      </c>
    </row>
    <row r="2590" spans="1:20" ht="58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12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9">
        <f>Table1[[#This Row],[pledged]]/Table1[[#This Row],[goal]]</f>
        <v>3.8833333333333331E-2</v>
      </c>
      <c r="P2590" s="8">
        <f>IFERROR(Table1[[#This Row],[pledged]]/Table1[[#This Row],[backers_count]],0)</f>
        <v>29.125</v>
      </c>
      <c r="Q259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90" t="str">
        <f>RIGHT(Table1[[#This Row],[Category and Sub-Category]],(LEN(Table1[[#This Row],[Category and Sub-Category]])-(FIND("/",Table1[[#This Row],[Category and Sub-Category]],1))))</f>
        <v>food trucks</v>
      </c>
      <c r="S2590" s="7">
        <f>(Table1[[#This Row],[launched_at]]/86400)+DATE(1970,1,1)</f>
        <v>42042.676226851851</v>
      </c>
      <c r="T2590" s="7">
        <f>(Table1[[#This Row],[deadline]]/86400)+DATE(1970,1,1)</f>
        <v>42094.551388888889</v>
      </c>
    </row>
    <row r="2591" spans="1:20" ht="43.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12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9">
        <f>Table1[[#This Row],[pledged]]/Table1[[#This Row],[goal]]</f>
        <v>1E-4</v>
      </c>
      <c r="P2591" s="8">
        <f>IFERROR(Table1[[#This Row],[pledged]]/Table1[[#This Row],[backers_count]],0)</f>
        <v>5</v>
      </c>
      <c r="Q259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91" t="str">
        <f>RIGHT(Table1[[#This Row],[Category and Sub-Category]],(LEN(Table1[[#This Row],[Category and Sub-Category]])-(FIND("/",Table1[[#This Row],[Category and Sub-Category]],1))))</f>
        <v>food trucks</v>
      </c>
      <c r="S2591" s="7">
        <f>(Table1[[#This Row],[launched_at]]/86400)+DATE(1970,1,1)</f>
        <v>42422.536192129628</v>
      </c>
      <c r="T2591" s="7">
        <f>(Table1[[#This Row],[deadline]]/86400)+DATE(1970,1,1)</f>
        <v>42452.494525462964</v>
      </c>
    </row>
    <row r="2592" spans="1:20" ht="43.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1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9">
        <f>Table1[[#This Row],[pledged]]/Table1[[#This Row],[goal]]</f>
        <v>0</v>
      </c>
      <c r="P2592" s="8">
        <f>IFERROR(Table1[[#This Row],[pledged]]/Table1[[#This Row],[backers_count]],0)</f>
        <v>0</v>
      </c>
      <c r="Q259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92" t="str">
        <f>RIGHT(Table1[[#This Row],[Category and Sub-Category]],(LEN(Table1[[#This Row],[Category and Sub-Category]])-(FIND("/",Table1[[#This Row],[Category and Sub-Category]],1))))</f>
        <v>food trucks</v>
      </c>
      <c r="S2592" s="7">
        <f>(Table1[[#This Row],[launched_at]]/86400)+DATE(1970,1,1)</f>
        <v>42388.589085648149</v>
      </c>
      <c r="T2592" s="7">
        <f>(Table1[[#This Row],[deadline]]/86400)+DATE(1970,1,1)</f>
        <v>42395.589085648149</v>
      </c>
    </row>
    <row r="2593" spans="1:20" ht="43.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12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9">
        <f>Table1[[#This Row],[pledged]]/Table1[[#This Row],[goal]]</f>
        <v>1.7333333333333333E-2</v>
      </c>
      <c r="P2593" s="8">
        <f>IFERROR(Table1[[#This Row],[pledged]]/Table1[[#This Row],[backers_count]],0)</f>
        <v>13</v>
      </c>
      <c r="Q259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93" t="str">
        <f>RIGHT(Table1[[#This Row],[Category and Sub-Category]],(LEN(Table1[[#This Row],[Category and Sub-Category]])-(FIND("/",Table1[[#This Row],[Category and Sub-Category]],1))))</f>
        <v>food trucks</v>
      </c>
      <c r="S2593" s="7">
        <f>(Table1[[#This Row],[launched_at]]/86400)+DATE(1970,1,1)</f>
        <v>42382.906527777777</v>
      </c>
      <c r="T2593" s="7">
        <f>(Table1[[#This Row],[deadline]]/86400)+DATE(1970,1,1)</f>
        <v>42442.864861111113</v>
      </c>
    </row>
    <row r="2594" spans="1:20" ht="58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12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9">
        <f>Table1[[#This Row],[pledged]]/Table1[[#This Row],[goal]]</f>
        <v>1.6666666666666668E-3</v>
      </c>
      <c r="P2594" s="8">
        <f>IFERROR(Table1[[#This Row],[pledged]]/Table1[[#This Row],[backers_count]],0)</f>
        <v>50</v>
      </c>
      <c r="Q259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94" t="str">
        <f>RIGHT(Table1[[#This Row],[Category and Sub-Category]],(LEN(Table1[[#This Row],[Category and Sub-Category]])-(FIND("/",Table1[[#This Row],[Category and Sub-Category]],1))))</f>
        <v>food trucks</v>
      </c>
      <c r="S2594" s="7">
        <f>(Table1[[#This Row],[launched_at]]/86400)+DATE(1970,1,1)</f>
        <v>41887.801168981481</v>
      </c>
      <c r="T2594" s="7">
        <f>(Table1[[#This Row],[deadline]]/86400)+DATE(1970,1,1)</f>
        <v>41917.801168981481</v>
      </c>
    </row>
    <row r="2595" spans="1:20" ht="43.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12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9">
        <f>Table1[[#This Row],[pledged]]/Table1[[#This Row],[goal]]</f>
        <v>0</v>
      </c>
      <c r="P2595" s="8">
        <f>IFERROR(Table1[[#This Row],[pledged]]/Table1[[#This Row],[backers_count]],0)</f>
        <v>0</v>
      </c>
      <c r="Q259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95" t="str">
        <f>RIGHT(Table1[[#This Row],[Category and Sub-Category]],(LEN(Table1[[#This Row],[Category and Sub-Category]])-(FIND("/",Table1[[#This Row],[Category and Sub-Category]],1))))</f>
        <v>food trucks</v>
      </c>
      <c r="S2595" s="7">
        <f>(Table1[[#This Row],[launched_at]]/86400)+DATE(1970,1,1)</f>
        <v>42089.845208333332</v>
      </c>
      <c r="T2595" s="7">
        <f>(Table1[[#This Row],[deadline]]/86400)+DATE(1970,1,1)</f>
        <v>42119.845208333332</v>
      </c>
    </row>
    <row r="2596" spans="1:20" ht="43.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12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9">
        <f>Table1[[#This Row],[pledged]]/Table1[[#This Row],[goal]]</f>
        <v>1.2500000000000001E-5</v>
      </c>
      <c r="P2596" s="8">
        <f>IFERROR(Table1[[#This Row],[pledged]]/Table1[[#This Row],[backers_count]],0)</f>
        <v>1</v>
      </c>
      <c r="Q259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96" t="str">
        <f>RIGHT(Table1[[#This Row],[Category and Sub-Category]],(LEN(Table1[[#This Row],[Category and Sub-Category]])-(FIND("/",Table1[[#This Row],[Category and Sub-Category]],1))))</f>
        <v>food trucks</v>
      </c>
      <c r="S2596" s="7">
        <f>(Table1[[#This Row],[launched_at]]/86400)+DATE(1970,1,1)</f>
        <v>41828.967916666668</v>
      </c>
      <c r="T2596" s="7">
        <f>(Table1[[#This Row],[deadline]]/86400)+DATE(1970,1,1)</f>
        <v>41858.967916666668</v>
      </c>
    </row>
    <row r="2597" spans="1:20" ht="29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12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9">
        <f>Table1[[#This Row],[pledged]]/Table1[[#This Row],[goal]]</f>
        <v>0.12166666666666667</v>
      </c>
      <c r="P2597" s="8">
        <f>IFERROR(Table1[[#This Row],[pledged]]/Table1[[#This Row],[backers_count]],0)</f>
        <v>96.05263157894737</v>
      </c>
      <c r="Q259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97" t="str">
        <f>RIGHT(Table1[[#This Row],[Category and Sub-Category]],(LEN(Table1[[#This Row],[Category and Sub-Category]])-(FIND("/",Table1[[#This Row],[Category and Sub-Category]],1))))</f>
        <v>food trucks</v>
      </c>
      <c r="S2597" s="7">
        <f>(Table1[[#This Row],[launched_at]]/86400)+DATE(1970,1,1)</f>
        <v>42760.244212962964</v>
      </c>
      <c r="T2597" s="7">
        <f>(Table1[[#This Row],[deadline]]/86400)+DATE(1970,1,1)</f>
        <v>42790.244212962964</v>
      </c>
    </row>
    <row r="2598" spans="1:20" ht="58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12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9">
        <f>Table1[[#This Row],[pledged]]/Table1[[#This Row],[goal]]</f>
        <v>0.23588571428571428</v>
      </c>
      <c r="P2598" s="8">
        <f>IFERROR(Table1[[#This Row],[pledged]]/Table1[[#This Row],[backers_count]],0)</f>
        <v>305.77777777777777</v>
      </c>
      <c r="Q259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98" t="str">
        <f>RIGHT(Table1[[#This Row],[Category and Sub-Category]],(LEN(Table1[[#This Row],[Category and Sub-Category]])-(FIND("/",Table1[[#This Row],[Category and Sub-Category]],1))))</f>
        <v>food trucks</v>
      </c>
      <c r="S2598" s="7">
        <f>(Table1[[#This Row],[launched_at]]/86400)+DATE(1970,1,1)</f>
        <v>41828.664456018516</v>
      </c>
      <c r="T2598" s="7">
        <f>(Table1[[#This Row],[deadline]]/86400)+DATE(1970,1,1)</f>
        <v>41858.664456018516</v>
      </c>
    </row>
    <row r="2599" spans="1:20" ht="43.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12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9">
        <f>Table1[[#This Row],[pledged]]/Table1[[#This Row],[goal]]</f>
        <v>5.6666666666666664E-2</v>
      </c>
      <c r="P2599" s="8">
        <f>IFERROR(Table1[[#This Row],[pledged]]/Table1[[#This Row],[backers_count]],0)</f>
        <v>12.142857142857142</v>
      </c>
      <c r="Q259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599" t="str">
        <f>RIGHT(Table1[[#This Row],[Category and Sub-Category]],(LEN(Table1[[#This Row],[Category and Sub-Category]])-(FIND("/",Table1[[#This Row],[Category and Sub-Category]],1))))</f>
        <v>food trucks</v>
      </c>
      <c r="S2599" s="7">
        <f>(Table1[[#This Row],[launched_at]]/86400)+DATE(1970,1,1)</f>
        <v>42510.341631944444</v>
      </c>
      <c r="T2599" s="7">
        <f>(Table1[[#This Row],[deadline]]/86400)+DATE(1970,1,1)</f>
        <v>42540.341631944444</v>
      </c>
    </row>
    <row r="2600" spans="1:20" ht="43.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12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9">
        <f>Table1[[#This Row],[pledged]]/Table1[[#This Row],[goal]]</f>
        <v>0.39</v>
      </c>
      <c r="P2600" s="8">
        <f>IFERROR(Table1[[#This Row],[pledged]]/Table1[[#This Row],[backers_count]],0)</f>
        <v>83.571428571428569</v>
      </c>
      <c r="Q260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00" t="str">
        <f>RIGHT(Table1[[#This Row],[Category and Sub-Category]],(LEN(Table1[[#This Row],[Category and Sub-Category]])-(FIND("/",Table1[[#This Row],[Category and Sub-Category]],1))))</f>
        <v>food trucks</v>
      </c>
      <c r="S2600" s="7">
        <f>(Table1[[#This Row],[launched_at]]/86400)+DATE(1970,1,1)</f>
        <v>42240.840289351851</v>
      </c>
      <c r="T2600" s="7">
        <f>(Table1[[#This Row],[deadline]]/86400)+DATE(1970,1,1)</f>
        <v>42270.840289351851</v>
      </c>
    </row>
    <row r="2601" spans="1:20" ht="29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12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9">
        <f>Table1[[#This Row],[pledged]]/Table1[[#This Row],[goal]]</f>
        <v>9.9546510341776348E-3</v>
      </c>
      <c r="P2601" s="8">
        <f>IFERROR(Table1[[#This Row],[pledged]]/Table1[[#This Row],[backers_count]],0)</f>
        <v>18</v>
      </c>
      <c r="Q260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01" t="str">
        <f>RIGHT(Table1[[#This Row],[Category and Sub-Category]],(LEN(Table1[[#This Row],[Category and Sub-Category]])-(FIND("/",Table1[[#This Row],[Category and Sub-Category]],1))))</f>
        <v>food trucks</v>
      </c>
      <c r="S2601" s="7">
        <f>(Table1[[#This Row],[launched_at]]/86400)+DATE(1970,1,1)</f>
        <v>41809.754016203704</v>
      </c>
      <c r="T2601" s="7">
        <f>(Table1[[#This Row],[deadline]]/86400)+DATE(1970,1,1)</f>
        <v>41854.754016203704</v>
      </c>
    </row>
    <row r="2602" spans="1:20" ht="43.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1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9">
        <f>Table1[[#This Row],[pledged]]/Table1[[#This Row],[goal]]</f>
        <v>6.9320000000000007E-2</v>
      </c>
      <c r="P2602" s="8">
        <f>IFERROR(Table1[[#This Row],[pledged]]/Table1[[#This Row],[backers_count]],0)</f>
        <v>115.53333333333333</v>
      </c>
      <c r="Q260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02" t="str">
        <f>RIGHT(Table1[[#This Row],[Category and Sub-Category]],(LEN(Table1[[#This Row],[Category and Sub-Category]])-(FIND("/",Table1[[#This Row],[Category and Sub-Category]],1))))</f>
        <v>food trucks</v>
      </c>
      <c r="S2602" s="7">
        <f>(Table1[[#This Row],[launched_at]]/86400)+DATE(1970,1,1)</f>
        <v>42394.900462962964</v>
      </c>
      <c r="T2602" s="7">
        <f>(Table1[[#This Row],[deadline]]/86400)+DATE(1970,1,1)</f>
        <v>42454.858796296292</v>
      </c>
    </row>
    <row r="2603" spans="1:20" ht="58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12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9">
        <f>Table1[[#This Row],[pledged]]/Table1[[#This Row],[goal]]</f>
        <v>6.6139999999999999</v>
      </c>
      <c r="P2603" s="8">
        <f>IFERROR(Table1[[#This Row],[pledged]]/Table1[[#This Row],[backers_count]],0)</f>
        <v>21.900662251655628</v>
      </c>
      <c r="Q260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03" t="str">
        <f>RIGHT(Table1[[#This Row],[Category and Sub-Category]],(LEN(Table1[[#This Row],[Category and Sub-Category]])-(FIND("/",Table1[[#This Row],[Category and Sub-Category]],1))))</f>
        <v>space exploration</v>
      </c>
      <c r="S2603" s="7">
        <f>(Table1[[#This Row],[launched_at]]/86400)+DATE(1970,1,1)</f>
        <v>41150.902187500003</v>
      </c>
      <c r="T2603" s="7">
        <f>(Table1[[#This Row],[deadline]]/86400)+DATE(1970,1,1)</f>
        <v>41165.165972222225</v>
      </c>
    </row>
    <row r="2604" spans="1:20" ht="43.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12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9">
        <f>Table1[[#This Row],[pledged]]/Table1[[#This Row],[goal]]</f>
        <v>3.2609166666666667</v>
      </c>
      <c r="P2604" s="8">
        <f>IFERROR(Table1[[#This Row],[pledged]]/Table1[[#This Row],[backers_count]],0)</f>
        <v>80.022494887525568</v>
      </c>
      <c r="Q260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04" t="str">
        <f>RIGHT(Table1[[#This Row],[Category and Sub-Category]],(LEN(Table1[[#This Row],[Category and Sub-Category]])-(FIND("/",Table1[[#This Row],[Category and Sub-Category]],1))))</f>
        <v>space exploration</v>
      </c>
      <c r="S2604" s="7">
        <f>(Table1[[#This Row],[launched_at]]/86400)+DATE(1970,1,1)</f>
        <v>41915.747314814813</v>
      </c>
      <c r="T2604" s="7">
        <f>(Table1[[#This Row],[deadline]]/86400)+DATE(1970,1,1)</f>
        <v>41955.888888888891</v>
      </c>
    </row>
    <row r="2605" spans="1:20" ht="29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12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9">
        <f>Table1[[#This Row],[pledged]]/Table1[[#This Row],[goal]]</f>
        <v>1.0148571428571429</v>
      </c>
      <c r="P2605" s="8">
        <f>IFERROR(Table1[[#This Row],[pledged]]/Table1[[#This Row],[backers_count]],0)</f>
        <v>35.520000000000003</v>
      </c>
      <c r="Q260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05" t="str">
        <f>RIGHT(Table1[[#This Row],[Category and Sub-Category]],(LEN(Table1[[#This Row],[Category and Sub-Category]])-(FIND("/",Table1[[#This Row],[Category and Sub-Category]],1))))</f>
        <v>space exploration</v>
      </c>
      <c r="S2605" s="7">
        <f>(Table1[[#This Row],[launched_at]]/86400)+DATE(1970,1,1)</f>
        <v>41617.912662037037</v>
      </c>
      <c r="T2605" s="7">
        <f>(Table1[[#This Row],[deadline]]/86400)+DATE(1970,1,1)</f>
        <v>41631.912662037037</v>
      </c>
    </row>
    <row r="2606" spans="1:20" ht="43.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12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9">
        <f>Table1[[#This Row],[pledged]]/Table1[[#This Row],[goal]]</f>
        <v>1.0421799999999999</v>
      </c>
      <c r="P2606" s="8">
        <f>IFERROR(Table1[[#This Row],[pledged]]/Table1[[#This Row],[backers_count]],0)</f>
        <v>64.933333333333323</v>
      </c>
      <c r="Q260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06" t="str">
        <f>RIGHT(Table1[[#This Row],[Category and Sub-Category]],(LEN(Table1[[#This Row],[Category and Sub-Category]])-(FIND("/",Table1[[#This Row],[Category and Sub-Category]],1))))</f>
        <v>space exploration</v>
      </c>
      <c r="S2606" s="7">
        <f>(Table1[[#This Row],[launched_at]]/86400)+DATE(1970,1,1)</f>
        <v>40998.051192129627</v>
      </c>
      <c r="T2606" s="7">
        <f>(Table1[[#This Row],[deadline]]/86400)+DATE(1970,1,1)</f>
        <v>41028.051192129627</v>
      </c>
    </row>
    <row r="2607" spans="1:20" ht="43.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12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9">
        <f>Table1[[#This Row],[pledged]]/Table1[[#This Row],[goal]]</f>
        <v>1.0742157000000001</v>
      </c>
      <c r="P2607" s="8">
        <f>IFERROR(Table1[[#This Row],[pledged]]/Table1[[#This Row],[backers_count]],0)</f>
        <v>60.965703745743475</v>
      </c>
      <c r="Q260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07" t="str">
        <f>RIGHT(Table1[[#This Row],[Category and Sub-Category]],(LEN(Table1[[#This Row],[Category and Sub-Category]])-(FIND("/",Table1[[#This Row],[Category and Sub-Category]],1))))</f>
        <v>space exploration</v>
      </c>
      <c r="S2607" s="7">
        <f>(Table1[[#This Row],[launched_at]]/86400)+DATE(1970,1,1)</f>
        <v>42508.541550925926</v>
      </c>
      <c r="T2607" s="7">
        <f>(Table1[[#This Row],[deadline]]/86400)+DATE(1970,1,1)</f>
        <v>42538.541550925926</v>
      </c>
    </row>
    <row r="2608" spans="1:20" ht="58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12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9">
        <f>Table1[[#This Row],[pledged]]/Table1[[#This Row],[goal]]</f>
        <v>1.1005454545454545</v>
      </c>
      <c r="P2608" s="8">
        <f>IFERROR(Table1[[#This Row],[pledged]]/Table1[[#This Row],[backers_count]],0)</f>
        <v>31.444155844155844</v>
      </c>
      <c r="Q260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08" t="str">
        <f>RIGHT(Table1[[#This Row],[Category and Sub-Category]],(LEN(Table1[[#This Row],[Category and Sub-Category]])-(FIND("/",Table1[[#This Row],[Category and Sub-Category]],1))))</f>
        <v>space exploration</v>
      </c>
      <c r="S2608" s="7">
        <f>(Table1[[#This Row],[launched_at]]/86400)+DATE(1970,1,1)</f>
        <v>41726.712754629625</v>
      </c>
      <c r="T2608" s="7">
        <f>(Table1[[#This Row],[deadline]]/86400)+DATE(1970,1,1)</f>
        <v>41758.712754629625</v>
      </c>
    </row>
    <row r="2609" spans="1:20" ht="43.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12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9">
        <f>Table1[[#This Row],[pledged]]/Table1[[#This Row],[goal]]</f>
        <v>4.077</v>
      </c>
      <c r="P2609" s="8">
        <f>IFERROR(Table1[[#This Row],[pledged]]/Table1[[#This Row],[backers_count]],0)</f>
        <v>81.949748743718587</v>
      </c>
      <c r="Q260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09" t="str">
        <f>RIGHT(Table1[[#This Row],[Category and Sub-Category]],(LEN(Table1[[#This Row],[Category and Sub-Category]])-(FIND("/",Table1[[#This Row],[Category and Sub-Category]],1))))</f>
        <v>space exploration</v>
      </c>
      <c r="S2609" s="7">
        <f>(Table1[[#This Row],[launched_at]]/86400)+DATE(1970,1,1)</f>
        <v>42184.874675925923</v>
      </c>
      <c r="T2609" s="7">
        <f>(Table1[[#This Row],[deadline]]/86400)+DATE(1970,1,1)</f>
        <v>42228.083333333328</v>
      </c>
    </row>
    <row r="2610" spans="1:20" ht="43.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12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9">
        <f>Table1[[#This Row],[pledged]]/Table1[[#This Row],[goal]]</f>
        <v>2.2392500000000002</v>
      </c>
      <c r="P2610" s="8">
        <f>IFERROR(Table1[[#This Row],[pledged]]/Table1[[#This Row],[backers_count]],0)</f>
        <v>58.92763157894737</v>
      </c>
      <c r="Q261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10" t="str">
        <f>RIGHT(Table1[[#This Row],[Category and Sub-Category]],(LEN(Table1[[#This Row],[Category and Sub-Category]])-(FIND("/",Table1[[#This Row],[Category and Sub-Category]],1))))</f>
        <v>space exploration</v>
      </c>
      <c r="S2610" s="7">
        <f>(Table1[[#This Row],[launched_at]]/86400)+DATE(1970,1,1)</f>
        <v>42767.801712962959</v>
      </c>
      <c r="T2610" s="7">
        <f>(Table1[[#This Row],[deadline]]/86400)+DATE(1970,1,1)</f>
        <v>42809</v>
      </c>
    </row>
    <row r="2611" spans="1:20" ht="58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12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9">
        <f>Table1[[#This Row],[pledged]]/Table1[[#This Row],[goal]]</f>
        <v>3.038011142857143</v>
      </c>
      <c r="P2611" s="8">
        <f>IFERROR(Table1[[#This Row],[pledged]]/Table1[[#This Row],[backers_count]],0)</f>
        <v>157.29347633136095</v>
      </c>
      <c r="Q261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11" t="str">
        <f>RIGHT(Table1[[#This Row],[Category and Sub-Category]],(LEN(Table1[[#This Row],[Category and Sub-Category]])-(FIND("/",Table1[[#This Row],[Category and Sub-Category]],1))))</f>
        <v>space exploration</v>
      </c>
      <c r="S2611" s="7">
        <f>(Table1[[#This Row],[launched_at]]/86400)+DATE(1970,1,1)</f>
        <v>41075.237858796296</v>
      </c>
      <c r="T2611" s="7">
        <f>(Table1[[#This Row],[deadline]]/86400)+DATE(1970,1,1)</f>
        <v>41105.237858796296</v>
      </c>
    </row>
    <row r="2612" spans="1:20" ht="43.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9">
        <f>Table1[[#This Row],[pledged]]/Table1[[#This Row],[goal]]</f>
        <v>1.4132510432681749</v>
      </c>
      <c r="P2612" s="8">
        <f>IFERROR(Table1[[#This Row],[pledged]]/Table1[[#This Row],[backers_count]],0)</f>
        <v>55.758509532062391</v>
      </c>
      <c r="Q261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12" t="str">
        <f>RIGHT(Table1[[#This Row],[Category and Sub-Category]],(LEN(Table1[[#This Row],[Category and Sub-Category]])-(FIND("/",Table1[[#This Row],[Category and Sub-Category]],1))))</f>
        <v>space exploration</v>
      </c>
      <c r="S2612" s="7">
        <f>(Table1[[#This Row],[launched_at]]/86400)+DATE(1970,1,1)</f>
        <v>42564.881076388891</v>
      </c>
      <c r="T2612" s="7">
        <f>(Table1[[#This Row],[deadline]]/86400)+DATE(1970,1,1)</f>
        <v>42604.290972222225</v>
      </c>
    </row>
    <row r="2613" spans="1:20" ht="58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12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9">
        <f>Table1[[#This Row],[pledged]]/Table1[[#This Row],[goal]]</f>
        <v>27.906363636363636</v>
      </c>
      <c r="P2613" s="8">
        <f>IFERROR(Table1[[#This Row],[pledged]]/Table1[[#This Row],[backers_count]],0)</f>
        <v>83.802893802893806</v>
      </c>
      <c r="Q261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13" t="str">
        <f>RIGHT(Table1[[#This Row],[Category and Sub-Category]],(LEN(Table1[[#This Row],[Category and Sub-Category]])-(FIND("/",Table1[[#This Row],[Category and Sub-Category]],1))))</f>
        <v>space exploration</v>
      </c>
      <c r="S2613" s="7">
        <f>(Table1[[#This Row],[launched_at]]/86400)+DATE(1970,1,1)</f>
        <v>42704.335810185185</v>
      </c>
      <c r="T2613" s="7">
        <f>(Table1[[#This Row],[deadline]]/86400)+DATE(1970,1,1)</f>
        <v>42737.957638888889</v>
      </c>
    </row>
    <row r="2614" spans="1:20" ht="43.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12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9">
        <f>Table1[[#This Row],[pledged]]/Table1[[#This Row],[goal]]</f>
        <v>1.7176130000000001</v>
      </c>
      <c r="P2614" s="8">
        <f>IFERROR(Table1[[#This Row],[pledged]]/Table1[[#This Row],[backers_count]],0)</f>
        <v>58.422210884353746</v>
      </c>
      <c r="Q261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14" t="str">
        <f>RIGHT(Table1[[#This Row],[Category and Sub-Category]],(LEN(Table1[[#This Row],[Category and Sub-Category]])-(FIND("/",Table1[[#This Row],[Category and Sub-Category]],1))))</f>
        <v>space exploration</v>
      </c>
      <c r="S2614" s="7">
        <f>(Table1[[#This Row],[launched_at]]/86400)+DATE(1970,1,1)</f>
        <v>41982.143171296295</v>
      </c>
      <c r="T2614" s="7">
        <f>(Table1[[#This Row],[deadline]]/86400)+DATE(1970,1,1)</f>
        <v>42013.143171296295</v>
      </c>
    </row>
    <row r="2615" spans="1:20" ht="43.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12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9">
        <f>Table1[[#This Row],[pledged]]/Table1[[#This Row],[goal]]</f>
        <v>1.0101333333333333</v>
      </c>
      <c r="P2615" s="8">
        <f>IFERROR(Table1[[#This Row],[pledged]]/Table1[[#This Row],[backers_count]],0)</f>
        <v>270.57142857142856</v>
      </c>
      <c r="Q261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15" t="str">
        <f>RIGHT(Table1[[#This Row],[Category and Sub-Category]],(LEN(Table1[[#This Row],[Category and Sub-Category]])-(FIND("/",Table1[[#This Row],[Category and Sub-Category]],1))))</f>
        <v>space exploration</v>
      </c>
      <c r="S2615" s="7">
        <f>(Table1[[#This Row],[launched_at]]/86400)+DATE(1970,1,1)</f>
        <v>41143.81821759259</v>
      </c>
      <c r="T2615" s="7">
        <f>(Table1[[#This Row],[deadline]]/86400)+DATE(1970,1,1)</f>
        <v>41173.81821759259</v>
      </c>
    </row>
    <row r="2616" spans="1:20" ht="43.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12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9">
        <f>Table1[[#This Row],[pledged]]/Table1[[#This Row],[goal]]</f>
        <v>1.02</v>
      </c>
      <c r="P2616" s="8">
        <f>IFERROR(Table1[[#This Row],[pledged]]/Table1[[#This Row],[backers_count]],0)</f>
        <v>107.1</v>
      </c>
      <c r="Q261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16" t="str">
        <f>RIGHT(Table1[[#This Row],[Category and Sub-Category]],(LEN(Table1[[#This Row],[Category and Sub-Category]])-(FIND("/",Table1[[#This Row],[Category and Sub-Category]],1))))</f>
        <v>space exploration</v>
      </c>
      <c r="S2616" s="7">
        <f>(Table1[[#This Row],[launched_at]]/86400)+DATE(1970,1,1)</f>
        <v>41730.708472222221</v>
      </c>
      <c r="T2616" s="7">
        <f>(Table1[[#This Row],[deadline]]/86400)+DATE(1970,1,1)</f>
        <v>41759.208333333336</v>
      </c>
    </row>
    <row r="2617" spans="1:20" ht="43.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12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9">
        <f>Table1[[#This Row],[pledged]]/Table1[[#This Row],[goal]]</f>
        <v>1.6976511744127936</v>
      </c>
      <c r="P2617" s="8">
        <f>IFERROR(Table1[[#This Row],[pledged]]/Table1[[#This Row],[backers_count]],0)</f>
        <v>47.180555555555557</v>
      </c>
      <c r="Q261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17" t="str">
        <f>RIGHT(Table1[[#This Row],[Category and Sub-Category]],(LEN(Table1[[#This Row],[Category and Sub-Category]])-(FIND("/",Table1[[#This Row],[Category and Sub-Category]],1))))</f>
        <v>space exploration</v>
      </c>
      <c r="S2617" s="7">
        <f>(Table1[[#This Row],[launched_at]]/86400)+DATE(1970,1,1)</f>
        <v>42453.49726851852</v>
      </c>
      <c r="T2617" s="7">
        <f>(Table1[[#This Row],[deadline]]/86400)+DATE(1970,1,1)</f>
        <v>42490.5</v>
      </c>
    </row>
    <row r="2618" spans="1:20" ht="43.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12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9">
        <f>Table1[[#This Row],[pledged]]/Table1[[#This Row],[goal]]</f>
        <v>1.14534</v>
      </c>
      <c r="P2618" s="8">
        <f>IFERROR(Table1[[#This Row],[pledged]]/Table1[[#This Row],[backers_count]],0)</f>
        <v>120.30882352941177</v>
      </c>
      <c r="Q261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18" t="str">
        <f>RIGHT(Table1[[#This Row],[Category and Sub-Category]],(LEN(Table1[[#This Row],[Category and Sub-Category]])-(FIND("/",Table1[[#This Row],[Category and Sub-Category]],1))))</f>
        <v>space exploration</v>
      </c>
      <c r="S2618" s="7">
        <f>(Table1[[#This Row],[launched_at]]/86400)+DATE(1970,1,1)</f>
        <v>42211.99454861111</v>
      </c>
      <c r="T2618" s="7">
        <f>(Table1[[#This Row],[deadline]]/86400)+DATE(1970,1,1)</f>
        <v>42241.99454861111</v>
      </c>
    </row>
    <row r="2619" spans="1:20" ht="43.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12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9">
        <f>Table1[[#This Row],[pledged]]/Table1[[#This Row],[goal]]</f>
        <v>8.7759999999999998</v>
      </c>
      <c r="P2619" s="8">
        <f>IFERROR(Table1[[#This Row],[pledged]]/Table1[[#This Row],[backers_count]],0)</f>
        <v>27.59748427672956</v>
      </c>
      <c r="Q261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19" t="str">
        <f>RIGHT(Table1[[#This Row],[Category and Sub-Category]],(LEN(Table1[[#This Row],[Category and Sub-Category]])-(FIND("/",Table1[[#This Row],[Category and Sub-Category]],1))))</f>
        <v>space exploration</v>
      </c>
      <c r="S2619" s="7">
        <f>(Table1[[#This Row],[launched_at]]/86400)+DATE(1970,1,1)</f>
        <v>41902.874432870369</v>
      </c>
      <c r="T2619" s="7">
        <f>(Table1[[#This Row],[deadline]]/86400)+DATE(1970,1,1)</f>
        <v>41932.874432870369</v>
      </c>
    </row>
    <row r="2620" spans="1:20" ht="29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12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9">
        <f>Table1[[#This Row],[pledged]]/Table1[[#This Row],[goal]]</f>
        <v>1.0538666666666667</v>
      </c>
      <c r="P2620" s="8">
        <f>IFERROR(Table1[[#This Row],[pledged]]/Table1[[#This Row],[backers_count]],0)</f>
        <v>205.2987012987013</v>
      </c>
      <c r="Q262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20" t="str">
        <f>RIGHT(Table1[[#This Row],[Category and Sub-Category]],(LEN(Table1[[#This Row],[Category and Sub-Category]])-(FIND("/",Table1[[#This Row],[Category and Sub-Category]],1))))</f>
        <v>space exploration</v>
      </c>
      <c r="S2620" s="7">
        <f>(Table1[[#This Row],[launched_at]]/86400)+DATE(1970,1,1)</f>
        <v>42279.792372685188</v>
      </c>
      <c r="T2620" s="7">
        <f>(Table1[[#This Row],[deadline]]/86400)+DATE(1970,1,1)</f>
        <v>42339.834039351852</v>
      </c>
    </row>
    <row r="2621" spans="1:20" ht="43.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12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9">
        <f>Table1[[#This Row],[pledged]]/Table1[[#This Row],[goal]]</f>
        <v>1.8839999999999999</v>
      </c>
      <c r="P2621" s="8">
        <f>IFERROR(Table1[[#This Row],[pledged]]/Table1[[#This Row],[backers_count]],0)</f>
        <v>35.547169811320757</v>
      </c>
      <c r="Q262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21" t="str">
        <f>RIGHT(Table1[[#This Row],[Category and Sub-Category]],(LEN(Table1[[#This Row],[Category and Sub-Category]])-(FIND("/",Table1[[#This Row],[Category and Sub-Category]],1))))</f>
        <v>space exploration</v>
      </c>
      <c r="S2621" s="7">
        <f>(Table1[[#This Row],[launched_at]]/86400)+DATE(1970,1,1)</f>
        <v>42273.884305555555</v>
      </c>
      <c r="T2621" s="7">
        <f>(Table1[[#This Row],[deadline]]/86400)+DATE(1970,1,1)</f>
        <v>42300.458333333328</v>
      </c>
    </row>
    <row r="2622" spans="1:20" ht="43.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1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9">
        <f>Table1[[#This Row],[pledged]]/Table1[[#This Row],[goal]]</f>
        <v>1.436523076923077</v>
      </c>
      <c r="P2622" s="8">
        <f>IFERROR(Table1[[#This Row],[pledged]]/Table1[[#This Row],[backers_count]],0)</f>
        <v>74.639488409272587</v>
      </c>
      <c r="Q262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22" t="str">
        <f>RIGHT(Table1[[#This Row],[Category and Sub-Category]],(LEN(Table1[[#This Row],[Category and Sub-Category]])-(FIND("/",Table1[[#This Row],[Category and Sub-Category]],1))))</f>
        <v>space exploration</v>
      </c>
      <c r="S2622" s="7">
        <f>(Table1[[#This Row],[launched_at]]/86400)+DATE(1970,1,1)</f>
        <v>42251.16715277778</v>
      </c>
      <c r="T2622" s="7">
        <f>(Table1[[#This Row],[deadline]]/86400)+DATE(1970,1,1)</f>
        <v>42288.041666666672</v>
      </c>
    </row>
    <row r="2623" spans="1:20" ht="43.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12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9">
        <f>Table1[[#This Row],[pledged]]/Table1[[#This Row],[goal]]</f>
        <v>1.4588000000000001</v>
      </c>
      <c r="P2623" s="8">
        <f>IFERROR(Table1[[#This Row],[pledged]]/Table1[[#This Row],[backers_count]],0)</f>
        <v>47.058064516129029</v>
      </c>
      <c r="Q262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23" t="str">
        <f>RIGHT(Table1[[#This Row],[Category and Sub-Category]],(LEN(Table1[[#This Row],[Category and Sub-Category]])-(FIND("/",Table1[[#This Row],[Category and Sub-Category]],1))))</f>
        <v>space exploration</v>
      </c>
      <c r="S2623" s="7">
        <f>(Table1[[#This Row],[launched_at]]/86400)+DATE(1970,1,1)</f>
        <v>42115.747546296298</v>
      </c>
      <c r="T2623" s="7">
        <f>(Table1[[#This Row],[deadline]]/86400)+DATE(1970,1,1)</f>
        <v>42145.747546296298</v>
      </c>
    </row>
    <row r="2624" spans="1:20" ht="43.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12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9">
        <f>Table1[[#This Row],[pledged]]/Table1[[#This Row],[goal]]</f>
        <v>1.3118399999999999</v>
      </c>
      <c r="P2624" s="8">
        <f>IFERROR(Table1[[#This Row],[pledged]]/Table1[[#This Row],[backers_count]],0)</f>
        <v>26.591351351351353</v>
      </c>
      <c r="Q262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24" t="str">
        <f>RIGHT(Table1[[#This Row],[Category and Sub-Category]],(LEN(Table1[[#This Row],[Category and Sub-Category]])-(FIND("/",Table1[[#This Row],[Category and Sub-Category]],1))))</f>
        <v>space exploration</v>
      </c>
      <c r="S2624" s="7">
        <f>(Table1[[#This Row],[launched_at]]/86400)+DATE(1970,1,1)</f>
        <v>42689.74324074074</v>
      </c>
      <c r="T2624" s="7">
        <f>(Table1[[#This Row],[deadline]]/86400)+DATE(1970,1,1)</f>
        <v>42734.74324074074</v>
      </c>
    </row>
    <row r="2625" spans="1:20" ht="43.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12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9">
        <f>Table1[[#This Row],[pledged]]/Table1[[#This Row],[goal]]</f>
        <v>1.1399999999999999</v>
      </c>
      <c r="P2625" s="8">
        <f>IFERROR(Table1[[#This Row],[pledged]]/Table1[[#This Row],[backers_count]],0)</f>
        <v>36.774193548387096</v>
      </c>
      <c r="Q262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25" t="str">
        <f>RIGHT(Table1[[#This Row],[Category and Sub-Category]],(LEN(Table1[[#This Row],[Category and Sub-Category]])-(FIND("/",Table1[[#This Row],[Category and Sub-Category]],1))))</f>
        <v>space exploration</v>
      </c>
      <c r="S2625" s="7">
        <f>(Table1[[#This Row],[launched_at]]/86400)+DATE(1970,1,1)</f>
        <v>42692.256550925929</v>
      </c>
      <c r="T2625" s="7">
        <f>(Table1[[#This Row],[deadline]]/86400)+DATE(1970,1,1)</f>
        <v>42706.256550925929</v>
      </c>
    </row>
    <row r="2626" spans="1:20" ht="43.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12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9">
        <f>Table1[[#This Row],[pledged]]/Table1[[#This Row],[goal]]</f>
        <v>13.794206249999998</v>
      </c>
      <c r="P2626" s="8">
        <f>IFERROR(Table1[[#This Row],[pledged]]/Table1[[#This Row],[backers_count]],0)</f>
        <v>31.820544982698959</v>
      </c>
      <c r="Q262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26" t="str">
        <f>RIGHT(Table1[[#This Row],[Category and Sub-Category]],(LEN(Table1[[#This Row],[Category and Sub-Category]])-(FIND("/",Table1[[#This Row],[Category and Sub-Category]],1))))</f>
        <v>space exploration</v>
      </c>
      <c r="S2626" s="7">
        <f>(Table1[[#This Row],[launched_at]]/86400)+DATE(1970,1,1)</f>
        <v>41144.421550925923</v>
      </c>
      <c r="T2626" s="7">
        <f>(Table1[[#This Row],[deadline]]/86400)+DATE(1970,1,1)</f>
        <v>41165.421550925923</v>
      </c>
    </row>
    <row r="2627" spans="1:20" ht="58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12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9">
        <f>Table1[[#This Row],[pledged]]/Table1[[#This Row],[goal]]</f>
        <v>9.56</v>
      </c>
      <c r="P2627" s="8">
        <f>IFERROR(Table1[[#This Row],[pledged]]/Table1[[#This Row],[backers_count]],0)</f>
        <v>27.576923076923077</v>
      </c>
      <c r="Q262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27" t="str">
        <f>RIGHT(Table1[[#This Row],[Category and Sub-Category]],(LEN(Table1[[#This Row],[Category and Sub-Category]])-(FIND("/",Table1[[#This Row],[Category and Sub-Category]],1))))</f>
        <v>space exploration</v>
      </c>
      <c r="S2627" s="7">
        <f>(Table1[[#This Row],[launched_at]]/86400)+DATE(1970,1,1)</f>
        <v>42658.810277777782</v>
      </c>
      <c r="T2627" s="7">
        <f>(Table1[[#This Row],[deadline]]/86400)+DATE(1970,1,1)</f>
        <v>42683.851944444439</v>
      </c>
    </row>
    <row r="2628" spans="1:20" ht="43.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12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9">
        <f>Table1[[#This Row],[pledged]]/Table1[[#This Row],[goal]]</f>
        <v>1.1200000000000001</v>
      </c>
      <c r="P2628" s="8">
        <f>IFERROR(Table1[[#This Row],[pledged]]/Table1[[#This Row],[backers_count]],0)</f>
        <v>56</v>
      </c>
      <c r="Q262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28" t="str">
        <f>RIGHT(Table1[[#This Row],[Category and Sub-Category]],(LEN(Table1[[#This Row],[Category and Sub-Category]])-(FIND("/",Table1[[#This Row],[Category and Sub-Category]],1))))</f>
        <v>space exploration</v>
      </c>
      <c r="S2628" s="7">
        <f>(Table1[[#This Row],[launched_at]]/86400)+DATE(1970,1,1)</f>
        <v>42128.628113425926</v>
      </c>
      <c r="T2628" s="7">
        <f>(Table1[[#This Row],[deadline]]/86400)+DATE(1970,1,1)</f>
        <v>42158.628113425926</v>
      </c>
    </row>
    <row r="2629" spans="1:20" ht="43.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12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9">
        <f>Table1[[#This Row],[pledged]]/Table1[[#This Row],[goal]]</f>
        <v>6.4666666666666668</v>
      </c>
      <c r="P2629" s="8">
        <f>IFERROR(Table1[[#This Row],[pledged]]/Table1[[#This Row],[backers_count]],0)</f>
        <v>21.555555555555557</v>
      </c>
      <c r="Q262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29" t="str">
        <f>RIGHT(Table1[[#This Row],[Category and Sub-Category]],(LEN(Table1[[#This Row],[Category and Sub-Category]])-(FIND("/",Table1[[#This Row],[Category and Sub-Category]],1))))</f>
        <v>space exploration</v>
      </c>
      <c r="S2629" s="7">
        <f>(Table1[[#This Row],[launched_at]]/86400)+DATE(1970,1,1)</f>
        <v>42304.829409722224</v>
      </c>
      <c r="T2629" s="7">
        <f>(Table1[[#This Row],[deadline]]/86400)+DATE(1970,1,1)</f>
        <v>42334.871076388888</v>
      </c>
    </row>
    <row r="2630" spans="1:20" ht="43.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12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9">
        <f>Table1[[#This Row],[pledged]]/Table1[[#This Row],[goal]]</f>
        <v>1.1036948748510131</v>
      </c>
      <c r="P2630" s="8">
        <f>IFERROR(Table1[[#This Row],[pledged]]/Table1[[#This Row],[backers_count]],0)</f>
        <v>44.095238095238095</v>
      </c>
      <c r="Q263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30" t="str">
        <f>RIGHT(Table1[[#This Row],[Category and Sub-Category]],(LEN(Table1[[#This Row],[Category and Sub-Category]])-(FIND("/",Table1[[#This Row],[Category and Sub-Category]],1))))</f>
        <v>space exploration</v>
      </c>
      <c r="S2630" s="7">
        <f>(Table1[[#This Row],[launched_at]]/86400)+DATE(1970,1,1)</f>
        <v>41953.966053240743</v>
      </c>
      <c r="T2630" s="7">
        <f>(Table1[[#This Row],[deadline]]/86400)+DATE(1970,1,1)</f>
        <v>41973.966053240743</v>
      </c>
    </row>
    <row r="2631" spans="1:20" ht="29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12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9">
        <f>Table1[[#This Row],[pledged]]/Table1[[#This Row],[goal]]</f>
        <v>1.2774000000000001</v>
      </c>
      <c r="P2631" s="8">
        <f>IFERROR(Table1[[#This Row],[pledged]]/Table1[[#This Row],[backers_count]],0)</f>
        <v>63.87</v>
      </c>
      <c r="Q263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31" t="str">
        <f>RIGHT(Table1[[#This Row],[Category and Sub-Category]],(LEN(Table1[[#This Row],[Category and Sub-Category]])-(FIND("/",Table1[[#This Row],[Category and Sub-Category]],1))))</f>
        <v>space exploration</v>
      </c>
      <c r="S2631" s="7">
        <f>(Table1[[#This Row],[launched_at]]/86400)+DATE(1970,1,1)</f>
        <v>42108.538449074069</v>
      </c>
      <c r="T2631" s="7">
        <f>(Table1[[#This Row],[deadline]]/86400)+DATE(1970,1,1)</f>
        <v>42138.538449074069</v>
      </c>
    </row>
    <row r="2632" spans="1:20" ht="43.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1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9">
        <f>Table1[[#This Row],[pledged]]/Table1[[#This Row],[goal]]</f>
        <v>1.579</v>
      </c>
      <c r="P2632" s="8">
        <f>IFERROR(Table1[[#This Row],[pledged]]/Table1[[#This Row],[backers_count]],0)</f>
        <v>38.987654320987652</v>
      </c>
      <c r="Q263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32" t="str">
        <f>RIGHT(Table1[[#This Row],[Category and Sub-Category]],(LEN(Table1[[#This Row],[Category and Sub-Category]])-(FIND("/",Table1[[#This Row],[Category and Sub-Category]],1))))</f>
        <v>space exploration</v>
      </c>
      <c r="S2632" s="7">
        <f>(Table1[[#This Row],[launched_at]]/86400)+DATE(1970,1,1)</f>
        <v>42524.105462962965</v>
      </c>
      <c r="T2632" s="7">
        <f>(Table1[[#This Row],[deadline]]/86400)+DATE(1970,1,1)</f>
        <v>42551.416666666672</v>
      </c>
    </row>
    <row r="2633" spans="1:20" ht="43.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12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9">
        <f>Table1[[#This Row],[pledged]]/Table1[[#This Row],[goal]]</f>
        <v>1.1466525000000001</v>
      </c>
      <c r="P2633" s="8">
        <f>IFERROR(Table1[[#This Row],[pledged]]/Table1[[#This Row],[backers_count]],0)</f>
        <v>80.185489510489504</v>
      </c>
      <c r="Q263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33" t="str">
        <f>RIGHT(Table1[[#This Row],[Category and Sub-Category]],(LEN(Table1[[#This Row],[Category and Sub-Category]])-(FIND("/",Table1[[#This Row],[Category and Sub-Category]],1))))</f>
        <v>space exploration</v>
      </c>
      <c r="S2633" s="7">
        <f>(Table1[[#This Row],[launched_at]]/86400)+DATE(1970,1,1)</f>
        <v>42218.169293981482</v>
      </c>
      <c r="T2633" s="7">
        <f>(Table1[[#This Row],[deadline]]/86400)+DATE(1970,1,1)</f>
        <v>42246.169293981482</v>
      </c>
    </row>
    <row r="2634" spans="1:20" ht="43.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12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9">
        <f>Table1[[#This Row],[pledged]]/Table1[[#This Row],[goal]]</f>
        <v>1.3700934579439252</v>
      </c>
      <c r="P2634" s="8">
        <f>IFERROR(Table1[[#This Row],[pledged]]/Table1[[#This Row],[backers_count]],0)</f>
        <v>34.904761904761905</v>
      </c>
      <c r="Q263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34" t="str">
        <f>RIGHT(Table1[[#This Row],[Category and Sub-Category]],(LEN(Table1[[#This Row],[Category and Sub-Category]])-(FIND("/",Table1[[#This Row],[Category and Sub-Category]],1))))</f>
        <v>space exploration</v>
      </c>
      <c r="S2634" s="7">
        <f>(Table1[[#This Row],[launched_at]]/86400)+DATE(1970,1,1)</f>
        <v>42494.061793981484</v>
      </c>
      <c r="T2634" s="7">
        <f>(Table1[[#This Row],[deadline]]/86400)+DATE(1970,1,1)</f>
        <v>42519.061793981484</v>
      </c>
    </row>
    <row r="2635" spans="1:20" ht="43.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12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9">
        <f>Table1[[#This Row],[pledged]]/Table1[[#This Row],[goal]]</f>
        <v>3.5461999999999998</v>
      </c>
      <c r="P2635" s="8">
        <f>IFERROR(Table1[[#This Row],[pledged]]/Table1[[#This Row],[backers_count]],0)</f>
        <v>89.100502512562812</v>
      </c>
      <c r="Q263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35" t="str">
        <f>RIGHT(Table1[[#This Row],[Category and Sub-Category]],(LEN(Table1[[#This Row],[Category and Sub-Category]])-(FIND("/",Table1[[#This Row],[Category and Sub-Category]],1))))</f>
        <v>space exploration</v>
      </c>
      <c r="S2635" s="7">
        <f>(Table1[[#This Row],[launched_at]]/86400)+DATE(1970,1,1)</f>
        <v>41667.823287037041</v>
      </c>
      <c r="T2635" s="7">
        <f>(Table1[[#This Row],[deadline]]/86400)+DATE(1970,1,1)</f>
        <v>41697.958333333336</v>
      </c>
    </row>
    <row r="2636" spans="1:20" ht="43.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12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9">
        <f>Table1[[#This Row],[pledged]]/Table1[[#This Row],[goal]]</f>
        <v>1.0602150537634409</v>
      </c>
      <c r="P2636" s="8">
        <f>IFERROR(Table1[[#This Row],[pledged]]/Table1[[#This Row],[backers_count]],0)</f>
        <v>39.44</v>
      </c>
      <c r="Q263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36" t="str">
        <f>RIGHT(Table1[[#This Row],[Category and Sub-Category]],(LEN(Table1[[#This Row],[Category and Sub-Category]])-(FIND("/",Table1[[#This Row],[Category and Sub-Category]],1))))</f>
        <v>space exploration</v>
      </c>
      <c r="S2636" s="7">
        <f>(Table1[[#This Row],[launched_at]]/86400)+DATE(1970,1,1)</f>
        <v>42612.656493055554</v>
      </c>
      <c r="T2636" s="7">
        <f>(Table1[[#This Row],[deadline]]/86400)+DATE(1970,1,1)</f>
        <v>42642.656493055554</v>
      </c>
    </row>
    <row r="2637" spans="1:20" ht="43.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12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9">
        <f>Table1[[#This Row],[pledged]]/Table1[[#This Row],[goal]]</f>
        <v>1</v>
      </c>
      <c r="P2637" s="8">
        <f>IFERROR(Table1[[#This Row],[pledged]]/Table1[[#This Row],[backers_count]],0)</f>
        <v>136.9047619047619</v>
      </c>
      <c r="Q263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37" t="str">
        <f>RIGHT(Table1[[#This Row],[Category and Sub-Category]],(LEN(Table1[[#This Row],[Category and Sub-Category]])-(FIND("/",Table1[[#This Row],[Category and Sub-Category]],1))))</f>
        <v>space exploration</v>
      </c>
      <c r="S2637" s="7">
        <f>(Table1[[#This Row],[launched_at]]/86400)+DATE(1970,1,1)</f>
        <v>42037.950937500005</v>
      </c>
      <c r="T2637" s="7">
        <f>(Table1[[#This Row],[deadline]]/86400)+DATE(1970,1,1)</f>
        <v>42072.909270833334</v>
      </c>
    </row>
    <row r="2638" spans="1:20" ht="58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12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9">
        <f>Table1[[#This Row],[pledged]]/Table1[[#This Row],[goal]]</f>
        <v>1.873</v>
      </c>
      <c r="P2638" s="8">
        <f>IFERROR(Table1[[#This Row],[pledged]]/Table1[[#This Row],[backers_count]],0)</f>
        <v>37.46</v>
      </c>
      <c r="Q263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38" t="str">
        <f>RIGHT(Table1[[#This Row],[Category and Sub-Category]],(LEN(Table1[[#This Row],[Category and Sub-Category]])-(FIND("/",Table1[[#This Row],[Category and Sub-Category]],1))))</f>
        <v>space exploration</v>
      </c>
      <c r="S2638" s="7">
        <f>(Table1[[#This Row],[launched_at]]/86400)+DATE(1970,1,1)</f>
        <v>42636.614745370374</v>
      </c>
      <c r="T2638" s="7">
        <f>(Table1[[#This Row],[deadline]]/86400)+DATE(1970,1,1)</f>
        <v>42659.041666666672</v>
      </c>
    </row>
    <row r="2639" spans="1:20" ht="29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12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9">
        <f>Table1[[#This Row],[pledged]]/Table1[[#This Row],[goal]]</f>
        <v>1.6619999999999999</v>
      </c>
      <c r="P2639" s="8">
        <f>IFERROR(Table1[[#This Row],[pledged]]/Table1[[#This Row],[backers_count]],0)</f>
        <v>31.96153846153846</v>
      </c>
      <c r="Q263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39" t="str">
        <f>RIGHT(Table1[[#This Row],[Category and Sub-Category]],(LEN(Table1[[#This Row],[Category and Sub-Category]])-(FIND("/",Table1[[#This Row],[Category and Sub-Category]],1))))</f>
        <v>space exploration</v>
      </c>
      <c r="S2639" s="7">
        <f>(Table1[[#This Row],[launched_at]]/86400)+DATE(1970,1,1)</f>
        <v>42639.549479166672</v>
      </c>
      <c r="T2639" s="7">
        <f>(Table1[[#This Row],[deadline]]/86400)+DATE(1970,1,1)</f>
        <v>42655.549479166672</v>
      </c>
    </row>
    <row r="2640" spans="1:20" ht="43.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12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9">
        <f>Table1[[#This Row],[pledged]]/Table1[[#This Row],[goal]]</f>
        <v>1.0172910662824208</v>
      </c>
      <c r="P2640" s="8">
        <f>IFERROR(Table1[[#This Row],[pledged]]/Table1[[#This Row],[backers_count]],0)</f>
        <v>25.214285714285715</v>
      </c>
      <c r="Q264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40" t="str">
        <f>RIGHT(Table1[[#This Row],[Category and Sub-Category]],(LEN(Table1[[#This Row],[Category and Sub-Category]])-(FIND("/",Table1[[#This Row],[Category and Sub-Category]],1))))</f>
        <v>space exploration</v>
      </c>
      <c r="S2640" s="7">
        <f>(Table1[[#This Row],[launched_at]]/86400)+DATE(1970,1,1)</f>
        <v>41989.913136574076</v>
      </c>
      <c r="T2640" s="7">
        <f>(Table1[[#This Row],[deadline]]/86400)+DATE(1970,1,1)</f>
        <v>42019.913136574076</v>
      </c>
    </row>
    <row r="2641" spans="1:20" ht="43.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12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9">
        <f>Table1[[#This Row],[pledged]]/Table1[[#This Row],[goal]]</f>
        <v>1.64</v>
      </c>
      <c r="P2641" s="8">
        <f>IFERROR(Table1[[#This Row],[pledged]]/Table1[[#This Row],[backers_count]],0)</f>
        <v>10.040816326530612</v>
      </c>
      <c r="Q264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41" t="str">
        <f>RIGHT(Table1[[#This Row],[Category and Sub-Category]],(LEN(Table1[[#This Row],[Category and Sub-Category]])-(FIND("/",Table1[[#This Row],[Category and Sub-Category]],1))))</f>
        <v>space exploration</v>
      </c>
      <c r="S2641" s="7">
        <f>(Table1[[#This Row],[launched_at]]/86400)+DATE(1970,1,1)</f>
        <v>42024.86513888889</v>
      </c>
      <c r="T2641" s="7">
        <f>(Table1[[#This Row],[deadline]]/86400)+DATE(1970,1,1)</f>
        <v>42054.86513888889</v>
      </c>
    </row>
    <row r="2642" spans="1:20" ht="58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1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9">
        <f>Table1[[#This Row],[pledged]]/Table1[[#This Row],[goal]]</f>
        <v>1.0566666666666666</v>
      </c>
      <c r="P2642" s="8">
        <f>IFERROR(Table1[[#This Row],[pledged]]/Table1[[#This Row],[backers_count]],0)</f>
        <v>45.94202898550725</v>
      </c>
      <c r="Q264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42" t="str">
        <f>RIGHT(Table1[[#This Row],[Category and Sub-Category]],(LEN(Table1[[#This Row],[Category and Sub-Category]])-(FIND("/",Table1[[#This Row],[Category and Sub-Category]],1))))</f>
        <v>space exploration</v>
      </c>
      <c r="S2642" s="7">
        <f>(Table1[[#This Row],[launched_at]]/86400)+DATE(1970,1,1)</f>
        <v>42103.160578703704</v>
      </c>
      <c r="T2642" s="7">
        <f>(Table1[[#This Row],[deadline]]/86400)+DATE(1970,1,1)</f>
        <v>42163.160578703704</v>
      </c>
    </row>
    <row r="2643" spans="1:20" ht="29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12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9">
        <f>Table1[[#This Row],[pledged]]/Table1[[#This Row],[goal]]</f>
        <v>0.01</v>
      </c>
      <c r="P2643" s="8">
        <f>IFERROR(Table1[[#This Row],[pledged]]/Table1[[#This Row],[backers_count]],0)</f>
        <v>15</v>
      </c>
      <c r="Q264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43" t="str">
        <f>RIGHT(Table1[[#This Row],[Category and Sub-Category]],(LEN(Table1[[#This Row],[Category and Sub-Category]])-(FIND("/",Table1[[#This Row],[Category and Sub-Category]],1))))</f>
        <v>space exploration</v>
      </c>
      <c r="S2643" s="7">
        <f>(Table1[[#This Row],[launched_at]]/86400)+DATE(1970,1,1)</f>
        <v>41880.827118055553</v>
      </c>
      <c r="T2643" s="7">
        <f>(Table1[[#This Row],[deadline]]/86400)+DATE(1970,1,1)</f>
        <v>41897.839583333334</v>
      </c>
    </row>
    <row r="2644" spans="1:20" ht="58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12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9">
        <f>Table1[[#This Row],[pledged]]/Table1[[#This Row],[goal]]</f>
        <v>0</v>
      </c>
      <c r="P2644" s="8">
        <f>IFERROR(Table1[[#This Row],[pledged]]/Table1[[#This Row],[backers_count]],0)</f>
        <v>0</v>
      </c>
      <c r="Q264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44" t="str">
        <f>RIGHT(Table1[[#This Row],[Category and Sub-Category]],(LEN(Table1[[#This Row],[Category and Sub-Category]])-(FIND("/",Table1[[#This Row],[Category and Sub-Category]],1))))</f>
        <v>space exploration</v>
      </c>
      <c r="S2644" s="7">
        <f>(Table1[[#This Row],[launched_at]]/86400)+DATE(1970,1,1)</f>
        <v>42536.246620370366</v>
      </c>
      <c r="T2644" s="7">
        <f>(Table1[[#This Row],[deadline]]/86400)+DATE(1970,1,1)</f>
        <v>42566.289583333331</v>
      </c>
    </row>
    <row r="2645" spans="1:20" ht="58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12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9">
        <f>Table1[[#This Row],[pledged]]/Table1[[#This Row],[goal]]</f>
        <v>0.33559730999999998</v>
      </c>
      <c r="P2645" s="8">
        <f>IFERROR(Table1[[#This Row],[pledged]]/Table1[[#This Row],[backers_count]],0)</f>
        <v>223.58248500999335</v>
      </c>
      <c r="Q264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45" t="str">
        <f>RIGHT(Table1[[#This Row],[Category and Sub-Category]],(LEN(Table1[[#This Row],[Category and Sub-Category]])-(FIND("/",Table1[[#This Row],[Category and Sub-Category]],1))))</f>
        <v>space exploration</v>
      </c>
      <c r="S2645" s="7">
        <f>(Table1[[#This Row],[launched_at]]/86400)+DATE(1970,1,1)</f>
        <v>42689.582349537042</v>
      </c>
      <c r="T2645" s="7">
        <f>(Table1[[#This Row],[deadline]]/86400)+DATE(1970,1,1)</f>
        <v>42725.332638888889</v>
      </c>
    </row>
    <row r="2646" spans="1:20" ht="43.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12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9">
        <f>Table1[[#This Row],[pledged]]/Table1[[#This Row],[goal]]</f>
        <v>2.053E-2</v>
      </c>
      <c r="P2646" s="8">
        <f>IFERROR(Table1[[#This Row],[pledged]]/Table1[[#This Row],[backers_count]],0)</f>
        <v>39.480769230769234</v>
      </c>
      <c r="Q264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46" t="str">
        <f>RIGHT(Table1[[#This Row],[Category and Sub-Category]],(LEN(Table1[[#This Row],[Category and Sub-Category]])-(FIND("/",Table1[[#This Row],[Category and Sub-Category]],1))))</f>
        <v>space exploration</v>
      </c>
      <c r="S2646" s="7">
        <f>(Table1[[#This Row],[launched_at]]/86400)+DATE(1970,1,1)</f>
        <v>42774.792071759264</v>
      </c>
      <c r="T2646" s="7">
        <f>(Table1[[#This Row],[deadline]]/86400)+DATE(1970,1,1)</f>
        <v>42804.792071759264</v>
      </c>
    </row>
    <row r="2647" spans="1:20" ht="43.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12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9">
        <f>Table1[[#This Row],[pledged]]/Table1[[#This Row],[goal]]</f>
        <v>0.105</v>
      </c>
      <c r="P2647" s="8">
        <f>IFERROR(Table1[[#This Row],[pledged]]/Table1[[#This Row],[backers_count]],0)</f>
        <v>91.304347826086953</v>
      </c>
      <c r="Q264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47" t="str">
        <f>RIGHT(Table1[[#This Row],[Category and Sub-Category]],(LEN(Table1[[#This Row],[Category and Sub-Category]])-(FIND("/",Table1[[#This Row],[Category and Sub-Category]],1))))</f>
        <v>space exploration</v>
      </c>
      <c r="S2647" s="7">
        <f>(Table1[[#This Row],[launched_at]]/86400)+DATE(1970,1,1)</f>
        <v>41921.842627314814</v>
      </c>
      <c r="T2647" s="7">
        <f>(Table1[[#This Row],[deadline]]/86400)+DATE(1970,1,1)</f>
        <v>41951.884293981479</v>
      </c>
    </row>
    <row r="2648" spans="1:20" ht="43.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12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9">
        <f>Table1[[#This Row],[pledged]]/Table1[[#This Row],[goal]]</f>
        <v>8.4172839999999999E-2</v>
      </c>
      <c r="P2648" s="8">
        <f>IFERROR(Table1[[#This Row],[pledged]]/Table1[[#This Row],[backers_count]],0)</f>
        <v>78.666205607476627</v>
      </c>
      <c r="Q264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48" t="str">
        <f>RIGHT(Table1[[#This Row],[Category and Sub-Category]],(LEN(Table1[[#This Row],[Category and Sub-Category]])-(FIND("/",Table1[[#This Row],[Category and Sub-Category]],1))))</f>
        <v>space exploration</v>
      </c>
      <c r="S2648" s="7">
        <f>(Table1[[#This Row],[launched_at]]/86400)+DATE(1970,1,1)</f>
        <v>42226.313298611116</v>
      </c>
      <c r="T2648" s="7">
        <f>(Table1[[#This Row],[deadline]]/86400)+DATE(1970,1,1)</f>
        <v>42256.313298611116</v>
      </c>
    </row>
    <row r="2649" spans="1:20" ht="43.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12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9">
        <f>Table1[[#This Row],[pledged]]/Table1[[#This Row],[goal]]</f>
        <v>1.44E-2</v>
      </c>
      <c r="P2649" s="8">
        <f>IFERROR(Table1[[#This Row],[pledged]]/Table1[[#This Row],[backers_count]],0)</f>
        <v>12</v>
      </c>
      <c r="Q264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49" t="str">
        <f>RIGHT(Table1[[#This Row],[Category and Sub-Category]],(LEN(Table1[[#This Row],[Category and Sub-Category]])-(FIND("/",Table1[[#This Row],[Category and Sub-Category]],1))))</f>
        <v>space exploration</v>
      </c>
      <c r="S2649" s="7">
        <f>(Table1[[#This Row],[launched_at]]/86400)+DATE(1970,1,1)</f>
        <v>42200.261793981481</v>
      </c>
      <c r="T2649" s="7">
        <f>(Table1[[#This Row],[deadline]]/86400)+DATE(1970,1,1)</f>
        <v>42230.261793981481</v>
      </c>
    </row>
    <row r="2650" spans="1:20" ht="58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12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9">
        <f>Table1[[#This Row],[pledged]]/Table1[[#This Row],[goal]]</f>
        <v>8.8333333333333337E-3</v>
      </c>
      <c r="P2650" s="8">
        <f>IFERROR(Table1[[#This Row],[pledged]]/Table1[[#This Row],[backers_count]],0)</f>
        <v>17.666666666666668</v>
      </c>
      <c r="Q265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50" t="str">
        <f>RIGHT(Table1[[#This Row],[Category and Sub-Category]],(LEN(Table1[[#This Row],[Category and Sub-Category]])-(FIND("/",Table1[[#This Row],[Category and Sub-Category]],1))))</f>
        <v>space exploration</v>
      </c>
      <c r="S2650" s="7">
        <f>(Table1[[#This Row],[launched_at]]/86400)+DATE(1970,1,1)</f>
        <v>42408.714814814812</v>
      </c>
      <c r="T2650" s="7">
        <f>(Table1[[#This Row],[deadline]]/86400)+DATE(1970,1,1)</f>
        <v>42438.714814814812</v>
      </c>
    </row>
    <row r="2651" spans="1:20" ht="29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12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9">
        <f>Table1[[#This Row],[pledged]]/Table1[[#This Row],[goal]]</f>
        <v>9.9200000000000004E-4</v>
      </c>
      <c r="P2651" s="8">
        <f>IFERROR(Table1[[#This Row],[pledged]]/Table1[[#This Row],[backers_count]],0)</f>
        <v>41.333333333333336</v>
      </c>
      <c r="Q265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51" t="str">
        <f>RIGHT(Table1[[#This Row],[Category and Sub-Category]],(LEN(Table1[[#This Row],[Category and Sub-Category]])-(FIND("/",Table1[[#This Row],[Category and Sub-Category]],1))))</f>
        <v>space exploration</v>
      </c>
      <c r="S2651" s="7">
        <f>(Table1[[#This Row],[launched_at]]/86400)+DATE(1970,1,1)</f>
        <v>42341.99700231482</v>
      </c>
      <c r="T2651" s="7">
        <f>(Table1[[#This Row],[deadline]]/86400)+DATE(1970,1,1)</f>
        <v>42401.99700231482</v>
      </c>
    </row>
    <row r="2652" spans="1:20" ht="58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1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9">
        <f>Table1[[#This Row],[pledged]]/Table1[[#This Row],[goal]]</f>
        <v>5.966666666666667E-3</v>
      </c>
      <c r="P2652" s="8">
        <f>IFERROR(Table1[[#This Row],[pledged]]/Table1[[#This Row],[backers_count]],0)</f>
        <v>71.599999999999994</v>
      </c>
      <c r="Q265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52" t="str">
        <f>RIGHT(Table1[[#This Row],[Category and Sub-Category]],(LEN(Table1[[#This Row],[Category and Sub-Category]])-(FIND("/",Table1[[#This Row],[Category and Sub-Category]],1))))</f>
        <v>space exploration</v>
      </c>
      <c r="S2652" s="7">
        <f>(Table1[[#This Row],[launched_at]]/86400)+DATE(1970,1,1)</f>
        <v>42695.624340277776</v>
      </c>
      <c r="T2652" s="7">
        <f>(Table1[[#This Row],[deadline]]/86400)+DATE(1970,1,1)</f>
        <v>42725.624340277776</v>
      </c>
    </row>
    <row r="2653" spans="1:20" ht="43.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12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9">
        <f>Table1[[#This Row],[pledged]]/Table1[[#This Row],[goal]]</f>
        <v>1.8689285714285714E-2</v>
      </c>
      <c r="P2653" s="8">
        <f>IFERROR(Table1[[#This Row],[pledged]]/Table1[[#This Row],[backers_count]],0)</f>
        <v>307.8235294117647</v>
      </c>
      <c r="Q265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53" t="str">
        <f>RIGHT(Table1[[#This Row],[Category and Sub-Category]],(LEN(Table1[[#This Row],[Category and Sub-Category]])-(FIND("/",Table1[[#This Row],[Category and Sub-Category]],1))))</f>
        <v>space exploration</v>
      </c>
      <c r="S2653" s="7">
        <f>(Table1[[#This Row],[launched_at]]/86400)+DATE(1970,1,1)</f>
        <v>42327.805659722224</v>
      </c>
      <c r="T2653" s="7">
        <f>(Table1[[#This Row],[deadline]]/86400)+DATE(1970,1,1)</f>
        <v>42355.805659722224</v>
      </c>
    </row>
    <row r="2654" spans="1:20" ht="43.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12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9">
        <f>Table1[[#This Row],[pledged]]/Table1[[#This Row],[goal]]</f>
        <v>8.8500000000000002E-3</v>
      </c>
      <c r="P2654" s="8">
        <f>IFERROR(Table1[[#This Row],[pledged]]/Table1[[#This Row],[backers_count]],0)</f>
        <v>80.454545454545453</v>
      </c>
      <c r="Q265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54" t="str">
        <f>RIGHT(Table1[[#This Row],[Category and Sub-Category]],(LEN(Table1[[#This Row],[Category and Sub-Category]])-(FIND("/",Table1[[#This Row],[Category and Sub-Category]],1))))</f>
        <v>space exploration</v>
      </c>
      <c r="S2654" s="7">
        <f>(Table1[[#This Row],[launched_at]]/86400)+DATE(1970,1,1)</f>
        <v>41953.158854166672</v>
      </c>
      <c r="T2654" s="7">
        <f>(Table1[[#This Row],[deadline]]/86400)+DATE(1970,1,1)</f>
        <v>41983.158854166672</v>
      </c>
    </row>
    <row r="2655" spans="1:20" ht="43.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12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9">
        <f>Table1[[#This Row],[pledged]]/Table1[[#This Row],[goal]]</f>
        <v>0.1152156862745098</v>
      </c>
      <c r="P2655" s="8">
        <f>IFERROR(Table1[[#This Row],[pledged]]/Table1[[#This Row],[backers_count]],0)</f>
        <v>83.942857142857136</v>
      </c>
      <c r="Q265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55" t="str">
        <f>RIGHT(Table1[[#This Row],[Category and Sub-Category]],(LEN(Table1[[#This Row],[Category and Sub-Category]])-(FIND("/",Table1[[#This Row],[Category and Sub-Category]],1))))</f>
        <v>space exploration</v>
      </c>
      <c r="S2655" s="7">
        <f>(Table1[[#This Row],[launched_at]]/86400)+DATE(1970,1,1)</f>
        <v>41771.651932870373</v>
      </c>
      <c r="T2655" s="7">
        <f>(Table1[[#This Row],[deadline]]/86400)+DATE(1970,1,1)</f>
        <v>41803.166666666664</v>
      </c>
    </row>
    <row r="2656" spans="1:20" ht="43.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12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9">
        <f>Table1[[#This Row],[pledged]]/Table1[[#This Row],[goal]]</f>
        <v>5.1000000000000004E-4</v>
      </c>
      <c r="P2656" s="8">
        <f>IFERROR(Table1[[#This Row],[pledged]]/Table1[[#This Row],[backers_count]],0)</f>
        <v>8.5</v>
      </c>
      <c r="Q265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56" t="str">
        <f>RIGHT(Table1[[#This Row],[Category and Sub-Category]],(LEN(Table1[[#This Row],[Category and Sub-Category]])-(FIND("/",Table1[[#This Row],[Category and Sub-Category]],1))))</f>
        <v>space exploration</v>
      </c>
      <c r="S2656" s="7">
        <f>(Table1[[#This Row],[launched_at]]/86400)+DATE(1970,1,1)</f>
        <v>42055.600995370369</v>
      </c>
      <c r="T2656" s="7">
        <f>(Table1[[#This Row],[deadline]]/86400)+DATE(1970,1,1)</f>
        <v>42115.559328703705</v>
      </c>
    </row>
    <row r="2657" spans="1:20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12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9">
        <f>Table1[[#This Row],[pledged]]/Table1[[#This Row],[goal]]</f>
        <v>0.21033333333333334</v>
      </c>
      <c r="P2657" s="8">
        <f>IFERROR(Table1[[#This Row],[pledged]]/Table1[[#This Row],[backers_count]],0)</f>
        <v>73.372093023255815</v>
      </c>
      <c r="Q265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57" t="str">
        <f>RIGHT(Table1[[#This Row],[Category and Sub-Category]],(LEN(Table1[[#This Row],[Category and Sub-Category]])-(FIND("/",Table1[[#This Row],[Category and Sub-Category]],1))))</f>
        <v>space exploration</v>
      </c>
      <c r="S2657" s="7">
        <f>(Table1[[#This Row],[launched_at]]/86400)+DATE(1970,1,1)</f>
        <v>42381.866284722222</v>
      </c>
      <c r="T2657" s="7">
        <f>(Table1[[#This Row],[deadline]]/86400)+DATE(1970,1,1)</f>
        <v>42409.833333333328</v>
      </c>
    </row>
    <row r="2658" spans="1:20" ht="29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12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9">
        <f>Table1[[#This Row],[pledged]]/Table1[[#This Row],[goal]]</f>
        <v>0.11436666666666667</v>
      </c>
      <c r="P2658" s="8">
        <f>IFERROR(Table1[[#This Row],[pledged]]/Table1[[#This Row],[backers_count]],0)</f>
        <v>112.86184210526316</v>
      </c>
      <c r="Q265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58" t="str">
        <f>RIGHT(Table1[[#This Row],[Category and Sub-Category]],(LEN(Table1[[#This Row],[Category and Sub-Category]])-(FIND("/",Table1[[#This Row],[Category and Sub-Category]],1))))</f>
        <v>space exploration</v>
      </c>
      <c r="S2658" s="7">
        <f>(Table1[[#This Row],[launched_at]]/86400)+DATE(1970,1,1)</f>
        <v>42767.688518518524</v>
      </c>
      <c r="T2658" s="7">
        <f>(Table1[[#This Row],[deadline]]/86400)+DATE(1970,1,1)</f>
        <v>42806.791666666672</v>
      </c>
    </row>
    <row r="2659" spans="1:20" ht="43.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12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9">
        <f>Table1[[#This Row],[pledged]]/Table1[[#This Row],[goal]]</f>
        <v>0.18737933333333334</v>
      </c>
      <c r="P2659" s="8">
        <f>IFERROR(Table1[[#This Row],[pledged]]/Table1[[#This Row],[backers_count]],0)</f>
        <v>95.277627118644077</v>
      </c>
      <c r="Q265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59" t="str">
        <f>RIGHT(Table1[[#This Row],[Category and Sub-Category]],(LEN(Table1[[#This Row],[Category and Sub-Category]])-(FIND("/",Table1[[#This Row],[Category and Sub-Category]],1))))</f>
        <v>space exploration</v>
      </c>
      <c r="S2659" s="7">
        <f>(Table1[[#This Row],[launched_at]]/86400)+DATE(1970,1,1)</f>
        <v>42551.928854166668</v>
      </c>
      <c r="T2659" s="7">
        <f>(Table1[[#This Row],[deadline]]/86400)+DATE(1970,1,1)</f>
        <v>42585.0625</v>
      </c>
    </row>
    <row r="2660" spans="1:20" ht="43.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12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9">
        <f>Table1[[#This Row],[pledged]]/Table1[[#This Row],[goal]]</f>
        <v>9.2857142857142856E-4</v>
      </c>
      <c r="P2660" s="8">
        <f>IFERROR(Table1[[#This Row],[pledged]]/Table1[[#This Row],[backers_count]],0)</f>
        <v>22.75</v>
      </c>
      <c r="Q266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60" t="str">
        <f>RIGHT(Table1[[#This Row],[Category and Sub-Category]],(LEN(Table1[[#This Row],[Category and Sub-Category]])-(FIND("/",Table1[[#This Row],[Category and Sub-Category]],1))))</f>
        <v>space exploration</v>
      </c>
      <c r="S2660" s="7">
        <f>(Table1[[#This Row],[launched_at]]/86400)+DATE(1970,1,1)</f>
        <v>42551.884189814809</v>
      </c>
      <c r="T2660" s="7">
        <f>(Table1[[#This Row],[deadline]]/86400)+DATE(1970,1,1)</f>
        <v>42581.884189814809</v>
      </c>
    </row>
    <row r="2661" spans="1:20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12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9">
        <f>Table1[[#This Row],[pledged]]/Table1[[#This Row],[goal]]</f>
        <v>2.720408163265306E-2</v>
      </c>
      <c r="P2661" s="8">
        <f>IFERROR(Table1[[#This Row],[pledged]]/Table1[[#This Row],[backers_count]],0)</f>
        <v>133.30000000000001</v>
      </c>
      <c r="Q266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61" t="str">
        <f>RIGHT(Table1[[#This Row],[Category and Sub-Category]],(LEN(Table1[[#This Row],[Category and Sub-Category]])-(FIND("/",Table1[[#This Row],[Category and Sub-Category]],1))))</f>
        <v>space exploration</v>
      </c>
      <c r="S2661" s="7">
        <f>(Table1[[#This Row],[launched_at]]/86400)+DATE(1970,1,1)</f>
        <v>42082.069560185184</v>
      </c>
      <c r="T2661" s="7">
        <f>(Table1[[#This Row],[deadline]]/86400)+DATE(1970,1,1)</f>
        <v>42112.069560185184</v>
      </c>
    </row>
    <row r="2662" spans="1:20" ht="58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1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9">
        <f>Table1[[#This Row],[pledged]]/Table1[[#This Row],[goal]]</f>
        <v>9.5E-4</v>
      </c>
      <c r="P2662" s="8">
        <f>IFERROR(Table1[[#This Row],[pledged]]/Table1[[#This Row],[backers_count]],0)</f>
        <v>3.8</v>
      </c>
      <c r="Q266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62" t="str">
        <f>RIGHT(Table1[[#This Row],[Category and Sub-Category]],(LEN(Table1[[#This Row],[Category and Sub-Category]])-(FIND("/",Table1[[#This Row],[Category and Sub-Category]],1))))</f>
        <v>space exploration</v>
      </c>
      <c r="S2662" s="7">
        <f>(Table1[[#This Row],[launched_at]]/86400)+DATE(1970,1,1)</f>
        <v>42272.713171296295</v>
      </c>
      <c r="T2662" s="7">
        <f>(Table1[[#This Row],[deadline]]/86400)+DATE(1970,1,1)</f>
        <v>42332.754837962959</v>
      </c>
    </row>
    <row r="2663" spans="1:20" ht="43.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12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9">
        <f>Table1[[#This Row],[pledged]]/Table1[[#This Row],[goal]]</f>
        <v>1.0289999999999999</v>
      </c>
      <c r="P2663" s="8">
        <f>IFERROR(Table1[[#This Row],[pledged]]/Table1[[#This Row],[backers_count]],0)</f>
        <v>85.75</v>
      </c>
      <c r="Q266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63" t="str">
        <f>RIGHT(Table1[[#This Row],[Category and Sub-Category]],(LEN(Table1[[#This Row],[Category and Sub-Category]])-(FIND("/",Table1[[#This Row],[Category and Sub-Category]],1))))</f>
        <v>makerspaces</v>
      </c>
      <c r="S2663" s="7">
        <f>(Table1[[#This Row],[launched_at]]/86400)+DATE(1970,1,1)</f>
        <v>41542.958449074074</v>
      </c>
      <c r="T2663" s="7">
        <f>(Table1[[#This Row],[deadline]]/86400)+DATE(1970,1,1)</f>
        <v>41572.958449074074</v>
      </c>
    </row>
    <row r="2664" spans="1:20" ht="43.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12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9">
        <f>Table1[[#This Row],[pledged]]/Table1[[#This Row],[goal]]</f>
        <v>1.0680000000000001</v>
      </c>
      <c r="P2664" s="8">
        <f>IFERROR(Table1[[#This Row],[pledged]]/Table1[[#This Row],[backers_count]],0)</f>
        <v>267</v>
      </c>
      <c r="Q266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64" t="str">
        <f>RIGHT(Table1[[#This Row],[Category and Sub-Category]],(LEN(Table1[[#This Row],[Category and Sub-Category]])-(FIND("/",Table1[[#This Row],[Category and Sub-Category]],1))))</f>
        <v>makerspaces</v>
      </c>
      <c r="S2664" s="7">
        <f>(Table1[[#This Row],[launched_at]]/86400)+DATE(1970,1,1)</f>
        <v>42207.746678240743</v>
      </c>
      <c r="T2664" s="7">
        <f>(Table1[[#This Row],[deadline]]/86400)+DATE(1970,1,1)</f>
        <v>42237.746678240743</v>
      </c>
    </row>
    <row r="2665" spans="1:20" ht="43.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12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9">
        <f>Table1[[#This Row],[pledged]]/Table1[[#This Row],[goal]]</f>
        <v>1.0459624999999999</v>
      </c>
      <c r="P2665" s="8">
        <f>IFERROR(Table1[[#This Row],[pledged]]/Table1[[#This Row],[backers_count]],0)</f>
        <v>373.55803571428572</v>
      </c>
      <c r="Q266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65" t="str">
        <f>RIGHT(Table1[[#This Row],[Category and Sub-Category]],(LEN(Table1[[#This Row],[Category and Sub-Category]])-(FIND("/",Table1[[#This Row],[Category and Sub-Category]],1))))</f>
        <v>makerspaces</v>
      </c>
      <c r="S2665" s="7">
        <f>(Table1[[#This Row],[launched_at]]/86400)+DATE(1970,1,1)</f>
        <v>42222.622766203705</v>
      </c>
      <c r="T2665" s="7">
        <f>(Table1[[#This Row],[deadline]]/86400)+DATE(1970,1,1)</f>
        <v>42251.625</v>
      </c>
    </row>
    <row r="2666" spans="1:20" ht="43.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12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9">
        <f>Table1[[#This Row],[pledged]]/Table1[[#This Row],[goal]]</f>
        <v>1.0342857142857143</v>
      </c>
      <c r="P2666" s="8">
        <f>IFERROR(Table1[[#This Row],[pledged]]/Table1[[#This Row],[backers_count]],0)</f>
        <v>174.03846153846155</v>
      </c>
      <c r="Q266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66" t="str">
        <f>RIGHT(Table1[[#This Row],[Category and Sub-Category]],(LEN(Table1[[#This Row],[Category and Sub-Category]])-(FIND("/",Table1[[#This Row],[Category and Sub-Category]],1))))</f>
        <v>makerspaces</v>
      </c>
      <c r="S2666" s="7">
        <f>(Table1[[#This Row],[launched_at]]/86400)+DATE(1970,1,1)</f>
        <v>42313.02542824074</v>
      </c>
      <c r="T2666" s="7">
        <f>(Table1[[#This Row],[deadline]]/86400)+DATE(1970,1,1)</f>
        <v>42347.290972222225</v>
      </c>
    </row>
    <row r="2667" spans="1:20" ht="58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12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9">
        <f>Table1[[#This Row],[pledged]]/Table1[[#This Row],[goal]]</f>
        <v>1.2314285714285715</v>
      </c>
      <c r="P2667" s="8">
        <f>IFERROR(Table1[[#This Row],[pledged]]/Table1[[#This Row],[backers_count]],0)</f>
        <v>93.695652173913047</v>
      </c>
      <c r="Q266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67" t="str">
        <f>RIGHT(Table1[[#This Row],[Category and Sub-Category]],(LEN(Table1[[#This Row],[Category and Sub-Category]])-(FIND("/",Table1[[#This Row],[Category and Sub-Category]],1))))</f>
        <v>makerspaces</v>
      </c>
      <c r="S2667" s="7">
        <f>(Table1[[#This Row],[launched_at]]/86400)+DATE(1970,1,1)</f>
        <v>42083.895532407405</v>
      </c>
      <c r="T2667" s="7">
        <f>(Table1[[#This Row],[deadline]]/86400)+DATE(1970,1,1)</f>
        <v>42128.895532407405</v>
      </c>
    </row>
    <row r="2668" spans="1:20" ht="43.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12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9">
        <f>Table1[[#This Row],[pledged]]/Table1[[#This Row],[goal]]</f>
        <v>1.592951</v>
      </c>
      <c r="P2668" s="8">
        <f>IFERROR(Table1[[#This Row],[pledged]]/Table1[[#This Row],[backers_count]],0)</f>
        <v>77.327718446601949</v>
      </c>
      <c r="Q266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68" t="str">
        <f>RIGHT(Table1[[#This Row],[Category and Sub-Category]],(LEN(Table1[[#This Row],[Category and Sub-Category]])-(FIND("/",Table1[[#This Row],[Category and Sub-Category]],1))))</f>
        <v>makerspaces</v>
      </c>
      <c r="S2668" s="7">
        <f>(Table1[[#This Row],[launched_at]]/86400)+DATE(1970,1,1)</f>
        <v>42235.764340277776</v>
      </c>
      <c r="T2668" s="7">
        <f>(Table1[[#This Row],[deadline]]/86400)+DATE(1970,1,1)</f>
        <v>42272.875</v>
      </c>
    </row>
    <row r="2669" spans="1:20" ht="58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12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9">
        <f>Table1[[#This Row],[pledged]]/Table1[[#This Row],[goal]]</f>
        <v>1.1066666666666667</v>
      </c>
      <c r="P2669" s="8">
        <f>IFERROR(Table1[[#This Row],[pledged]]/Table1[[#This Row],[backers_count]],0)</f>
        <v>92.222222222222229</v>
      </c>
      <c r="Q266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69" t="str">
        <f>RIGHT(Table1[[#This Row],[Category and Sub-Category]],(LEN(Table1[[#This Row],[Category and Sub-Category]])-(FIND("/",Table1[[#This Row],[Category and Sub-Category]],1))))</f>
        <v>makerspaces</v>
      </c>
      <c r="S2669" s="7">
        <f>(Table1[[#This Row],[launched_at]]/86400)+DATE(1970,1,1)</f>
        <v>42380.926111111112</v>
      </c>
      <c r="T2669" s="7">
        <f>(Table1[[#This Row],[deadline]]/86400)+DATE(1970,1,1)</f>
        <v>42410.926111111112</v>
      </c>
    </row>
    <row r="2670" spans="1:20" ht="29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12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9">
        <f>Table1[[#This Row],[pledged]]/Table1[[#This Row],[goal]]</f>
        <v>1.7070000000000001</v>
      </c>
      <c r="P2670" s="8">
        <f>IFERROR(Table1[[#This Row],[pledged]]/Table1[[#This Row],[backers_count]],0)</f>
        <v>60.964285714285715</v>
      </c>
      <c r="Q267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70" t="str">
        <f>RIGHT(Table1[[#This Row],[Category and Sub-Category]],(LEN(Table1[[#This Row],[Category and Sub-Category]])-(FIND("/",Table1[[#This Row],[Category and Sub-Category]],1))))</f>
        <v>makerspaces</v>
      </c>
      <c r="S2670" s="7">
        <f>(Table1[[#This Row],[launched_at]]/86400)+DATE(1970,1,1)</f>
        <v>42275.58871527778</v>
      </c>
      <c r="T2670" s="7">
        <f>(Table1[[#This Row],[deadline]]/86400)+DATE(1970,1,1)</f>
        <v>42317.60555555555</v>
      </c>
    </row>
    <row r="2671" spans="1:20" ht="43.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12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9">
        <f>Table1[[#This Row],[pledged]]/Table1[[#This Row],[goal]]</f>
        <v>1.25125</v>
      </c>
      <c r="P2671" s="8">
        <f>IFERROR(Table1[[#This Row],[pledged]]/Table1[[#This Row],[backers_count]],0)</f>
        <v>91</v>
      </c>
      <c r="Q267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71" t="str">
        <f>RIGHT(Table1[[#This Row],[Category and Sub-Category]],(LEN(Table1[[#This Row],[Category and Sub-Category]])-(FIND("/",Table1[[#This Row],[Category and Sub-Category]],1))))</f>
        <v>makerspaces</v>
      </c>
      <c r="S2671" s="7">
        <f>(Table1[[#This Row],[launched_at]]/86400)+DATE(1970,1,1)</f>
        <v>42319.035833333328</v>
      </c>
      <c r="T2671" s="7">
        <f>(Table1[[#This Row],[deadline]]/86400)+DATE(1970,1,1)</f>
        <v>42379.035833333328</v>
      </c>
    </row>
    <row r="2672" spans="1:20" ht="43.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1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9">
        <f>Table1[[#This Row],[pledged]]/Table1[[#This Row],[goal]]</f>
        <v>6.4158609339642042E-2</v>
      </c>
      <c r="P2672" s="8">
        <f>IFERROR(Table1[[#This Row],[pledged]]/Table1[[#This Row],[backers_count]],0)</f>
        <v>41.583333333333336</v>
      </c>
      <c r="Q267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72" t="str">
        <f>RIGHT(Table1[[#This Row],[Category and Sub-Category]],(LEN(Table1[[#This Row],[Category and Sub-Category]])-(FIND("/",Table1[[#This Row],[Category and Sub-Category]],1))))</f>
        <v>makerspaces</v>
      </c>
      <c r="S2672" s="7">
        <f>(Table1[[#This Row],[launched_at]]/86400)+DATE(1970,1,1)</f>
        <v>41821.020601851851</v>
      </c>
      <c r="T2672" s="7">
        <f>(Table1[[#This Row],[deadline]]/86400)+DATE(1970,1,1)</f>
        <v>41849.020601851851</v>
      </c>
    </row>
    <row r="2673" spans="1:20" ht="43.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12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9">
        <f>Table1[[#This Row],[pledged]]/Table1[[#This Row],[goal]]</f>
        <v>0.11344</v>
      </c>
      <c r="P2673" s="8">
        <f>IFERROR(Table1[[#This Row],[pledged]]/Table1[[#This Row],[backers_count]],0)</f>
        <v>33.761904761904759</v>
      </c>
      <c r="Q267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73" t="str">
        <f>RIGHT(Table1[[#This Row],[Category and Sub-Category]],(LEN(Table1[[#This Row],[Category and Sub-Category]])-(FIND("/",Table1[[#This Row],[Category and Sub-Category]],1))))</f>
        <v>makerspaces</v>
      </c>
      <c r="S2673" s="7">
        <f>(Table1[[#This Row],[launched_at]]/86400)+DATE(1970,1,1)</f>
        <v>41962.749027777776</v>
      </c>
      <c r="T2673" s="7">
        <f>(Table1[[#This Row],[deadline]]/86400)+DATE(1970,1,1)</f>
        <v>41992.818055555559</v>
      </c>
    </row>
    <row r="2674" spans="1:20" ht="58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12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9">
        <f>Table1[[#This Row],[pledged]]/Table1[[#This Row],[goal]]</f>
        <v>0.33189999999999997</v>
      </c>
      <c r="P2674" s="8">
        <f>IFERROR(Table1[[#This Row],[pledged]]/Table1[[#This Row],[backers_count]],0)</f>
        <v>70.61702127659575</v>
      </c>
      <c r="Q267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74" t="str">
        <f>RIGHT(Table1[[#This Row],[Category and Sub-Category]],(LEN(Table1[[#This Row],[Category and Sub-Category]])-(FIND("/",Table1[[#This Row],[Category and Sub-Category]],1))))</f>
        <v>makerspaces</v>
      </c>
      <c r="S2674" s="7">
        <f>(Table1[[#This Row],[launched_at]]/86400)+DATE(1970,1,1)</f>
        <v>42344.884143518517</v>
      </c>
      <c r="T2674" s="7">
        <f>(Table1[[#This Row],[deadline]]/86400)+DATE(1970,1,1)</f>
        <v>42366.25</v>
      </c>
    </row>
    <row r="2675" spans="1:20" ht="58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12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9">
        <f>Table1[[#This Row],[pledged]]/Table1[[#This Row],[goal]]</f>
        <v>0.27579999999999999</v>
      </c>
      <c r="P2675" s="8">
        <f>IFERROR(Table1[[#This Row],[pledged]]/Table1[[#This Row],[backers_count]],0)</f>
        <v>167.15151515151516</v>
      </c>
      <c r="Q267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75" t="str">
        <f>RIGHT(Table1[[#This Row],[Category and Sub-Category]],(LEN(Table1[[#This Row],[Category and Sub-Category]])-(FIND("/",Table1[[#This Row],[Category and Sub-Category]],1))))</f>
        <v>makerspaces</v>
      </c>
      <c r="S2675" s="7">
        <f>(Table1[[#This Row],[launched_at]]/86400)+DATE(1970,1,1)</f>
        <v>41912.541655092595</v>
      </c>
      <c r="T2675" s="7">
        <f>(Table1[[#This Row],[deadline]]/86400)+DATE(1970,1,1)</f>
        <v>41941.947916666664</v>
      </c>
    </row>
    <row r="2676" spans="1:20" ht="58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12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9">
        <f>Table1[[#This Row],[pledged]]/Table1[[#This Row],[goal]]</f>
        <v>0.62839999999999996</v>
      </c>
      <c r="P2676" s="8">
        <f>IFERROR(Table1[[#This Row],[pledged]]/Table1[[#This Row],[backers_count]],0)</f>
        <v>128.61988304093566</v>
      </c>
      <c r="Q267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76" t="str">
        <f>RIGHT(Table1[[#This Row],[Category and Sub-Category]],(LEN(Table1[[#This Row],[Category and Sub-Category]])-(FIND("/",Table1[[#This Row],[Category and Sub-Category]],1))))</f>
        <v>makerspaces</v>
      </c>
      <c r="S2676" s="7">
        <f>(Table1[[#This Row],[launched_at]]/86400)+DATE(1970,1,1)</f>
        <v>42529.632754629631</v>
      </c>
      <c r="T2676" s="7">
        <f>(Table1[[#This Row],[deadline]]/86400)+DATE(1970,1,1)</f>
        <v>42556.207638888889</v>
      </c>
    </row>
    <row r="2677" spans="1:20" ht="58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12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9">
        <f>Table1[[#This Row],[pledged]]/Table1[[#This Row],[goal]]</f>
        <v>7.5880000000000003E-2</v>
      </c>
      <c r="P2677" s="8">
        <f>IFERROR(Table1[[#This Row],[pledged]]/Table1[[#This Row],[backers_count]],0)</f>
        <v>65.41379310344827</v>
      </c>
      <c r="Q267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77" t="str">
        <f>RIGHT(Table1[[#This Row],[Category and Sub-Category]],(LEN(Table1[[#This Row],[Category and Sub-Category]])-(FIND("/",Table1[[#This Row],[Category and Sub-Category]],1))))</f>
        <v>makerspaces</v>
      </c>
      <c r="S2677" s="7">
        <f>(Table1[[#This Row],[launched_at]]/86400)+DATE(1970,1,1)</f>
        <v>41923.857511574075</v>
      </c>
      <c r="T2677" s="7">
        <f>(Table1[[#This Row],[deadline]]/86400)+DATE(1970,1,1)</f>
        <v>41953.899178240739</v>
      </c>
    </row>
    <row r="2678" spans="1:20" ht="43.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12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9">
        <f>Table1[[#This Row],[pledged]]/Table1[[#This Row],[goal]]</f>
        <v>0.50380952380952382</v>
      </c>
      <c r="P2678" s="8">
        <f>IFERROR(Table1[[#This Row],[pledged]]/Table1[[#This Row],[backers_count]],0)</f>
        <v>117.55555555555556</v>
      </c>
      <c r="Q267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78" t="str">
        <f>RIGHT(Table1[[#This Row],[Category and Sub-Category]],(LEN(Table1[[#This Row],[Category and Sub-Category]])-(FIND("/",Table1[[#This Row],[Category and Sub-Category]],1))))</f>
        <v>makerspaces</v>
      </c>
      <c r="S2678" s="7">
        <f>(Table1[[#This Row],[launched_at]]/86400)+DATE(1970,1,1)</f>
        <v>42482.624699074076</v>
      </c>
      <c r="T2678" s="7">
        <f>(Table1[[#This Row],[deadline]]/86400)+DATE(1970,1,1)</f>
        <v>42512.624699074076</v>
      </c>
    </row>
    <row r="2679" spans="1:20" ht="43.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12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9">
        <f>Table1[[#This Row],[pledged]]/Table1[[#This Row],[goal]]</f>
        <v>0.17512820512820512</v>
      </c>
      <c r="P2679" s="8">
        <f>IFERROR(Table1[[#This Row],[pledged]]/Table1[[#This Row],[backers_count]],0)</f>
        <v>126.48148148148148</v>
      </c>
      <c r="Q267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79" t="str">
        <f>RIGHT(Table1[[#This Row],[Category and Sub-Category]],(LEN(Table1[[#This Row],[Category and Sub-Category]])-(FIND("/",Table1[[#This Row],[Category and Sub-Category]],1))))</f>
        <v>makerspaces</v>
      </c>
      <c r="S2679" s="7">
        <f>(Table1[[#This Row],[launched_at]]/86400)+DATE(1970,1,1)</f>
        <v>41793.029432870375</v>
      </c>
      <c r="T2679" s="7">
        <f>(Table1[[#This Row],[deadline]]/86400)+DATE(1970,1,1)</f>
        <v>41823.029432870375</v>
      </c>
    </row>
    <row r="2680" spans="1:20" ht="43.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12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9">
        <f>Table1[[#This Row],[pledged]]/Table1[[#This Row],[goal]]</f>
        <v>1.3750000000000001E-4</v>
      </c>
      <c r="P2680" s="8">
        <f>IFERROR(Table1[[#This Row],[pledged]]/Table1[[#This Row],[backers_count]],0)</f>
        <v>550</v>
      </c>
      <c r="Q268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80" t="str">
        <f>RIGHT(Table1[[#This Row],[Category and Sub-Category]],(LEN(Table1[[#This Row],[Category and Sub-Category]])-(FIND("/",Table1[[#This Row],[Category and Sub-Category]],1))))</f>
        <v>makerspaces</v>
      </c>
      <c r="S2680" s="7">
        <f>(Table1[[#This Row],[launched_at]]/86400)+DATE(1970,1,1)</f>
        <v>42241.798206018517</v>
      </c>
      <c r="T2680" s="7">
        <f>(Table1[[#This Row],[deadline]]/86400)+DATE(1970,1,1)</f>
        <v>42271.798206018517</v>
      </c>
    </row>
    <row r="2681" spans="1:20" ht="58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12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9">
        <f>Table1[[#This Row],[pledged]]/Table1[[#This Row],[goal]]</f>
        <v>3.3E-3</v>
      </c>
      <c r="P2681" s="8">
        <f>IFERROR(Table1[[#This Row],[pledged]]/Table1[[#This Row],[backers_count]],0)</f>
        <v>44</v>
      </c>
      <c r="Q268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81" t="str">
        <f>RIGHT(Table1[[#This Row],[Category and Sub-Category]],(LEN(Table1[[#This Row],[Category and Sub-Category]])-(FIND("/",Table1[[#This Row],[Category and Sub-Category]],1))))</f>
        <v>makerspaces</v>
      </c>
      <c r="S2681" s="7">
        <f>(Table1[[#This Row],[launched_at]]/86400)+DATE(1970,1,1)</f>
        <v>42033.001087962963</v>
      </c>
      <c r="T2681" s="7">
        <f>(Table1[[#This Row],[deadline]]/86400)+DATE(1970,1,1)</f>
        <v>42063.001087962963</v>
      </c>
    </row>
    <row r="2682" spans="1:20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1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9">
        <f>Table1[[#This Row],[pledged]]/Table1[[#This Row],[goal]]</f>
        <v>8.6250000000000007E-3</v>
      </c>
      <c r="P2682" s="8">
        <f>IFERROR(Table1[[#This Row],[pledged]]/Table1[[#This Row],[backers_count]],0)</f>
        <v>69</v>
      </c>
      <c r="Q268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682" t="str">
        <f>RIGHT(Table1[[#This Row],[Category and Sub-Category]],(LEN(Table1[[#This Row],[Category and Sub-Category]])-(FIND("/",Table1[[#This Row],[Category and Sub-Category]],1))))</f>
        <v>makerspaces</v>
      </c>
      <c r="S2682" s="7">
        <f>(Table1[[#This Row],[launched_at]]/86400)+DATE(1970,1,1)</f>
        <v>42436.211701388893</v>
      </c>
      <c r="T2682" s="7">
        <f>(Table1[[#This Row],[deadline]]/86400)+DATE(1970,1,1)</f>
        <v>42466.170034722221</v>
      </c>
    </row>
    <row r="2683" spans="1:20" ht="43.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12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9">
        <f>Table1[[#This Row],[pledged]]/Table1[[#This Row],[goal]]</f>
        <v>6.875E-3</v>
      </c>
      <c r="P2683" s="8">
        <f>IFERROR(Table1[[#This Row],[pledged]]/Table1[[#This Row],[backers_count]],0)</f>
        <v>27.5</v>
      </c>
      <c r="Q268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83" t="str">
        <f>RIGHT(Table1[[#This Row],[Category and Sub-Category]],(LEN(Table1[[#This Row],[Category and Sub-Category]])-(FIND("/",Table1[[#This Row],[Category and Sub-Category]],1))))</f>
        <v>food trucks</v>
      </c>
      <c r="S2683" s="7">
        <f>(Table1[[#This Row],[launched_at]]/86400)+DATE(1970,1,1)</f>
        <v>41805.895254629628</v>
      </c>
      <c r="T2683" s="7">
        <f>(Table1[[#This Row],[deadline]]/86400)+DATE(1970,1,1)</f>
        <v>41830.895254629628</v>
      </c>
    </row>
    <row r="2684" spans="1:20" ht="43.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12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9">
        <f>Table1[[#This Row],[pledged]]/Table1[[#This Row],[goal]]</f>
        <v>0.28299999999999997</v>
      </c>
      <c r="P2684" s="8">
        <f>IFERROR(Table1[[#This Row],[pledged]]/Table1[[#This Row],[backers_count]],0)</f>
        <v>84.9</v>
      </c>
      <c r="Q268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84" t="str">
        <f>RIGHT(Table1[[#This Row],[Category and Sub-Category]],(LEN(Table1[[#This Row],[Category and Sub-Category]])-(FIND("/",Table1[[#This Row],[Category and Sub-Category]],1))))</f>
        <v>food trucks</v>
      </c>
      <c r="S2684" s="7">
        <f>(Table1[[#This Row],[launched_at]]/86400)+DATE(1970,1,1)</f>
        <v>41932.871990740743</v>
      </c>
      <c r="T2684" s="7">
        <f>(Table1[[#This Row],[deadline]]/86400)+DATE(1970,1,1)</f>
        <v>41965.249305555553</v>
      </c>
    </row>
    <row r="2685" spans="1:20" ht="43.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12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9">
        <f>Table1[[#This Row],[pledged]]/Table1[[#This Row],[goal]]</f>
        <v>2.3999999999999998E-3</v>
      </c>
      <c r="P2685" s="8">
        <f>IFERROR(Table1[[#This Row],[pledged]]/Table1[[#This Row],[backers_count]],0)</f>
        <v>12</v>
      </c>
      <c r="Q268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85" t="str">
        <f>RIGHT(Table1[[#This Row],[Category and Sub-Category]],(LEN(Table1[[#This Row],[Category and Sub-Category]])-(FIND("/",Table1[[#This Row],[Category and Sub-Category]],1))))</f>
        <v>food trucks</v>
      </c>
      <c r="S2685" s="7">
        <f>(Table1[[#This Row],[launched_at]]/86400)+DATE(1970,1,1)</f>
        <v>42034.75509259259</v>
      </c>
      <c r="T2685" s="7">
        <f>(Table1[[#This Row],[deadline]]/86400)+DATE(1970,1,1)</f>
        <v>42064.75509259259</v>
      </c>
    </row>
    <row r="2686" spans="1:20" ht="43.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12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9">
        <f>Table1[[#This Row],[pledged]]/Table1[[#This Row],[goal]]</f>
        <v>1.1428571428571429E-2</v>
      </c>
      <c r="P2686" s="8">
        <f>IFERROR(Table1[[#This Row],[pledged]]/Table1[[#This Row],[backers_count]],0)</f>
        <v>200</v>
      </c>
      <c r="Q268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86" t="str">
        <f>RIGHT(Table1[[#This Row],[Category and Sub-Category]],(LEN(Table1[[#This Row],[Category and Sub-Category]])-(FIND("/",Table1[[#This Row],[Category and Sub-Category]],1))))</f>
        <v>food trucks</v>
      </c>
      <c r="S2686" s="7">
        <f>(Table1[[#This Row],[launched_at]]/86400)+DATE(1970,1,1)</f>
        <v>41820.914641203708</v>
      </c>
      <c r="T2686" s="7">
        <f>(Table1[[#This Row],[deadline]]/86400)+DATE(1970,1,1)</f>
        <v>41860.914641203708</v>
      </c>
    </row>
    <row r="2687" spans="1:20" ht="43.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12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9">
        <f>Table1[[#This Row],[pledged]]/Table1[[#This Row],[goal]]</f>
        <v>2.0000000000000001E-4</v>
      </c>
      <c r="P2687" s="8">
        <f>IFERROR(Table1[[#This Row],[pledged]]/Table1[[#This Row],[backers_count]],0)</f>
        <v>10</v>
      </c>
      <c r="Q268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87" t="str">
        <f>RIGHT(Table1[[#This Row],[Category and Sub-Category]],(LEN(Table1[[#This Row],[Category and Sub-Category]])-(FIND("/",Table1[[#This Row],[Category and Sub-Category]],1))))</f>
        <v>food trucks</v>
      </c>
      <c r="S2687" s="7">
        <f>(Table1[[#This Row],[launched_at]]/86400)+DATE(1970,1,1)</f>
        <v>42061.69594907407</v>
      </c>
      <c r="T2687" s="7">
        <f>(Table1[[#This Row],[deadline]]/86400)+DATE(1970,1,1)</f>
        <v>42121.654282407406</v>
      </c>
    </row>
    <row r="2688" spans="1:20" ht="43.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12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9">
        <f>Table1[[#This Row],[pledged]]/Table1[[#This Row],[goal]]</f>
        <v>0</v>
      </c>
      <c r="P2688" s="8">
        <f>IFERROR(Table1[[#This Row],[pledged]]/Table1[[#This Row],[backers_count]],0)</f>
        <v>0</v>
      </c>
      <c r="Q268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88" t="str">
        <f>RIGHT(Table1[[#This Row],[Category and Sub-Category]],(LEN(Table1[[#This Row],[Category and Sub-Category]])-(FIND("/",Table1[[#This Row],[Category and Sub-Category]],1))))</f>
        <v>food trucks</v>
      </c>
      <c r="S2688" s="7">
        <f>(Table1[[#This Row],[launched_at]]/86400)+DATE(1970,1,1)</f>
        <v>41892.974803240737</v>
      </c>
      <c r="T2688" s="7">
        <f>(Table1[[#This Row],[deadline]]/86400)+DATE(1970,1,1)</f>
        <v>41912.974803240737</v>
      </c>
    </row>
    <row r="2689" spans="1:20" ht="43.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12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9">
        <f>Table1[[#This Row],[pledged]]/Table1[[#This Row],[goal]]</f>
        <v>0</v>
      </c>
      <c r="P2689" s="8">
        <f>IFERROR(Table1[[#This Row],[pledged]]/Table1[[#This Row],[backers_count]],0)</f>
        <v>0</v>
      </c>
      <c r="Q268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89" t="str">
        <f>RIGHT(Table1[[#This Row],[Category and Sub-Category]],(LEN(Table1[[#This Row],[Category and Sub-Category]])-(FIND("/",Table1[[#This Row],[Category and Sub-Category]],1))))</f>
        <v>food trucks</v>
      </c>
      <c r="S2689" s="7">
        <f>(Table1[[#This Row],[launched_at]]/86400)+DATE(1970,1,1)</f>
        <v>42154.64025462963</v>
      </c>
      <c r="T2689" s="7">
        <f>(Table1[[#This Row],[deadline]]/86400)+DATE(1970,1,1)</f>
        <v>42184.64025462963</v>
      </c>
    </row>
    <row r="2690" spans="1:20" ht="29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12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9">
        <f>Table1[[#This Row],[pledged]]/Table1[[#This Row],[goal]]</f>
        <v>1.48E-3</v>
      </c>
      <c r="P2690" s="8">
        <f>IFERROR(Table1[[#This Row],[pledged]]/Table1[[#This Row],[backers_count]],0)</f>
        <v>5.2857142857142856</v>
      </c>
      <c r="Q269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90" t="str">
        <f>RIGHT(Table1[[#This Row],[Category and Sub-Category]],(LEN(Table1[[#This Row],[Category and Sub-Category]])-(FIND("/",Table1[[#This Row],[Category and Sub-Category]],1))))</f>
        <v>food trucks</v>
      </c>
      <c r="S2690" s="7">
        <f>(Table1[[#This Row],[launched_at]]/86400)+DATE(1970,1,1)</f>
        <v>42028.11886574074</v>
      </c>
      <c r="T2690" s="7">
        <f>(Table1[[#This Row],[deadline]]/86400)+DATE(1970,1,1)</f>
        <v>42059.125</v>
      </c>
    </row>
    <row r="2691" spans="1:20" ht="43.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12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9">
        <f>Table1[[#This Row],[pledged]]/Table1[[#This Row],[goal]]</f>
        <v>2.8571428571428571E-5</v>
      </c>
      <c r="P2691" s="8">
        <f>IFERROR(Table1[[#This Row],[pledged]]/Table1[[#This Row],[backers_count]],0)</f>
        <v>1</v>
      </c>
      <c r="Q269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91" t="str">
        <f>RIGHT(Table1[[#This Row],[Category and Sub-Category]],(LEN(Table1[[#This Row],[Category and Sub-Category]])-(FIND("/",Table1[[#This Row],[Category and Sub-Category]],1))))</f>
        <v>food trucks</v>
      </c>
      <c r="S2691" s="7">
        <f>(Table1[[#This Row],[launched_at]]/86400)+DATE(1970,1,1)</f>
        <v>42551.961689814816</v>
      </c>
      <c r="T2691" s="7">
        <f>(Table1[[#This Row],[deadline]]/86400)+DATE(1970,1,1)</f>
        <v>42581.961689814816</v>
      </c>
    </row>
    <row r="2692" spans="1:20" ht="58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1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9">
        <f>Table1[[#This Row],[pledged]]/Table1[[#This Row],[goal]]</f>
        <v>0.107325</v>
      </c>
      <c r="P2692" s="8">
        <f>IFERROR(Table1[[#This Row],[pledged]]/Table1[[#This Row],[backers_count]],0)</f>
        <v>72.762711864406782</v>
      </c>
      <c r="Q269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92" t="str">
        <f>RIGHT(Table1[[#This Row],[Category and Sub-Category]],(LEN(Table1[[#This Row],[Category and Sub-Category]])-(FIND("/",Table1[[#This Row],[Category and Sub-Category]],1))))</f>
        <v>food trucks</v>
      </c>
      <c r="S2692" s="7">
        <f>(Table1[[#This Row],[launched_at]]/86400)+DATE(1970,1,1)</f>
        <v>42113.105046296296</v>
      </c>
      <c r="T2692" s="7">
        <f>(Table1[[#This Row],[deadline]]/86400)+DATE(1970,1,1)</f>
        <v>42158.105046296296</v>
      </c>
    </row>
    <row r="2693" spans="1:20" ht="29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12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9">
        <f>Table1[[#This Row],[pledged]]/Table1[[#This Row],[goal]]</f>
        <v>5.3846153846153844E-4</v>
      </c>
      <c r="P2693" s="8">
        <f>IFERROR(Table1[[#This Row],[pledged]]/Table1[[#This Row],[backers_count]],0)</f>
        <v>17.5</v>
      </c>
      <c r="Q2693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93" t="str">
        <f>RIGHT(Table1[[#This Row],[Category and Sub-Category]],(LEN(Table1[[#This Row],[Category and Sub-Category]])-(FIND("/",Table1[[#This Row],[Category and Sub-Category]],1))))</f>
        <v>food trucks</v>
      </c>
      <c r="S2693" s="7">
        <f>(Table1[[#This Row],[launched_at]]/86400)+DATE(1970,1,1)</f>
        <v>42089.724039351851</v>
      </c>
      <c r="T2693" s="7">
        <f>(Table1[[#This Row],[deadline]]/86400)+DATE(1970,1,1)</f>
        <v>42134.724039351851</v>
      </c>
    </row>
    <row r="2694" spans="1:20" ht="43.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12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9">
        <f>Table1[[#This Row],[pledged]]/Table1[[#This Row],[goal]]</f>
        <v>7.1428571428571426E-3</v>
      </c>
      <c r="P2694" s="8">
        <f>IFERROR(Table1[[#This Row],[pledged]]/Table1[[#This Row],[backers_count]],0)</f>
        <v>25</v>
      </c>
      <c r="Q2694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94" t="str">
        <f>RIGHT(Table1[[#This Row],[Category and Sub-Category]],(LEN(Table1[[#This Row],[Category and Sub-Category]])-(FIND("/",Table1[[#This Row],[Category and Sub-Category]],1))))</f>
        <v>food trucks</v>
      </c>
      <c r="S2694" s="7">
        <f>(Table1[[#This Row],[launched_at]]/86400)+DATE(1970,1,1)</f>
        <v>42058.334027777775</v>
      </c>
      <c r="T2694" s="7">
        <f>(Table1[[#This Row],[deadline]]/86400)+DATE(1970,1,1)</f>
        <v>42088.292361111111</v>
      </c>
    </row>
    <row r="2695" spans="1:20" ht="43.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12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9">
        <f>Table1[[#This Row],[pledged]]/Table1[[#This Row],[goal]]</f>
        <v>8.0000000000000002E-3</v>
      </c>
      <c r="P2695" s="8">
        <f>IFERROR(Table1[[#This Row],[pledged]]/Table1[[#This Row],[backers_count]],0)</f>
        <v>13.333333333333334</v>
      </c>
      <c r="Q2695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95" t="str">
        <f>RIGHT(Table1[[#This Row],[Category and Sub-Category]],(LEN(Table1[[#This Row],[Category and Sub-Category]])-(FIND("/",Table1[[#This Row],[Category and Sub-Category]],1))))</f>
        <v>food trucks</v>
      </c>
      <c r="S2695" s="7">
        <f>(Table1[[#This Row],[launched_at]]/86400)+DATE(1970,1,1)</f>
        <v>41834.138495370367</v>
      </c>
      <c r="T2695" s="7">
        <f>(Table1[[#This Row],[deadline]]/86400)+DATE(1970,1,1)</f>
        <v>41864.138495370367</v>
      </c>
    </row>
    <row r="2696" spans="1:20" ht="58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12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9">
        <f>Table1[[#This Row],[pledged]]/Table1[[#This Row],[goal]]</f>
        <v>3.3333333333333335E-5</v>
      </c>
      <c r="P2696" s="8">
        <f>IFERROR(Table1[[#This Row],[pledged]]/Table1[[#This Row],[backers_count]],0)</f>
        <v>1</v>
      </c>
      <c r="Q2696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96" t="str">
        <f>RIGHT(Table1[[#This Row],[Category and Sub-Category]],(LEN(Table1[[#This Row],[Category and Sub-Category]])-(FIND("/",Table1[[#This Row],[Category and Sub-Category]],1))))</f>
        <v>food trucks</v>
      </c>
      <c r="S2696" s="7">
        <f>(Table1[[#This Row],[launched_at]]/86400)+DATE(1970,1,1)</f>
        <v>41878.140497685185</v>
      </c>
      <c r="T2696" s="7">
        <f>(Table1[[#This Row],[deadline]]/86400)+DATE(1970,1,1)</f>
        <v>41908.140497685185</v>
      </c>
    </row>
    <row r="2697" spans="1:20" ht="43.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12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9">
        <f>Table1[[#This Row],[pledged]]/Table1[[#This Row],[goal]]</f>
        <v>4.7333333333333333E-3</v>
      </c>
      <c r="P2697" s="8">
        <f>IFERROR(Table1[[#This Row],[pledged]]/Table1[[#This Row],[backers_count]],0)</f>
        <v>23.666666666666668</v>
      </c>
      <c r="Q2697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97" t="str">
        <f>RIGHT(Table1[[#This Row],[Category and Sub-Category]],(LEN(Table1[[#This Row],[Category and Sub-Category]])-(FIND("/",Table1[[#This Row],[Category and Sub-Category]],1))))</f>
        <v>food trucks</v>
      </c>
      <c r="S2697" s="7">
        <f>(Table1[[#This Row],[launched_at]]/86400)+DATE(1970,1,1)</f>
        <v>42048.181921296295</v>
      </c>
      <c r="T2697" s="7">
        <f>(Table1[[#This Row],[deadline]]/86400)+DATE(1970,1,1)</f>
        <v>42108.14025462963</v>
      </c>
    </row>
    <row r="2698" spans="1:20" ht="58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12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9">
        <f>Table1[[#This Row],[pledged]]/Table1[[#This Row],[goal]]</f>
        <v>5.6500000000000002E-2</v>
      </c>
      <c r="P2698" s="8">
        <f>IFERROR(Table1[[#This Row],[pledged]]/Table1[[#This Row],[backers_count]],0)</f>
        <v>89.21052631578948</v>
      </c>
      <c r="Q2698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98" t="str">
        <f>RIGHT(Table1[[#This Row],[Category and Sub-Category]],(LEN(Table1[[#This Row],[Category and Sub-Category]])-(FIND("/",Table1[[#This Row],[Category and Sub-Category]],1))))</f>
        <v>food trucks</v>
      </c>
      <c r="S2698" s="7">
        <f>(Table1[[#This Row],[launched_at]]/86400)+DATE(1970,1,1)</f>
        <v>41964.844444444447</v>
      </c>
      <c r="T2698" s="7">
        <f>(Table1[[#This Row],[deadline]]/86400)+DATE(1970,1,1)</f>
        <v>41998.844444444447</v>
      </c>
    </row>
    <row r="2699" spans="1:20" ht="43.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12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9">
        <f>Table1[[#This Row],[pledged]]/Table1[[#This Row],[goal]]</f>
        <v>0.26352173913043481</v>
      </c>
      <c r="P2699" s="8">
        <f>IFERROR(Table1[[#This Row],[pledged]]/Table1[[#This Row],[backers_count]],0)</f>
        <v>116.55769230769231</v>
      </c>
      <c r="Q2699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699" t="str">
        <f>RIGHT(Table1[[#This Row],[Category and Sub-Category]],(LEN(Table1[[#This Row],[Category and Sub-Category]])-(FIND("/",Table1[[#This Row],[Category and Sub-Category]],1))))</f>
        <v>food trucks</v>
      </c>
      <c r="S2699" s="7">
        <f>(Table1[[#This Row],[launched_at]]/86400)+DATE(1970,1,1)</f>
        <v>42187.940081018518</v>
      </c>
      <c r="T2699" s="7">
        <f>(Table1[[#This Row],[deadline]]/86400)+DATE(1970,1,1)</f>
        <v>42218.916666666672</v>
      </c>
    </row>
    <row r="2700" spans="1:20" ht="43.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12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9">
        <f>Table1[[#This Row],[pledged]]/Table1[[#This Row],[goal]]</f>
        <v>3.2512500000000002E-3</v>
      </c>
      <c r="P2700" s="8">
        <f>IFERROR(Table1[[#This Row],[pledged]]/Table1[[#This Row],[backers_count]],0)</f>
        <v>13.005000000000001</v>
      </c>
      <c r="Q2700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700" t="str">
        <f>RIGHT(Table1[[#This Row],[Category and Sub-Category]],(LEN(Table1[[#This Row],[Category and Sub-Category]])-(FIND("/",Table1[[#This Row],[Category and Sub-Category]],1))))</f>
        <v>food trucks</v>
      </c>
      <c r="S2700" s="7">
        <f>(Table1[[#This Row],[launched_at]]/86400)+DATE(1970,1,1)</f>
        <v>41787.898240740738</v>
      </c>
      <c r="T2700" s="7">
        <f>(Table1[[#This Row],[deadline]]/86400)+DATE(1970,1,1)</f>
        <v>41817.898240740738</v>
      </c>
    </row>
    <row r="2701" spans="1:20" ht="43.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12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9">
        <f>Table1[[#This Row],[pledged]]/Table1[[#This Row],[goal]]</f>
        <v>0</v>
      </c>
      <c r="P2701" s="8">
        <f>IFERROR(Table1[[#This Row],[pledged]]/Table1[[#This Row],[backers_count]],0)</f>
        <v>0</v>
      </c>
      <c r="Q2701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701" t="str">
        <f>RIGHT(Table1[[#This Row],[Category and Sub-Category]],(LEN(Table1[[#This Row],[Category and Sub-Category]])-(FIND("/",Table1[[#This Row],[Category and Sub-Category]],1))))</f>
        <v>food trucks</v>
      </c>
      <c r="S2701" s="7">
        <f>(Table1[[#This Row],[launched_at]]/86400)+DATE(1970,1,1)</f>
        <v>41829.896562499998</v>
      </c>
      <c r="T2701" s="7">
        <f>(Table1[[#This Row],[deadline]]/86400)+DATE(1970,1,1)</f>
        <v>41859.896562499998</v>
      </c>
    </row>
    <row r="2702" spans="1:20" ht="43.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1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9">
        <f>Table1[[#This Row],[pledged]]/Table1[[#This Row],[goal]]</f>
        <v>7.0007000700070005E-3</v>
      </c>
      <c r="P2702" s="8">
        <f>IFERROR(Table1[[#This Row],[pledged]]/Table1[[#This Row],[backers_count]],0)</f>
        <v>17.5</v>
      </c>
      <c r="Q2702" t="str">
        <f>LEFT(Table1[[#This Row],[Category and Sub-Category]],(LEN(Table1[[#This Row],[Category and Sub-Category]])-(LEN(Table1[[#This Row],[Category and Sub-Category]])-(FIND("/", Table1[[#This Row],[Category and Sub-Category]],1))))-1)</f>
        <v>food</v>
      </c>
      <c r="R2702" t="str">
        <f>RIGHT(Table1[[#This Row],[Category and Sub-Category]],(LEN(Table1[[#This Row],[Category and Sub-Category]])-(FIND("/",Table1[[#This Row],[Category and Sub-Category]],1))))</f>
        <v>food trucks</v>
      </c>
      <c r="S2702" s="7">
        <f>(Table1[[#This Row],[launched_at]]/86400)+DATE(1970,1,1)</f>
        <v>41870.874675925923</v>
      </c>
      <c r="T2702" s="7">
        <f>(Table1[[#This Row],[deadline]]/86400)+DATE(1970,1,1)</f>
        <v>41900.874675925923</v>
      </c>
    </row>
    <row r="2703" spans="1:20" ht="43.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12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9">
        <f>Table1[[#This Row],[pledged]]/Table1[[#This Row],[goal]]</f>
        <v>0.46176470588235297</v>
      </c>
      <c r="P2703" s="8">
        <f>IFERROR(Table1[[#This Row],[pledged]]/Table1[[#This Row],[backers_count]],0)</f>
        <v>34.130434782608695</v>
      </c>
      <c r="Q27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03" t="str">
        <f>RIGHT(Table1[[#This Row],[Category and Sub-Category]],(LEN(Table1[[#This Row],[Category and Sub-Category]])-(FIND("/",Table1[[#This Row],[Category and Sub-Category]],1))))</f>
        <v>spaces</v>
      </c>
      <c r="S2703" s="7">
        <f>(Table1[[#This Row],[launched_at]]/86400)+DATE(1970,1,1)</f>
        <v>42801.774699074071</v>
      </c>
      <c r="T2703" s="7">
        <f>(Table1[[#This Row],[deadline]]/86400)+DATE(1970,1,1)</f>
        <v>42832.733032407406</v>
      </c>
    </row>
    <row r="2704" spans="1:20" ht="43.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12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9">
        <f>Table1[[#This Row],[pledged]]/Table1[[#This Row],[goal]]</f>
        <v>0.34410000000000002</v>
      </c>
      <c r="P2704" s="8">
        <f>IFERROR(Table1[[#This Row],[pledged]]/Table1[[#This Row],[backers_count]],0)</f>
        <v>132.34615384615384</v>
      </c>
      <c r="Q27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04" t="str">
        <f>RIGHT(Table1[[#This Row],[Category and Sub-Category]],(LEN(Table1[[#This Row],[Category and Sub-Category]])-(FIND("/",Table1[[#This Row],[Category and Sub-Category]],1))))</f>
        <v>spaces</v>
      </c>
      <c r="S2704" s="7">
        <f>(Table1[[#This Row],[launched_at]]/86400)+DATE(1970,1,1)</f>
        <v>42800.801817129628</v>
      </c>
      <c r="T2704" s="7">
        <f>(Table1[[#This Row],[deadline]]/86400)+DATE(1970,1,1)</f>
        <v>42830.760150462964</v>
      </c>
    </row>
    <row r="2705" spans="1:20" ht="29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12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9">
        <f>Table1[[#This Row],[pledged]]/Table1[[#This Row],[goal]]</f>
        <v>1.0375000000000001</v>
      </c>
      <c r="P2705" s="8">
        <f>IFERROR(Table1[[#This Row],[pledged]]/Table1[[#This Row],[backers_count]],0)</f>
        <v>922.22222222222217</v>
      </c>
      <c r="Q27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05" t="str">
        <f>RIGHT(Table1[[#This Row],[Category and Sub-Category]],(LEN(Table1[[#This Row],[Category and Sub-Category]])-(FIND("/",Table1[[#This Row],[Category and Sub-Category]],1))))</f>
        <v>spaces</v>
      </c>
      <c r="S2705" s="7">
        <f>(Table1[[#This Row],[launched_at]]/86400)+DATE(1970,1,1)</f>
        <v>42756.690162037034</v>
      </c>
      <c r="T2705" s="7">
        <f>(Table1[[#This Row],[deadline]]/86400)+DATE(1970,1,1)</f>
        <v>42816.648495370369</v>
      </c>
    </row>
    <row r="2706" spans="1:20" ht="43.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12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9">
        <f>Table1[[#This Row],[pledged]]/Table1[[#This Row],[goal]]</f>
        <v>6.0263157894736845E-2</v>
      </c>
      <c r="P2706" s="8">
        <f>IFERROR(Table1[[#This Row],[pledged]]/Table1[[#This Row],[backers_count]],0)</f>
        <v>163.57142857142858</v>
      </c>
      <c r="Q27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06" t="str">
        <f>RIGHT(Table1[[#This Row],[Category and Sub-Category]],(LEN(Table1[[#This Row],[Category and Sub-Category]])-(FIND("/",Table1[[#This Row],[Category and Sub-Category]],1))))</f>
        <v>spaces</v>
      </c>
      <c r="S2706" s="7">
        <f>(Table1[[#This Row],[launched_at]]/86400)+DATE(1970,1,1)</f>
        <v>42787.862430555557</v>
      </c>
      <c r="T2706" s="7">
        <f>(Table1[[#This Row],[deadline]]/86400)+DATE(1970,1,1)</f>
        <v>42830.820763888885</v>
      </c>
    </row>
    <row r="2707" spans="1:20" ht="29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12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9">
        <f>Table1[[#This Row],[pledged]]/Table1[[#This Row],[goal]]</f>
        <v>0.10539393939393939</v>
      </c>
      <c r="P2707" s="8">
        <f>IFERROR(Table1[[#This Row],[pledged]]/Table1[[#This Row],[backers_count]],0)</f>
        <v>217.375</v>
      </c>
      <c r="Q27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07" t="str">
        <f>RIGHT(Table1[[#This Row],[Category and Sub-Category]],(LEN(Table1[[#This Row],[Category and Sub-Category]])-(FIND("/",Table1[[#This Row],[Category and Sub-Category]],1))))</f>
        <v>spaces</v>
      </c>
      <c r="S2707" s="7">
        <f>(Table1[[#This Row],[launched_at]]/86400)+DATE(1970,1,1)</f>
        <v>42773.916180555556</v>
      </c>
      <c r="T2707" s="7">
        <f>(Table1[[#This Row],[deadline]]/86400)+DATE(1970,1,1)</f>
        <v>42818.874513888892</v>
      </c>
    </row>
    <row r="2708" spans="1:20" ht="43.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12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9">
        <f>Table1[[#This Row],[pledged]]/Table1[[#This Row],[goal]]</f>
        <v>1.1229714285714285</v>
      </c>
      <c r="P2708" s="8">
        <f>IFERROR(Table1[[#This Row],[pledged]]/Table1[[#This Row],[backers_count]],0)</f>
        <v>149.44486692015209</v>
      </c>
      <c r="Q27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08" t="str">
        <f>RIGHT(Table1[[#This Row],[Category and Sub-Category]],(LEN(Table1[[#This Row],[Category and Sub-Category]])-(FIND("/",Table1[[#This Row],[Category and Sub-Category]],1))))</f>
        <v>spaces</v>
      </c>
      <c r="S2708" s="7">
        <f>(Table1[[#This Row],[launched_at]]/86400)+DATE(1970,1,1)</f>
        <v>41899.294942129629</v>
      </c>
      <c r="T2708" s="7">
        <f>(Table1[[#This Row],[deadline]]/86400)+DATE(1970,1,1)</f>
        <v>41928.290972222225</v>
      </c>
    </row>
    <row r="2709" spans="1:20" ht="43.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12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9">
        <f>Table1[[#This Row],[pledged]]/Table1[[#This Row],[goal]]</f>
        <v>3.50844625</v>
      </c>
      <c r="P2709" s="8">
        <f>IFERROR(Table1[[#This Row],[pledged]]/Table1[[#This Row],[backers_count]],0)</f>
        <v>71.237487309644663</v>
      </c>
      <c r="Q27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09" t="str">
        <f>RIGHT(Table1[[#This Row],[Category and Sub-Category]],(LEN(Table1[[#This Row],[Category and Sub-Category]])-(FIND("/",Table1[[#This Row],[Category and Sub-Category]],1))))</f>
        <v>spaces</v>
      </c>
      <c r="S2709" s="7">
        <f>(Table1[[#This Row],[launched_at]]/86400)+DATE(1970,1,1)</f>
        <v>41391.782905092594</v>
      </c>
      <c r="T2709" s="7">
        <f>(Table1[[#This Row],[deadline]]/86400)+DATE(1970,1,1)</f>
        <v>41421.290972222225</v>
      </c>
    </row>
    <row r="2710" spans="1:20" ht="43.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12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9">
        <f>Table1[[#This Row],[pledged]]/Table1[[#This Row],[goal]]</f>
        <v>2.3321535</v>
      </c>
      <c r="P2710" s="8">
        <f>IFERROR(Table1[[#This Row],[pledged]]/Table1[[#This Row],[backers_count]],0)</f>
        <v>44.464318398474738</v>
      </c>
      <c r="Q27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10" t="str">
        <f>RIGHT(Table1[[#This Row],[Category and Sub-Category]],(LEN(Table1[[#This Row],[Category and Sub-Category]])-(FIND("/",Table1[[#This Row],[Category and Sub-Category]],1))))</f>
        <v>spaces</v>
      </c>
      <c r="S2710" s="7">
        <f>(Table1[[#This Row],[launched_at]]/86400)+DATE(1970,1,1)</f>
        <v>42512.698217592595</v>
      </c>
      <c r="T2710" s="7">
        <f>(Table1[[#This Row],[deadline]]/86400)+DATE(1970,1,1)</f>
        <v>42572.698217592595</v>
      </c>
    </row>
    <row r="2711" spans="1:20" ht="43.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12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9">
        <f>Table1[[#This Row],[pledged]]/Table1[[#This Row],[goal]]</f>
        <v>1.01606</v>
      </c>
      <c r="P2711" s="8">
        <f>IFERROR(Table1[[#This Row],[pledged]]/Table1[[#This Row],[backers_count]],0)</f>
        <v>164.94480519480518</v>
      </c>
      <c r="Q27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11" t="str">
        <f>RIGHT(Table1[[#This Row],[Category and Sub-Category]],(LEN(Table1[[#This Row],[Category and Sub-Category]])-(FIND("/",Table1[[#This Row],[Category and Sub-Category]],1))))</f>
        <v>spaces</v>
      </c>
      <c r="S2711" s="7">
        <f>(Table1[[#This Row],[launched_at]]/86400)+DATE(1970,1,1)</f>
        <v>42612.149780092594</v>
      </c>
      <c r="T2711" s="7">
        <f>(Table1[[#This Row],[deadline]]/86400)+DATE(1970,1,1)</f>
        <v>42647.165972222225</v>
      </c>
    </row>
    <row r="2712" spans="1:20" ht="29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9">
        <f>Table1[[#This Row],[pledged]]/Table1[[#This Row],[goal]]</f>
        <v>1.5390035000000002</v>
      </c>
      <c r="P2712" s="8">
        <f>IFERROR(Table1[[#This Row],[pledged]]/Table1[[#This Row],[backers_count]],0)</f>
        <v>84.871516544117654</v>
      </c>
      <c r="Q27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12" t="str">
        <f>RIGHT(Table1[[#This Row],[Category and Sub-Category]],(LEN(Table1[[#This Row],[Category and Sub-Category]])-(FIND("/",Table1[[#This Row],[Category and Sub-Category]],1))))</f>
        <v>spaces</v>
      </c>
      <c r="S2712" s="7">
        <f>(Table1[[#This Row],[launched_at]]/86400)+DATE(1970,1,1)</f>
        <v>41828.229490740741</v>
      </c>
      <c r="T2712" s="7">
        <f>(Table1[[#This Row],[deadline]]/86400)+DATE(1970,1,1)</f>
        <v>41860.083333333336</v>
      </c>
    </row>
    <row r="2713" spans="1:20" ht="43.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12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9">
        <f>Table1[[#This Row],[pledged]]/Table1[[#This Row],[goal]]</f>
        <v>1.007161125319693</v>
      </c>
      <c r="P2713" s="8">
        <f>IFERROR(Table1[[#This Row],[pledged]]/Table1[[#This Row],[backers_count]],0)</f>
        <v>53.945205479452056</v>
      </c>
      <c r="Q27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13" t="str">
        <f>RIGHT(Table1[[#This Row],[Category and Sub-Category]],(LEN(Table1[[#This Row],[Category and Sub-Category]])-(FIND("/",Table1[[#This Row],[Category and Sub-Category]],1))))</f>
        <v>spaces</v>
      </c>
      <c r="S2713" s="7">
        <f>(Table1[[#This Row],[launched_at]]/86400)+DATE(1970,1,1)</f>
        <v>41780.745254629626</v>
      </c>
      <c r="T2713" s="7">
        <f>(Table1[[#This Row],[deadline]]/86400)+DATE(1970,1,1)</f>
        <v>41810.917361111111</v>
      </c>
    </row>
    <row r="2714" spans="1:20" ht="43.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12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9">
        <f>Table1[[#This Row],[pledged]]/Table1[[#This Row],[goal]]</f>
        <v>1.3138181818181818</v>
      </c>
      <c r="P2714" s="8">
        <f>IFERROR(Table1[[#This Row],[pledged]]/Table1[[#This Row],[backers_count]],0)</f>
        <v>50.531468531468533</v>
      </c>
      <c r="Q27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14" t="str">
        <f>RIGHT(Table1[[#This Row],[Category and Sub-Category]],(LEN(Table1[[#This Row],[Category and Sub-Category]])-(FIND("/",Table1[[#This Row],[Category and Sub-Category]],1))))</f>
        <v>spaces</v>
      </c>
      <c r="S2714" s="7">
        <f>(Table1[[#This Row],[launched_at]]/86400)+DATE(1970,1,1)</f>
        <v>41432.062037037038</v>
      </c>
      <c r="T2714" s="7">
        <f>(Table1[[#This Row],[deadline]]/86400)+DATE(1970,1,1)</f>
        <v>41468.75</v>
      </c>
    </row>
    <row r="2715" spans="1:20" ht="58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12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9">
        <f>Table1[[#This Row],[pledged]]/Table1[[#This Row],[goal]]</f>
        <v>1.0224133333333334</v>
      </c>
      <c r="P2715" s="8">
        <f>IFERROR(Table1[[#This Row],[pledged]]/Table1[[#This Row],[backers_count]],0)</f>
        <v>108.00140845070422</v>
      </c>
      <c r="Q27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15" t="str">
        <f>RIGHT(Table1[[#This Row],[Category and Sub-Category]],(LEN(Table1[[#This Row],[Category and Sub-Category]])-(FIND("/",Table1[[#This Row],[Category and Sub-Category]],1))))</f>
        <v>spaces</v>
      </c>
      <c r="S2715" s="7">
        <f>(Table1[[#This Row],[launched_at]]/86400)+DATE(1970,1,1)</f>
        <v>42322.653749999998</v>
      </c>
      <c r="T2715" s="7">
        <f>(Table1[[#This Row],[deadline]]/86400)+DATE(1970,1,1)</f>
        <v>42362.653749999998</v>
      </c>
    </row>
    <row r="2716" spans="1:20" ht="29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12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9">
        <f>Table1[[#This Row],[pledged]]/Table1[[#This Row],[goal]]</f>
        <v>1.1635599999999999</v>
      </c>
      <c r="P2716" s="8">
        <f>IFERROR(Table1[[#This Row],[pledged]]/Table1[[#This Row],[backers_count]],0)</f>
        <v>95.373770491803285</v>
      </c>
      <c r="Q27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16" t="str">
        <f>RIGHT(Table1[[#This Row],[Category and Sub-Category]],(LEN(Table1[[#This Row],[Category and Sub-Category]])-(FIND("/",Table1[[#This Row],[Category and Sub-Category]],1))))</f>
        <v>spaces</v>
      </c>
      <c r="S2716" s="7">
        <f>(Table1[[#This Row],[launched_at]]/86400)+DATE(1970,1,1)</f>
        <v>42629.655046296291</v>
      </c>
      <c r="T2716" s="7">
        <f>(Table1[[#This Row],[deadline]]/86400)+DATE(1970,1,1)</f>
        <v>42657.958333333328</v>
      </c>
    </row>
    <row r="2717" spans="1:20" ht="43.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12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9">
        <f>Table1[[#This Row],[pledged]]/Table1[[#This Row],[goal]]</f>
        <v>2.6462241666666664</v>
      </c>
      <c r="P2717" s="8">
        <f>IFERROR(Table1[[#This Row],[pledged]]/Table1[[#This Row],[backers_count]],0)</f>
        <v>57.631016333938291</v>
      </c>
      <c r="Q27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17" t="str">
        <f>RIGHT(Table1[[#This Row],[Category and Sub-Category]],(LEN(Table1[[#This Row],[Category and Sub-Category]])-(FIND("/",Table1[[#This Row],[Category and Sub-Category]],1))))</f>
        <v>spaces</v>
      </c>
      <c r="S2717" s="7">
        <f>(Table1[[#This Row],[launched_at]]/86400)+DATE(1970,1,1)</f>
        <v>42387.398472222223</v>
      </c>
      <c r="T2717" s="7">
        <f>(Table1[[#This Row],[deadline]]/86400)+DATE(1970,1,1)</f>
        <v>42421.398472222223</v>
      </c>
    </row>
    <row r="2718" spans="1:20" ht="72.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12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9">
        <f>Table1[[#This Row],[pledged]]/Table1[[#This Row],[goal]]</f>
        <v>1.1998010000000001</v>
      </c>
      <c r="P2718" s="8">
        <f>IFERROR(Table1[[#This Row],[pledged]]/Table1[[#This Row],[backers_count]],0)</f>
        <v>64.160481283422456</v>
      </c>
      <c r="Q27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18" t="str">
        <f>RIGHT(Table1[[#This Row],[Category and Sub-Category]],(LEN(Table1[[#This Row],[Category and Sub-Category]])-(FIND("/",Table1[[#This Row],[Category and Sub-Category]],1))))</f>
        <v>spaces</v>
      </c>
      <c r="S2718" s="7">
        <f>(Table1[[#This Row],[launched_at]]/86400)+DATE(1970,1,1)</f>
        <v>42255.333252314813</v>
      </c>
      <c r="T2718" s="7">
        <f>(Table1[[#This Row],[deadline]]/86400)+DATE(1970,1,1)</f>
        <v>42285.333252314813</v>
      </c>
    </row>
    <row r="2719" spans="1:20" ht="43.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12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9">
        <f>Table1[[#This Row],[pledged]]/Table1[[#This Row],[goal]]</f>
        <v>1.2010400000000001</v>
      </c>
      <c r="P2719" s="8">
        <f>IFERROR(Table1[[#This Row],[pledged]]/Table1[[#This Row],[backers_count]],0)</f>
        <v>92.387692307692305</v>
      </c>
      <c r="Q27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19" t="str">
        <f>RIGHT(Table1[[#This Row],[Category and Sub-Category]],(LEN(Table1[[#This Row],[Category and Sub-Category]])-(FIND("/",Table1[[#This Row],[Category and Sub-Category]],1))))</f>
        <v>spaces</v>
      </c>
      <c r="S2719" s="7">
        <f>(Table1[[#This Row],[launched_at]]/86400)+DATE(1970,1,1)</f>
        <v>41934.914918981478</v>
      </c>
      <c r="T2719" s="7">
        <f>(Table1[[#This Row],[deadline]]/86400)+DATE(1970,1,1)</f>
        <v>41979.956585648149</v>
      </c>
    </row>
    <row r="2720" spans="1:20" ht="43.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12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9">
        <f>Table1[[#This Row],[pledged]]/Table1[[#This Row],[goal]]</f>
        <v>1.0358333333333334</v>
      </c>
      <c r="P2720" s="8">
        <f>IFERROR(Table1[[#This Row],[pledged]]/Table1[[#This Row],[backers_count]],0)</f>
        <v>125.97972972972973</v>
      </c>
      <c r="Q27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20" t="str">
        <f>RIGHT(Table1[[#This Row],[Category and Sub-Category]],(LEN(Table1[[#This Row],[Category and Sub-Category]])-(FIND("/",Table1[[#This Row],[Category and Sub-Category]],1))))</f>
        <v>spaces</v>
      </c>
      <c r="S2720" s="7">
        <f>(Table1[[#This Row],[launched_at]]/86400)+DATE(1970,1,1)</f>
        <v>42465.596585648149</v>
      </c>
      <c r="T2720" s="7">
        <f>(Table1[[#This Row],[deadline]]/86400)+DATE(1970,1,1)</f>
        <v>42493.958333333328</v>
      </c>
    </row>
    <row r="2721" spans="1:20" ht="58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12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9">
        <f>Table1[[#This Row],[pledged]]/Table1[[#This Row],[goal]]</f>
        <v>1.0883333333333334</v>
      </c>
      <c r="P2721" s="8">
        <f>IFERROR(Table1[[#This Row],[pledged]]/Table1[[#This Row],[backers_count]],0)</f>
        <v>94.637681159420296</v>
      </c>
      <c r="Q27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21" t="str">
        <f>RIGHT(Table1[[#This Row],[Category and Sub-Category]],(LEN(Table1[[#This Row],[Category and Sub-Category]])-(FIND("/",Table1[[#This Row],[Category and Sub-Category]],1))))</f>
        <v>spaces</v>
      </c>
      <c r="S2721" s="7">
        <f>(Table1[[#This Row],[launched_at]]/86400)+DATE(1970,1,1)</f>
        <v>42418.031180555554</v>
      </c>
      <c r="T2721" s="7">
        <f>(Table1[[#This Row],[deadline]]/86400)+DATE(1970,1,1)</f>
        <v>42477.98951388889</v>
      </c>
    </row>
    <row r="2722" spans="1:20" ht="43.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1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9">
        <f>Table1[[#This Row],[pledged]]/Table1[[#This Row],[goal]]</f>
        <v>1.1812400000000001</v>
      </c>
      <c r="P2722" s="8">
        <f>IFERROR(Table1[[#This Row],[pledged]]/Table1[[#This Row],[backers_count]],0)</f>
        <v>170.69942196531792</v>
      </c>
      <c r="Q27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22" t="str">
        <f>RIGHT(Table1[[#This Row],[Category and Sub-Category]],(LEN(Table1[[#This Row],[Category and Sub-Category]])-(FIND("/",Table1[[#This Row],[Category and Sub-Category]],1))))</f>
        <v>spaces</v>
      </c>
      <c r="S2722" s="7">
        <f>(Table1[[#This Row],[launched_at]]/86400)+DATE(1970,1,1)</f>
        <v>42655.465891203705</v>
      </c>
      <c r="T2722" s="7">
        <f>(Table1[[#This Row],[deadline]]/86400)+DATE(1970,1,1)</f>
        <v>42685.507557870369</v>
      </c>
    </row>
    <row r="2723" spans="1:20" ht="43.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12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9">
        <f>Table1[[#This Row],[pledged]]/Table1[[#This Row],[goal]]</f>
        <v>14.62</v>
      </c>
      <c r="P2723" s="8">
        <f>IFERROR(Table1[[#This Row],[pledged]]/Table1[[#This Row],[backers_count]],0)</f>
        <v>40.762081784386616</v>
      </c>
      <c r="Q272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23" t="str">
        <f>RIGHT(Table1[[#This Row],[Category and Sub-Category]],(LEN(Table1[[#This Row],[Category and Sub-Category]])-(FIND("/",Table1[[#This Row],[Category and Sub-Category]],1))))</f>
        <v>hardware</v>
      </c>
      <c r="S2723" s="7">
        <f>(Table1[[#This Row],[launched_at]]/86400)+DATE(1970,1,1)</f>
        <v>41493.543958333335</v>
      </c>
      <c r="T2723" s="7">
        <f>(Table1[[#This Row],[deadline]]/86400)+DATE(1970,1,1)</f>
        <v>41523.791666666664</v>
      </c>
    </row>
    <row r="2724" spans="1:20" ht="43.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12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9">
        <f>Table1[[#This Row],[pledged]]/Table1[[#This Row],[goal]]</f>
        <v>2.5253999999999999</v>
      </c>
      <c r="P2724" s="8">
        <f>IFERROR(Table1[[#This Row],[pledged]]/Table1[[#This Row],[backers_count]],0)</f>
        <v>68.254054054054052</v>
      </c>
      <c r="Q272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24" t="str">
        <f>RIGHT(Table1[[#This Row],[Category and Sub-Category]],(LEN(Table1[[#This Row],[Category and Sub-Category]])-(FIND("/",Table1[[#This Row],[Category and Sub-Category]],1))))</f>
        <v>hardware</v>
      </c>
      <c r="S2724" s="7">
        <f>(Table1[[#This Row],[launched_at]]/86400)+DATE(1970,1,1)</f>
        <v>42704.857094907406</v>
      </c>
      <c r="T2724" s="7">
        <f>(Table1[[#This Row],[deadline]]/86400)+DATE(1970,1,1)</f>
        <v>42764.857094907406</v>
      </c>
    </row>
    <row r="2725" spans="1:20" ht="58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12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9">
        <f>Table1[[#This Row],[pledged]]/Table1[[#This Row],[goal]]</f>
        <v>1.4005000000000001</v>
      </c>
      <c r="P2725" s="8">
        <f>IFERROR(Table1[[#This Row],[pledged]]/Table1[[#This Row],[backers_count]],0)</f>
        <v>95.48863636363636</v>
      </c>
      <c r="Q272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25" t="str">
        <f>RIGHT(Table1[[#This Row],[Category and Sub-Category]],(LEN(Table1[[#This Row],[Category and Sub-Category]])-(FIND("/",Table1[[#This Row],[Category and Sub-Category]],1))))</f>
        <v>hardware</v>
      </c>
      <c r="S2725" s="7">
        <f>(Table1[[#This Row],[launched_at]]/86400)+DATE(1970,1,1)</f>
        <v>41944.83898148148</v>
      </c>
      <c r="T2725" s="7">
        <f>(Table1[[#This Row],[deadline]]/86400)+DATE(1970,1,1)</f>
        <v>42004.880648148144</v>
      </c>
    </row>
    <row r="2726" spans="1:20" ht="43.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12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9">
        <f>Table1[[#This Row],[pledged]]/Table1[[#This Row],[goal]]</f>
        <v>2.9687520259319289</v>
      </c>
      <c r="P2726" s="8">
        <f>IFERROR(Table1[[#This Row],[pledged]]/Table1[[#This Row],[backers_count]],0)</f>
        <v>7.1902649656526005</v>
      </c>
      <c r="Q272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26" t="str">
        <f>RIGHT(Table1[[#This Row],[Category and Sub-Category]],(LEN(Table1[[#This Row],[Category and Sub-Category]])-(FIND("/",Table1[[#This Row],[Category and Sub-Category]],1))))</f>
        <v>hardware</v>
      </c>
      <c r="S2726" s="7">
        <f>(Table1[[#This Row],[launched_at]]/86400)+DATE(1970,1,1)</f>
        <v>42199.32707175926</v>
      </c>
      <c r="T2726" s="7">
        <f>(Table1[[#This Row],[deadline]]/86400)+DATE(1970,1,1)</f>
        <v>42231.32707175926</v>
      </c>
    </row>
    <row r="2727" spans="1:20" ht="43.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12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9">
        <f>Table1[[#This Row],[pledged]]/Table1[[#This Row],[goal]]</f>
        <v>1.445425</v>
      </c>
      <c r="P2727" s="8">
        <f>IFERROR(Table1[[#This Row],[pledged]]/Table1[[#This Row],[backers_count]],0)</f>
        <v>511.65486725663715</v>
      </c>
      <c r="Q272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27" t="str">
        <f>RIGHT(Table1[[#This Row],[Category and Sub-Category]],(LEN(Table1[[#This Row],[Category and Sub-Category]])-(FIND("/",Table1[[#This Row],[Category and Sub-Category]],1))))</f>
        <v>hardware</v>
      </c>
      <c r="S2727" s="7">
        <f>(Table1[[#This Row],[launched_at]]/86400)+DATE(1970,1,1)</f>
        <v>42745.744618055556</v>
      </c>
      <c r="T2727" s="7">
        <f>(Table1[[#This Row],[deadline]]/86400)+DATE(1970,1,1)</f>
        <v>42795.744618055556</v>
      </c>
    </row>
    <row r="2728" spans="1:20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12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9">
        <f>Table1[[#This Row],[pledged]]/Table1[[#This Row],[goal]]</f>
        <v>1.05745</v>
      </c>
      <c r="P2728" s="8">
        <f>IFERROR(Table1[[#This Row],[pledged]]/Table1[[#This Row],[backers_count]],0)</f>
        <v>261.74504950495049</v>
      </c>
      <c r="Q272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28" t="str">
        <f>RIGHT(Table1[[#This Row],[Category and Sub-Category]],(LEN(Table1[[#This Row],[Category and Sub-Category]])-(FIND("/",Table1[[#This Row],[Category and Sub-Category]],1))))</f>
        <v>hardware</v>
      </c>
      <c r="S2728" s="7">
        <f>(Table1[[#This Row],[launched_at]]/86400)+DATE(1970,1,1)</f>
        <v>42452.579988425925</v>
      </c>
      <c r="T2728" s="7">
        <f>(Table1[[#This Row],[deadline]]/86400)+DATE(1970,1,1)</f>
        <v>42482.579988425925</v>
      </c>
    </row>
    <row r="2729" spans="1:20" ht="43.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12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9">
        <f>Table1[[#This Row],[pledged]]/Table1[[#This Row],[goal]]</f>
        <v>4.9321000000000002</v>
      </c>
      <c r="P2729" s="8">
        <f>IFERROR(Table1[[#This Row],[pledged]]/Table1[[#This Row],[backers_count]],0)</f>
        <v>69.760961810466767</v>
      </c>
      <c r="Q272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29" t="str">
        <f>RIGHT(Table1[[#This Row],[Category and Sub-Category]],(LEN(Table1[[#This Row],[Category and Sub-Category]])-(FIND("/",Table1[[#This Row],[Category and Sub-Category]],1))))</f>
        <v>hardware</v>
      </c>
      <c r="S2729" s="7">
        <f>(Table1[[#This Row],[launched_at]]/86400)+DATE(1970,1,1)</f>
        <v>42198.676655092597</v>
      </c>
      <c r="T2729" s="7">
        <f>(Table1[[#This Row],[deadline]]/86400)+DATE(1970,1,1)</f>
        <v>42223.676655092597</v>
      </c>
    </row>
    <row r="2730" spans="1:20" ht="29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12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9">
        <f>Table1[[#This Row],[pledged]]/Table1[[#This Row],[goal]]</f>
        <v>2.0182666666666669</v>
      </c>
      <c r="P2730" s="8">
        <f>IFERROR(Table1[[#This Row],[pledged]]/Table1[[#This Row],[backers_count]],0)</f>
        <v>77.229591836734699</v>
      </c>
      <c r="Q273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30" t="str">
        <f>RIGHT(Table1[[#This Row],[Category and Sub-Category]],(LEN(Table1[[#This Row],[Category and Sub-Category]])-(FIND("/",Table1[[#This Row],[Category and Sub-Category]],1))))</f>
        <v>hardware</v>
      </c>
      <c r="S2730" s="7">
        <f>(Table1[[#This Row],[launched_at]]/86400)+DATE(1970,1,1)</f>
        <v>42333.59993055556</v>
      </c>
      <c r="T2730" s="7">
        <f>(Table1[[#This Row],[deadline]]/86400)+DATE(1970,1,1)</f>
        <v>42368.59993055556</v>
      </c>
    </row>
    <row r="2731" spans="1:20" ht="29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12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9">
        <f>Table1[[#This Row],[pledged]]/Table1[[#This Row],[goal]]</f>
        <v>1.0444</v>
      </c>
      <c r="P2731" s="8">
        <f>IFERROR(Table1[[#This Row],[pledged]]/Table1[[#This Row],[backers_count]],0)</f>
        <v>340.56521739130437</v>
      </c>
      <c r="Q273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31" t="str">
        <f>RIGHT(Table1[[#This Row],[Category and Sub-Category]],(LEN(Table1[[#This Row],[Category and Sub-Category]])-(FIND("/",Table1[[#This Row],[Category and Sub-Category]],1))))</f>
        <v>hardware</v>
      </c>
      <c r="S2731" s="7">
        <f>(Table1[[#This Row],[launched_at]]/86400)+DATE(1970,1,1)</f>
        <v>42095.240706018521</v>
      </c>
      <c r="T2731" s="7">
        <f>(Table1[[#This Row],[deadline]]/86400)+DATE(1970,1,1)</f>
        <v>42125.240706018521</v>
      </c>
    </row>
    <row r="2732" spans="1:20" ht="43.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1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9">
        <f>Table1[[#This Row],[pledged]]/Table1[[#This Row],[goal]]</f>
        <v>1.7029262962962963</v>
      </c>
      <c r="P2732" s="8">
        <f>IFERROR(Table1[[#This Row],[pledged]]/Table1[[#This Row],[backers_count]],0)</f>
        <v>67.417903225806455</v>
      </c>
      <c r="Q273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32" t="str">
        <f>RIGHT(Table1[[#This Row],[Category and Sub-Category]],(LEN(Table1[[#This Row],[Category and Sub-Category]])-(FIND("/",Table1[[#This Row],[Category and Sub-Category]],1))))</f>
        <v>hardware</v>
      </c>
      <c r="S2732" s="7">
        <f>(Table1[[#This Row],[launched_at]]/86400)+DATE(1970,1,1)</f>
        <v>41351.541377314818</v>
      </c>
      <c r="T2732" s="7">
        <f>(Table1[[#This Row],[deadline]]/86400)+DATE(1970,1,1)</f>
        <v>41386.541377314818</v>
      </c>
    </row>
    <row r="2733" spans="1:20" ht="58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12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9">
        <f>Table1[[#This Row],[pledged]]/Table1[[#This Row],[goal]]</f>
        <v>1.0430333333333333</v>
      </c>
      <c r="P2733" s="8">
        <f>IFERROR(Table1[[#This Row],[pledged]]/Table1[[#This Row],[backers_count]],0)</f>
        <v>845.70270270270271</v>
      </c>
      <c r="Q2733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33" t="str">
        <f>RIGHT(Table1[[#This Row],[Category and Sub-Category]],(LEN(Table1[[#This Row],[Category and Sub-Category]])-(FIND("/",Table1[[#This Row],[Category and Sub-Category]],1))))</f>
        <v>hardware</v>
      </c>
      <c r="S2733" s="7">
        <f>(Table1[[#This Row],[launched_at]]/86400)+DATE(1970,1,1)</f>
        <v>41872.525717592594</v>
      </c>
      <c r="T2733" s="7">
        <f>(Table1[[#This Row],[deadline]]/86400)+DATE(1970,1,1)</f>
        <v>41930.166666666664</v>
      </c>
    </row>
    <row r="2734" spans="1:20" ht="43.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12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9">
        <f>Table1[[#This Row],[pledged]]/Table1[[#This Row],[goal]]</f>
        <v>1.1825000000000001</v>
      </c>
      <c r="P2734" s="8">
        <f>IFERROR(Table1[[#This Row],[pledged]]/Table1[[#This Row],[backers_count]],0)</f>
        <v>97.191780821917803</v>
      </c>
      <c r="Q2734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34" t="str">
        <f>RIGHT(Table1[[#This Row],[Category and Sub-Category]],(LEN(Table1[[#This Row],[Category and Sub-Category]])-(FIND("/",Table1[[#This Row],[Category and Sub-Category]],1))))</f>
        <v>hardware</v>
      </c>
      <c r="S2734" s="7">
        <f>(Table1[[#This Row],[launched_at]]/86400)+DATE(1970,1,1)</f>
        <v>41389.808194444442</v>
      </c>
      <c r="T2734" s="7">
        <f>(Table1[[#This Row],[deadline]]/86400)+DATE(1970,1,1)</f>
        <v>41422</v>
      </c>
    </row>
    <row r="2735" spans="1:20" ht="58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12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9">
        <f>Table1[[#This Row],[pledged]]/Table1[[#This Row],[goal]]</f>
        <v>1.07538</v>
      </c>
      <c r="P2735" s="8">
        <f>IFERROR(Table1[[#This Row],[pledged]]/Table1[[#This Row],[backers_count]],0)</f>
        <v>451.84033613445376</v>
      </c>
      <c r="Q2735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35" t="str">
        <f>RIGHT(Table1[[#This Row],[Category and Sub-Category]],(LEN(Table1[[#This Row],[Category and Sub-Category]])-(FIND("/",Table1[[#This Row],[Category and Sub-Category]],1))))</f>
        <v>hardware</v>
      </c>
      <c r="S2735" s="7">
        <f>(Table1[[#This Row],[launched_at]]/86400)+DATE(1970,1,1)</f>
        <v>42044.272847222222</v>
      </c>
      <c r="T2735" s="7">
        <f>(Table1[[#This Row],[deadline]]/86400)+DATE(1970,1,1)</f>
        <v>42104.231180555551</v>
      </c>
    </row>
    <row r="2736" spans="1:20" ht="58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12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9">
        <f>Table1[[#This Row],[pledged]]/Table1[[#This Row],[goal]]</f>
        <v>22603</v>
      </c>
      <c r="P2736" s="8">
        <f>IFERROR(Table1[[#This Row],[pledged]]/Table1[[#This Row],[backers_count]],0)</f>
        <v>138.66871165644173</v>
      </c>
      <c r="Q2736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36" t="str">
        <f>RIGHT(Table1[[#This Row],[Category and Sub-Category]],(LEN(Table1[[#This Row],[Category and Sub-Category]])-(FIND("/",Table1[[#This Row],[Category and Sub-Category]],1))))</f>
        <v>hardware</v>
      </c>
      <c r="S2736" s="7">
        <f>(Table1[[#This Row],[launched_at]]/86400)+DATE(1970,1,1)</f>
        <v>42626.668888888889</v>
      </c>
      <c r="T2736" s="7">
        <f>(Table1[[#This Row],[deadline]]/86400)+DATE(1970,1,1)</f>
        <v>42656.915972222225</v>
      </c>
    </row>
    <row r="2737" spans="1:20" ht="43.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12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9">
        <f>Table1[[#This Row],[pledged]]/Table1[[#This Row],[goal]]</f>
        <v>9.7813466666666677</v>
      </c>
      <c r="P2737" s="8">
        <f>IFERROR(Table1[[#This Row],[pledged]]/Table1[[#This Row],[backers_count]],0)</f>
        <v>21.640147492625371</v>
      </c>
      <c r="Q2737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37" t="str">
        <f>RIGHT(Table1[[#This Row],[Category and Sub-Category]],(LEN(Table1[[#This Row],[Category and Sub-Category]])-(FIND("/",Table1[[#This Row],[Category and Sub-Category]],1))))</f>
        <v>hardware</v>
      </c>
      <c r="S2737" s="7">
        <f>(Table1[[#This Row],[launched_at]]/86400)+DATE(1970,1,1)</f>
        <v>41316.120949074073</v>
      </c>
      <c r="T2737" s="7">
        <f>(Table1[[#This Row],[deadline]]/86400)+DATE(1970,1,1)</f>
        <v>41346.833333333336</v>
      </c>
    </row>
    <row r="2738" spans="1:20" ht="72.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12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9">
        <f>Table1[[#This Row],[pledged]]/Table1[[#This Row],[goal]]</f>
        <v>1.2290000000000001</v>
      </c>
      <c r="P2738" s="8">
        <f>IFERROR(Table1[[#This Row],[pledged]]/Table1[[#This Row],[backers_count]],0)</f>
        <v>169.51724137931035</v>
      </c>
      <c r="Q2738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38" t="str">
        <f>RIGHT(Table1[[#This Row],[Category and Sub-Category]],(LEN(Table1[[#This Row],[Category and Sub-Category]])-(FIND("/",Table1[[#This Row],[Category and Sub-Category]],1))))</f>
        <v>hardware</v>
      </c>
      <c r="S2738" s="7">
        <f>(Table1[[#This Row],[launched_at]]/86400)+DATE(1970,1,1)</f>
        <v>41722.666354166664</v>
      </c>
      <c r="T2738" s="7">
        <f>(Table1[[#This Row],[deadline]]/86400)+DATE(1970,1,1)</f>
        <v>41752.666354166664</v>
      </c>
    </row>
    <row r="2739" spans="1:20" ht="43.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12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9">
        <f>Table1[[#This Row],[pledged]]/Table1[[#This Row],[goal]]</f>
        <v>2.4606080000000001</v>
      </c>
      <c r="P2739" s="8">
        <f>IFERROR(Table1[[#This Row],[pledged]]/Table1[[#This Row],[backers_count]],0)</f>
        <v>161.88210526315791</v>
      </c>
      <c r="Q2739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39" t="str">
        <f>RIGHT(Table1[[#This Row],[Category and Sub-Category]],(LEN(Table1[[#This Row],[Category and Sub-Category]])-(FIND("/",Table1[[#This Row],[Category and Sub-Category]],1))))</f>
        <v>hardware</v>
      </c>
      <c r="S2739" s="7">
        <f>(Table1[[#This Row],[launched_at]]/86400)+DATE(1970,1,1)</f>
        <v>41611.917673611111</v>
      </c>
      <c r="T2739" s="7">
        <f>(Table1[[#This Row],[deadline]]/86400)+DATE(1970,1,1)</f>
        <v>41654.791666666664</v>
      </c>
    </row>
    <row r="2740" spans="1:20" ht="43.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12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9">
        <f>Table1[[#This Row],[pledged]]/Table1[[#This Row],[goal]]</f>
        <v>1.4794</v>
      </c>
      <c r="P2740" s="8">
        <f>IFERROR(Table1[[#This Row],[pledged]]/Table1[[#This Row],[backers_count]],0)</f>
        <v>493.13333333333333</v>
      </c>
      <c r="Q2740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40" t="str">
        <f>RIGHT(Table1[[#This Row],[Category and Sub-Category]],(LEN(Table1[[#This Row],[Category and Sub-Category]])-(FIND("/",Table1[[#This Row],[Category and Sub-Category]],1))))</f>
        <v>hardware</v>
      </c>
      <c r="S2740" s="7">
        <f>(Table1[[#This Row],[launched_at]]/86400)+DATE(1970,1,1)</f>
        <v>42620.143564814818</v>
      </c>
      <c r="T2740" s="7">
        <f>(Table1[[#This Row],[deadline]]/86400)+DATE(1970,1,1)</f>
        <v>42680.143564814818</v>
      </c>
    </row>
    <row r="2741" spans="1:20" ht="43.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12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9">
        <f>Table1[[#This Row],[pledged]]/Table1[[#This Row],[goal]]</f>
        <v>3.8409090909090908</v>
      </c>
      <c r="P2741" s="8">
        <f>IFERROR(Table1[[#This Row],[pledged]]/Table1[[#This Row],[backers_count]],0)</f>
        <v>22.120418848167539</v>
      </c>
      <c r="Q2741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41" t="str">
        <f>RIGHT(Table1[[#This Row],[Category and Sub-Category]],(LEN(Table1[[#This Row],[Category and Sub-Category]])-(FIND("/",Table1[[#This Row],[Category and Sub-Category]],1))))</f>
        <v>hardware</v>
      </c>
      <c r="S2741" s="7">
        <f>(Table1[[#This Row],[launched_at]]/86400)+DATE(1970,1,1)</f>
        <v>41719.887928240743</v>
      </c>
      <c r="T2741" s="7">
        <f>(Table1[[#This Row],[deadline]]/86400)+DATE(1970,1,1)</f>
        <v>41764.887928240743</v>
      </c>
    </row>
    <row r="2742" spans="1:20" ht="43.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1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9">
        <f>Table1[[#This Row],[pledged]]/Table1[[#This Row],[goal]]</f>
        <v>1.0333333333333334</v>
      </c>
      <c r="P2742" s="8">
        <f>IFERROR(Table1[[#This Row],[pledged]]/Table1[[#This Row],[backers_count]],0)</f>
        <v>18.235294117647058</v>
      </c>
      <c r="Q2742" t="str">
        <f>LEFT(Table1[[#This Row],[Category and Sub-Category]],(LEN(Table1[[#This Row],[Category and Sub-Category]])-(LEN(Table1[[#This Row],[Category and Sub-Category]])-(FIND("/", Table1[[#This Row],[Category and Sub-Category]],1))))-1)</f>
        <v>technology</v>
      </c>
      <c r="R2742" t="str">
        <f>RIGHT(Table1[[#This Row],[Category and Sub-Category]],(LEN(Table1[[#This Row],[Category and Sub-Category]])-(FIND("/",Table1[[#This Row],[Category and Sub-Category]],1))))</f>
        <v>hardware</v>
      </c>
      <c r="S2742" s="7">
        <f>(Table1[[#This Row],[launched_at]]/86400)+DATE(1970,1,1)</f>
        <v>42045.031851851847</v>
      </c>
      <c r="T2742" s="7">
        <f>(Table1[[#This Row],[deadline]]/86400)+DATE(1970,1,1)</f>
        <v>42074.99018518519</v>
      </c>
    </row>
    <row r="2743" spans="1:20" ht="29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12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9">
        <f>Table1[[#This Row],[pledged]]/Table1[[#This Row],[goal]]</f>
        <v>4.3750000000000004E-3</v>
      </c>
      <c r="P2743" s="8">
        <f>IFERROR(Table1[[#This Row],[pledged]]/Table1[[#This Row],[backers_count]],0)</f>
        <v>8.75</v>
      </c>
      <c r="Q274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43" t="str">
        <f>RIGHT(Table1[[#This Row],[Category and Sub-Category]],(LEN(Table1[[#This Row],[Category and Sub-Category]])-(FIND("/",Table1[[#This Row],[Category and Sub-Category]],1))))</f>
        <v>children's books</v>
      </c>
      <c r="S2743" s="7">
        <f>(Table1[[#This Row],[launched_at]]/86400)+DATE(1970,1,1)</f>
        <v>41911.657430555555</v>
      </c>
      <c r="T2743" s="7">
        <f>(Table1[[#This Row],[deadline]]/86400)+DATE(1970,1,1)</f>
        <v>41932.088194444441</v>
      </c>
    </row>
    <row r="2744" spans="1:20" ht="43.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12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9">
        <f>Table1[[#This Row],[pledged]]/Table1[[#This Row],[goal]]</f>
        <v>0.29239999999999999</v>
      </c>
      <c r="P2744" s="8">
        <f>IFERROR(Table1[[#This Row],[pledged]]/Table1[[#This Row],[backers_count]],0)</f>
        <v>40.611111111111114</v>
      </c>
      <c r="Q274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44" t="str">
        <f>RIGHT(Table1[[#This Row],[Category and Sub-Category]],(LEN(Table1[[#This Row],[Category and Sub-Category]])-(FIND("/",Table1[[#This Row],[Category and Sub-Category]],1))))</f>
        <v>children's books</v>
      </c>
      <c r="S2744" s="7">
        <f>(Table1[[#This Row],[launched_at]]/86400)+DATE(1970,1,1)</f>
        <v>41030.719756944447</v>
      </c>
      <c r="T2744" s="7">
        <f>(Table1[[#This Row],[deadline]]/86400)+DATE(1970,1,1)</f>
        <v>41044.719756944447</v>
      </c>
    </row>
    <row r="2745" spans="1:20" ht="58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12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9">
        <f>Table1[[#This Row],[pledged]]/Table1[[#This Row],[goal]]</f>
        <v>0</v>
      </c>
      <c r="P2745" s="8">
        <f>IFERROR(Table1[[#This Row],[pledged]]/Table1[[#This Row],[backers_count]],0)</f>
        <v>0</v>
      </c>
      <c r="Q274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45" t="str">
        <f>RIGHT(Table1[[#This Row],[Category and Sub-Category]],(LEN(Table1[[#This Row],[Category and Sub-Category]])-(FIND("/",Table1[[#This Row],[Category and Sub-Category]],1))))</f>
        <v>children's books</v>
      </c>
      <c r="S2745" s="7">
        <f>(Table1[[#This Row],[launched_at]]/86400)+DATE(1970,1,1)</f>
        <v>42632.328784722224</v>
      </c>
      <c r="T2745" s="7">
        <f>(Table1[[#This Row],[deadline]]/86400)+DATE(1970,1,1)</f>
        <v>42662.328784722224</v>
      </c>
    </row>
    <row r="2746" spans="1:20" ht="43.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12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9">
        <f>Table1[[#This Row],[pledged]]/Table1[[#This Row],[goal]]</f>
        <v>5.2187499999999998E-2</v>
      </c>
      <c r="P2746" s="8">
        <f>IFERROR(Table1[[#This Row],[pledged]]/Table1[[#This Row],[backers_count]],0)</f>
        <v>37.954545454545453</v>
      </c>
      <c r="Q274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46" t="str">
        <f>RIGHT(Table1[[#This Row],[Category and Sub-Category]],(LEN(Table1[[#This Row],[Category and Sub-Category]])-(FIND("/",Table1[[#This Row],[Category and Sub-Category]],1))))</f>
        <v>children's books</v>
      </c>
      <c r="S2746" s="7">
        <f>(Table1[[#This Row],[launched_at]]/86400)+DATE(1970,1,1)</f>
        <v>40938.062476851854</v>
      </c>
      <c r="T2746" s="7">
        <f>(Table1[[#This Row],[deadline]]/86400)+DATE(1970,1,1)</f>
        <v>40968.062476851854</v>
      </c>
    </row>
    <row r="2747" spans="1:20" ht="43.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12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9">
        <f>Table1[[#This Row],[pledged]]/Table1[[#This Row],[goal]]</f>
        <v>0.21887499999999999</v>
      </c>
      <c r="P2747" s="8">
        <f>IFERROR(Table1[[#This Row],[pledged]]/Table1[[#This Row],[backers_count]],0)</f>
        <v>35.734693877551024</v>
      </c>
      <c r="Q274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47" t="str">
        <f>RIGHT(Table1[[#This Row],[Category and Sub-Category]],(LEN(Table1[[#This Row],[Category and Sub-Category]])-(FIND("/",Table1[[#This Row],[Category and Sub-Category]],1))))</f>
        <v>children's books</v>
      </c>
      <c r="S2747" s="7">
        <f>(Table1[[#This Row],[launched_at]]/86400)+DATE(1970,1,1)</f>
        <v>41044.988055555557</v>
      </c>
      <c r="T2747" s="7">
        <f>(Table1[[#This Row],[deadline]]/86400)+DATE(1970,1,1)</f>
        <v>41104.988055555557</v>
      </c>
    </row>
    <row r="2748" spans="1:20" ht="43.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12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9">
        <f>Table1[[#This Row],[pledged]]/Table1[[#This Row],[goal]]</f>
        <v>0.26700000000000002</v>
      </c>
      <c r="P2748" s="8">
        <f>IFERROR(Table1[[#This Row],[pledged]]/Table1[[#This Row],[backers_count]],0)</f>
        <v>42.157894736842103</v>
      </c>
      <c r="Q274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48" t="str">
        <f>RIGHT(Table1[[#This Row],[Category and Sub-Category]],(LEN(Table1[[#This Row],[Category and Sub-Category]])-(FIND("/",Table1[[#This Row],[Category and Sub-Category]],1))))</f>
        <v>children's books</v>
      </c>
      <c r="S2748" s="7">
        <f>(Table1[[#This Row],[launched_at]]/86400)+DATE(1970,1,1)</f>
        <v>41850.781377314815</v>
      </c>
      <c r="T2748" s="7">
        <f>(Table1[[#This Row],[deadline]]/86400)+DATE(1970,1,1)</f>
        <v>41880.781377314815</v>
      </c>
    </row>
    <row r="2749" spans="1:20" ht="43.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12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9">
        <f>Table1[[#This Row],[pledged]]/Table1[[#This Row],[goal]]</f>
        <v>0.28000000000000003</v>
      </c>
      <c r="P2749" s="8">
        <f>IFERROR(Table1[[#This Row],[pledged]]/Table1[[#This Row],[backers_count]],0)</f>
        <v>35</v>
      </c>
      <c r="Q274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49" t="str">
        <f>RIGHT(Table1[[#This Row],[Category and Sub-Category]],(LEN(Table1[[#This Row],[Category and Sub-Category]])-(FIND("/",Table1[[#This Row],[Category and Sub-Category]],1))))</f>
        <v>children's books</v>
      </c>
      <c r="S2749" s="7">
        <f>(Table1[[#This Row],[launched_at]]/86400)+DATE(1970,1,1)</f>
        <v>41044.648113425923</v>
      </c>
      <c r="T2749" s="7">
        <f>(Table1[[#This Row],[deadline]]/86400)+DATE(1970,1,1)</f>
        <v>41076.131944444445</v>
      </c>
    </row>
    <row r="2750" spans="1:20" ht="43.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12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9">
        <f>Table1[[#This Row],[pledged]]/Table1[[#This Row],[goal]]</f>
        <v>1.06E-2</v>
      </c>
      <c r="P2750" s="8">
        <f>IFERROR(Table1[[#This Row],[pledged]]/Table1[[#This Row],[backers_count]],0)</f>
        <v>13.25</v>
      </c>
      <c r="Q275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50" t="str">
        <f>RIGHT(Table1[[#This Row],[Category and Sub-Category]],(LEN(Table1[[#This Row],[Category and Sub-Category]])-(FIND("/",Table1[[#This Row],[Category and Sub-Category]],1))))</f>
        <v>children's books</v>
      </c>
      <c r="S2750" s="7">
        <f>(Table1[[#This Row],[launched_at]]/86400)+DATE(1970,1,1)</f>
        <v>42585.7106712963</v>
      </c>
      <c r="T2750" s="7">
        <f>(Table1[[#This Row],[deadline]]/86400)+DATE(1970,1,1)</f>
        <v>42615.7106712963</v>
      </c>
    </row>
    <row r="2751" spans="1:20" ht="29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12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9">
        <f>Table1[[#This Row],[pledged]]/Table1[[#This Row],[goal]]</f>
        <v>1.0999999999999999E-2</v>
      </c>
      <c r="P2751" s="8">
        <f>IFERROR(Table1[[#This Row],[pledged]]/Table1[[#This Row],[backers_count]],0)</f>
        <v>55</v>
      </c>
      <c r="Q275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51" t="str">
        <f>RIGHT(Table1[[#This Row],[Category and Sub-Category]],(LEN(Table1[[#This Row],[Category and Sub-Category]])-(FIND("/",Table1[[#This Row],[Category and Sub-Category]],1))))</f>
        <v>children's books</v>
      </c>
      <c r="S2751" s="7">
        <f>(Table1[[#This Row],[launched_at]]/86400)+DATE(1970,1,1)</f>
        <v>42068.799039351856</v>
      </c>
      <c r="T2751" s="7">
        <f>(Table1[[#This Row],[deadline]]/86400)+DATE(1970,1,1)</f>
        <v>42098.757372685184</v>
      </c>
    </row>
    <row r="2752" spans="1:20" ht="43.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1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9">
        <f>Table1[[#This Row],[pledged]]/Table1[[#This Row],[goal]]</f>
        <v>0</v>
      </c>
      <c r="P2752" s="8">
        <f>IFERROR(Table1[[#This Row],[pledged]]/Table1[[#This Row],[backers_count]],0)</f>
        <v>0</v>
      </c>
      <c r="Q275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52" t="str">
        <f>RIGHT(Table1[[#This Row],[Category and Sub-Category]],(LEN(Table1[[#This Row],[Category and Sub-Category]])-(FIND("/",Table1[[#This Row],[Category and Sub-Category]],1))))</f>
        <v>children's books</v>
      </c>
      <c r="S2752" s="7">
        <f>(Table1[[#This Row],[launched_at]]/86400)+DATE(1970,1,1)</f>
        <v>41078.899826388893</v>
      </c>
      <c r="T2752" s="7">
        <f>(Table1[[#This Row],[deadline]]/86400)+DATE(1970,1,1)</f>
        <v>41090.833333333336</v>
      </c>
    </row>
    <row r="2753" spans="1:20" ht="43.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12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9">
        <f>Table1[[#This Row],[pledged]]/Table1[[#This Row],[goal]]</f>
        <v>0</v>
      </c>
      <c r="P2753" s="8">
        <f>IFERROR(Table1[[#This Row],[pledged]]/Table1[[#This Row],[backers_count]],0)</f>
        <v>0</v>
      </c>
      <c r="Q275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53" t="str">
        <f>RIGHT(Table1[[#This Row],[Category and Sub-Category]],(LEN(Table1[[#This Row],[Category and Sub-Category]])-(FIND("/",Table1[[#This Row],[Category and Sub-Category]],1))))</f>
        <v>children's books</v>
      </c>
      <c r="S2753" s="7">
        <f>(Table1[[#This Row],[launched_at]]/86400)+DATE(1970,1,1)</f>
        <v>41747.887060185181</v>
      </c>
      <c r="T2753" s="7">
        <f>(Table1[[#This Row],[deadline]]/86400)+DATE(1970,1,1)</f>
        <v>41807.887060185181</v>
      </c>
    </row>
    <row r="2754" spans="1:20" ht="43.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12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9">
        <f>Table1[[#This Row],[pledged]]/Table1[[#This Row],[goal]]</f>
        <v>0.11458333333333333</v>
      </c>
      <c r="P2754" s="8">
        <f>IFERROR(Table1[[#This Row],[pledged]]/Table1[[#This Row],[backers_count]],0)</f>
        <v>39.285714285714285</v>
      </c>
      <c r="Q275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54" t="str">
        <f>RIGHT(Table1[[#This Row],[Category and Sub-Category]],(LEN(Table1[[#This Row],[Category and Sub-Category]])-(FIND("/",Table1[[#This Row],[Category and Sub-Category]],1))))</f>
        <v>children's books</v>
      </c>
      <c r="S2754" s="7">
        <f>(Table1[[#This Row],[launched_at]]/86400)+DATE(1970,1,1)</f>
        <v>40855.765092592592</v>
      </c>
      <c r="T2754" s="7">
        <f>(Table1[[#This Row],[deadline]]/86400)+DATE(1970,1,1)</f>
        <v>40895.765092592592</v>
      </c>
    </row>
    <row r="2755" spans="1:20" ht="43.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12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9">
        <f>Table1[[#This Row],[pledged]]/Table1[[#This Row],[goal]]</f>
        <v>0.19</v>
      </c>
      <c r="P2755" s="8">
        <f>IFERROR(Table1[[#This Row],[pledged]]/Table1[[#This Row],[backers_count]],0)</f>
        <v>47.5</v>
      </c>
      <c r="Q275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55" t="str">
        <f>RIGHT(Table1[[#This Row],[Category and Sub-Category]],(LEN(Table1[[#This Row],[Category and Sub-Category]])-(FIND("/",Table1[[#This Row],[Category and Sub-Category]],1))))</f>
        <v>children's books</v>
      </c>
      <c r="S2755" s="7">
        <f>(Table1[[#This Row],[launched_at]]/86400)+DATE(1970,1,1)</f>
        <v>41117.900729166664</v>
      </c>
      <c r="T2755" s="7">
        <f>(Table1[[#This Row],[deadline]]/86400)+DATE(1970,1,1)</f>
        <v>41147.900729166664</v>
      </c>
    </row>
    <row r="2756" spans="1:20" ht="43.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12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9">
        <f>Table1[[#This Row],[pledged]]/Table1[[#This Row],[goal]]</f>
        <v>0</v>
      </c>
      <c r="P2756" s="8">
        <f>IFERROR(Table1[[#This Row],[pledged]]/Table1[[#This Row],[backers_count]],0)</f>
        <v>0</v>
      </c>
      <c r="Q275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56" t="str">
        <f>RIGHT(Table1[[#This Row],[Category and Sub-Category]],(LEN(Table1[[#This Row],[Category and Sub-Category]])-(FIND("/",Table1[[#This Row],[Category and Sub-Category]],1))))</f>
        <v>children's books</v>
      </c>
      <c r="S2756" s="7">
        <f>(Table1[[#This Row],[launched_at]]/86400)+DATE(1970,1,1)</f>
        <v>41863.636006944442</v>
      </c>
      <c r="T2756" s="7">
        <f>(Table1[[#This Row],[deadline]]/86400)+DATE(1970,1,1)</f>
        <v>41893.636006944442</v>
      </c>
    </row>
    <row r="2757" spans="1:20" ht="43.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12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9">
        <f>Table1[[#This Row],[pledged]]/Table1[[#This Row],[goal]]</f>
        <v>0.52</v>
      </c>
      <c r="P2757" s="8">
        <f>IFERROR(Table1[[#This Row],[pledged]]/Table1[[#This Row],[backers_count]],0)</f>
        <v>17.333333333333332</v>
      </c>
      <c r="Q275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57" t="str">
        <f>RIGHT(Table1[[#This Row],[Category and Sub-Category]],(LEN(Table1[[#This Row],[Category and Sub-Category]])-(FIND("/",Table1[[#This Row],[Category and Sub-Category]],1))))</f>
        <v>children's books</v>
      </c>
      <c r="S2757" s="7">
        <f>(Table1[[#This Row],[launched_at]]/86400)+DATE(1970,1,1)</f>
        <v>42072.790821759263</v>
      </c>
      <c r="T2757" s="7">
        <f>(Table1[[#This Row],[deadline]]/86400)+DATE(1970,1,1)</f>
        <v>42102.790821759263</v>
      </c>
    </row>
    <row r="2758" spans="1:20" ht="43.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12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9">
        <f>Table1[[#This Row],[pledged]]/Table1[[#This Row],[goal]]</f>
        <v>0.1048</v>
      </c>
      <c r="P2758" s="8">
        <f>IFERROR(Table1[[#This Row],[pledged]]/Table1[[#This Row],[backers_count]],0)</f>
        <v>31.757575757575758</v>
      </c>
      <c r="Q275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58" t="str">
        <f>RIGHT(Table1[[#This Row],[Category and Sub-Category]],(LEN(Table1[[#This Row],[Category and Sub-Category]])-(FIND("/",Table1[[#This Row],[Category and Sub-Category]],1))))</f>
        <v>children's books</v>
      </c>
      <c r="S2758" s="7">
        <f>(Table1[[#This Row],[launched_at]]/86400)+DATE(1970,1,1)</f>
        <v>41620.900474537033</v>
      </c>
      <c r="T2758" s="7">
        <f>(Table1[[#This Row],[deadline]]/86400)+DATE(1970,1,1)</f>
        <v>41650.900474537033</v>
      </c>
    </row>
    <row r="2759" spans="1:20" ht="29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12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9">
        <f>Table1[[#This Row],[pledged]]/Table1[[#This Row],[goal]]</f>
        <v>6.6666666666666671E-3</v>
      </c>
      <c r="P2759" s="8">
        <f>IFERROR(Table1[[#This Row],[pledged]]/Table1[[#This Row],[backers_count]],0)</f>
        <v>5</v>
      </c>
      <c r="Q275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59" t="str">
        <f>RIGHT(Table1[[#This Row],[Category and Sub-Category]],(LEN(Table1[[#This Row],[Category and Sub-Category]])-(FIND("/",Table1[[#This Row],[Category and Sub-Category]],1))))</f>
        <v>children's books</v>
      </c>
      <c r="S2759" s="7">
        <f>(Table1[[#This Row],[launched_at]]/86400)+DATE(1970,1,1)</f>
        <v>42573.65662037037</v>
      </c>
      <c r="T2759" s="7">
        <f>(Table1[[#This Row],[deadline]]/86400)+DATE(1970,1,1)</f>
        <v>42588.65662037037</v>
      </c>
    </row>
    <row r="2760" spans="1:20" ht="58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12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9">
        <f>Table1[[#This Row],[pledged]]/Table1[[#This Row],[goal]]</f>
        <v>0.11700000000000001</v>
      </c>
      <c r="P2760" s="8">
        <f>IFERROR(Table1[[#This Row],[pledged]]/Table1[[#This Row],[backers_count]],0)</f>
        <v>39</v>
      </c>
      <c r="Q276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60" t="str">
        <f>RIGHT(Table1[[#This Row],[Category and Sub-Category]],(LEN(Table1[[#This Row],[Category and Sub-Category]])-(FIND("/",Table1[[#This Row],[Category and Sub-Category]],1))))</f>
        <v>children's books</v>
      </c>
      <c r="S2760" s="7">
        <f>(Table1[[#This Row],[launched_at]]/86400)+DATE(1970,1,1)</f>
        <v>42639.441932870366</v>
      </c>
      <c r="T2760" s="7">
        <f>(Table1[[#This Row],[deadline]]/86400)+DATE(1970,1,1)</f>
        <v>42653.441932870366</v>
      </c>
    </row>
    <row r="2761" spans="1:20" ht="43.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12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9">
        <f>Table1[[#This Row],[pledged]]/Table1[[#This Row],[goal]]</f>
        <v>0.105</v>
      </c>
      <c r="P2761" s="8">
        <f>IFERROR(Table1[[#This Row],[pledged]]/Table1[[#This Row],[backers_count]],0)</f>
        <v>52.5</v>
      </c>
      <c r="Q276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61" t="str">
        <f>RIGHT(Table1[[#This Row],[Category and Sub-Category]],(LEN(Table1[[#This Row],[Category and Sub-Category]])-(FIND("/",Table1[[#This Row],[Category and Sub-Category]],1))))</f>
        <v>children's books</v>
      </c>
      <c r="S2761" s="7">
        <f>(Table1[[#This Row],[launched_at]]/86400)+DATE(1970,1,1)</f>
        <v>42524.36650462963</v>
      </c>
      <c r="T2761" s="7">
        <f>(Table1[[#This Row],[deadline]]/86400)+DATE(1970,1,1)</f>
        <v>42567.36650462963</v>
      </c>
    </row>
    <row r="2762" spans="1:20" ht="58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1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9">
        <f>Table1[[#This Row],[pledged]]/Table1[[#This Row],[goal]]</f>
        <v>0</v>
      </c>
      <c r="P2762" s="8">
        <f>IFERROR(Table1[[#This Row],[pledged]]/Table1[[#This Row],[backers_count]],0)</f>
        <v>0</v>
      </c>
      <c r="Q276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62" t="str">
        <f>RIGHT(Table1[[#This Row],[Category and Sub-Category]],(LEN(Table1[[#This Row],[Category and Sub-Category]])-(FIND("/",Table1[[#This Row],[Category and Sub-Category]],1))))</f>
        <v>children's books</v>
      </c>
      <c r="S2762" s="7">
        <f>(Table1[[#This Row],[launched_at]]/86400)+DATE(1970,1,1)</f>
        <v>41415.461319444446</v>
      </c>
      <c r="T2762" s="7">
        <f>(Table1[[#This Row],[deadline]]/86400)+DATE(1970,1,1)</f>
        <v>41445.461319444446</v>
      </c>
    </row>
    <row r="2763" spans="1:20" ht="29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12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9">
        <f>Table1[[#This Row],[pledged]]/Table1[[#This Row],[goal]]</f>
        <v>7.1999999999999998E-3</v>
      </c>
      <c r="P2763" s="8">
        <f>IFERROR(Table1[[#This Row],[pledged]]/Table1[[#This Row],[backers_count]],0)</f>
        <v>9</v>
      </c>
      <c r="Q276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63" t="str">
        <f>RIGHT(Table1[[#This Row],[Category and Sub-Category]],(LEN(Table1[[#This Row],[Category and Sub-Category]])-(FIND("/",Table1[[#This Row],[Category and Sub-Category]],1))))</f>
        <v>children's books</v>
      </c>
      <c r="S2763" s="7">
        <f>(Table1[[#This Row],[launched_at]]/86400)+DATE(1970,1,1)</f>
        <v>41247.063576388886</v>
      </c>
      <c r="T2763" s="7">
        <f>(Table1[[#This Row],[deadline]]/86400)+DATE(1970,1,1)</f>
        <v>41277.063576388886</v>
      </c>
    </row>
    <row r="2764" spans="1:20" ht="43.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12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9">
        <f>Table1[[#This Row],[pledged]]/Table1[[#This Row],[goal]]</f>
        <v>7.6923076923076927E-3</v>
      </c>
      <c r="P2764" s="8">
        <f>IFERROR(Table1[[#This Row],[pledged]]/Table1[[#This Row],[backers_count]],0)</f>
        <v>25</v>
      </c>
      <c r="Q276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64" t="str">
        <f>RIGHT(Table1[[#This Row],[Category and Sub-Category]],(LEN(Table1[[#This Row],[Category and Sub-Category]])-(FIND("/",Table1[[#This Row],[Category and Sub-Category]],1))))</f>
        <v>children's books</v>
      </c>
      <c r="S2764" s="7">
        <f>(Table1[[#This Row],[launched_at]]/86400)+DATE(1970,1,1)</f>
        <v>40927.036979166667</v>
      </c>
      <c r="T2764" s="7">
        <f>(Table1[[#This Row],[deadline]]/86400)+DATE(1970,1,1)</f>
        <v>40986.995312500003</v>
      </c>
    </row>
    <row r="2765" spans="1:20" ht="29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12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9">
        <f>Table1[[#This Row],[pledged]]/Table1[[#This Row],[goal]]</f>
        <v>2.2842639593908631E-3</v>
      </c>
      <c r="P2765" s="8">
        <f>IFERROR(Table1[[#This Row],[pledged]]/Table1[[#This Row],[backers_count]],0)</f>
        <v>30</v>
      </c>
      <c r="Q276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65" t="str">
        <f>RIGHT(Table1[[#This Row],[Category and Sub-Category]],(LEN(Table1[[#This Row],[Category and Sub-Category]])-(FIND("/",Table1[[#This Row],[Category and Sub-Category]],1))))</f>
        <v>children's books</v>
      </c>
      <c r="S2765" s="7">
        <f>(Table1[[#This Row],[launched_at]]/86400)+DATE(1970,1,1)</f>
        <v>41373.579675925925</v>
      </c>
      <c r="T2765" s="7">
        <f>(Table1[[#This Row],[deadline]]/86400)+DATE(1970,1,1)</f>
        <v>41418.579675925925</v>
      </c>
    </row>
    <row r="2766" spans="1:20" ht="43.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12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9">
        <f>Table1[[#This Row],[pledged]]/Table1[[#This Row],[goal]]</f>
        <v>1.125E-2</v>
      </c>
      <c r="P2766" s="8">
        <f>IFERROR(Table1[[#This Row],[pledged]]/Table1[[#This Row],[backers_count]],0)</f>
        <v>11.25</v>
      </c>
      <c r="Q276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66" t="str">
        <f>RIGHT(Table1[[#This Row],[Category and Sub-Category]],(LEN(Table1[[#This Row],[Category and Sub-Category]])-(FIND("/",Table1[[#This Row],[Category and Sub-Category]],1))))</f>
        <v>children's books</v>
      </c>
      <c r="S2766" s="7">
        <f>(Table1[[#This Row],[launched_at]]/86400)+DATE(1970,1,1)</f>
        <v>41030.292025462964</v>
      </c>
      <c r="T2766" s="7">
        <f>(Table1[[#This Row],[deadline]]/86400)+DATE(1970,1,1)</f>
        <v>41059.791666666664</v>
      </c>
    </row>
    <row r="2767" spans="1:20" ht="43.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12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9">
        <f>Table1[[#This Row],[pledged]]/Table1[[#This Row],[goal]]</f>
        <v>0</v>
      </c>
      <c r="P2767" s="8">
        <f>IFERROR(Table1[[#This Row],[pledged]]/Table1[[#This Row],[backers_count]],0)</f>
        <v>0</v>
      </c>
      <c r="Q276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67" t="str">
        <f>RIGHT(Table1[[#This Row],[Category and Sub-Category]],(LEN(Table1[[#This Row],[Category and Sub-Category]])-(FIND("/",Table1[[#This Row],[Category and Sub-Category]],1))))</f>
        <v>children's books</v>
      </c>
      <c r="S2767" s="7">
        <f>(Table1[[#This Row],[launched_at]]/86400)+DATE(1970,1,1)</f>
        <v>41194.579027777778</v>
      </c>
      <c r="T2767" s="7">
        <f>(Table1[[#This Row],[deadline]]/86400)+DATE(1970,1,1)</f>
        <v>41210.579027777778</v>
      </c>
    </row>
    <row r="2768" spans="1:20" ht="43.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12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9">
        <f>Table1[[#This Row],[pledged]]/Table1[[#This Row],[goal]]</f>
        <v>0.02</v>
      </c>
      <c r="P2768" s="8">
        <f>IFERROR(Table1[[#This Row],[pledged]]/Table1[[#This Row],[backers_count]],0)</f>
        <v>25</v>
      </c>
      <c r="Q276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68" t="str">
        <f>RIGHT(Table1[[#This Row],[Category and Sub-Category]],(LEN(Table1[[#This Row],[Category and Sub-Category]])-(FIND("/",Table1[[#This Row],[Category and Sub-Category]],1))))</f>
        <v>children's books</v>
      </c>
      <c r="S2768" s="7">
        <f>(Table1[[#This Row],[launched_at]]/86400)+DATE(1970,1,1)</f>
        <v>40736.668032407411</v>
      </c>
      <c r="T2768" s="7">
        <f>(Table1[[#This Row],[deadline]]/86400)+DATE(1970,1,1)</f>
        <v>40766.668032407411</v>
      </c>
    </row>
    <row r="2769" spans="1:20" ht="43.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12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9">
        <f>Table1[[#This Row],[pledged]]/Table1[[#This Row],[goal]]</f>
        <v>8.5000000000000006E-3</v>
      </c>
      <c r="P2769" s="8">
        <f>IFERROR(Table1[[#This Row],[pledged]]/Table1[[#This Row],[backers_count]],0)</f>
        <v>11.333333333333334</v>
      </c>
      <c r="Q276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69" t="str">
        <f>RIGHT(Table1[[#This Row],[Category and Sub-Category]],(LEN(Table1[[#This Row],[Category and Sub-Category]])-(FIND("/",Table1[[#This Row],[Category and Sub-Category]],1))))</f>
        <v>children's books</v>
      </c>
      <c r="S2769" s="7">
        <f>(Table1[[#This Row],[launched_at]]/86400)+DATE(1970,1,1)</f>
        <v>42172.958912037036</v>
      </c>
      <c r="T2769" s="7">
        <f>(Table1[[#This Row],[deadline]]/86400)+DATE(1970,1,1)</f>
        <v>42232.958912037036</v>
      </c>
    </row>
    <row r="2770" spans="1:20" ht="43.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12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9">
        <f>Table1[[#This Row],[pledged]]/Table1[[#This Row],[goal]]</f>
        <v>0.14314285714285716</v>
      </c>
      <c r="P2770" s="8">
        <f>IFERROR(Table1[[#This Row],[pledged]]/Table1[[#This Row],[backers_count]],0)</f>
        <v>29.470588235294116</v>
      </c>
      <c r="Q277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70" t="str">
        <f>RIGHT(Table1[[#This Row],[Category and Sub-Category]],(LEN(Table1[[#This Row],[Category and Sub-Category]])-(FIND("/",Table1[[#This Row],[Category and Sub-Category]],1))))</f>
        <v>children's books</v>
      </c>
      <c r="S2770" s="7">
        <f>(Table1[[#This Row],[launched_at]]/86400)+DATE(1970,1,1)</f>
        <v>40967.614849537036</v>
      </c>
      <c r="T2770" s="7">
        <f>(Table1[[#This Row],[deadline]]/86400)+DATE(1970,1,1)</f>
        <v>40997.573182870372</v>
      </c>
    </row>
    <row r="2771" spans="1:20" ht="43.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12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9">
        <f>Table1[[#This Row],[pledged]]/Table1[[#This Row],[goal]]</f>
        <v>2.5000000000000001E-3</v>
      </c>
      <c r="P2771" s="8">
        <f>IFERROR(Table1[[#This Row],[pledged]]/Table1[[#This Row],[backers_count]],0)</f>
        <v>1</v>
      </c>
      <c r="Q277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71" t="str">
        <f>RIGHT(Table1[[#This Row],[Category and Sub-Category]],(LEN(Table1[[#This Row],[Category and Sub-Category]])-(FIND("/",Table1[[#This Row],[Category and Sub-Category]],1))))</f>
        <v>children's books</v>
      </c>
      <c r="S2771" s="7">
        <f>(Table1[[#This Row],[launched_at]]/86400)+DATE(1970,1,1)</f>
        <v>41745.826273148152</v>
      </c>
      <c r="T2771" s="7">
        <f>(Table1[[#This Row],[deadline]]/86400)+DATE(1970,1,1)</f>
        <v>41795.826273148152</v>
      </c>
    </row>
    <row r="2772" spans="1:20" ht="43.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1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9">
        <f>Table1[[#This Row],[pledged]]/Table1[[#This Row],[goal]]</f>
        <v>0.1041125</v>
      </c>
      <c r="P2772" s="8">
        <f>IFERROR(Table1[[#This Row],[pledged]]/Table1[[#This Row],[backers_count]],0)</f>
        <v>63.098484848484851</v>
      </c>
      <c r="Q277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72" t="str">
        <f>RIGHT(Table1[[#This Row],[Category and Sub-Category]],(LEN(Table1[[#This Row],[Category and Sub-Category]])-(FIND("/",Table1[[#This Row],[Category and Sub-Category]],1))))</f>
        <v>children's books</v>
      </c>
      <c r="S2772" s="7">
        <f>(Table1[[#This Row],[launched_at]]/86400)+DATE(1970,1,1)</f>
        <v>41686.705208333333</v>
      </c>
      <c r="T2772" s="7">
        <f>(Table1[[#This Row],[deadline]]/86400)+DATE(1970,1,1)</f>
        <v>41716.663541666669</v>
      </c>
    </row>
    <row r="2773" spans="1:20" ht="43.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12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9">
        <f>Table1[[#This Row],[pledged]]/Table1[[#This Row],[goal]]</f>
        <v>0</v>
      </c>
      <c r="P2773" s="8">
        <f>IFERROR(Table1[[#This Row],[pledged]]/Table1[[#This Row],[backers_count]],0)</f>
        <v>0</v>
      </c>
      <c r="Q2773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73" t="str">
        <f>RIGHT(Table1[[#This Row],[Category and Sub-Category]],(LEN(Table1[[#This Row],[Category and Sub-Category]])-(FIND("/",Table1[[#This Row],[Category and Sub-Category]],1))))</f>
        <v>children's books</v>
      </c>
      <c r="S2773" s="7">
        <f>(Table1[[#This Row],[launched_at]]/86400)+DATE(1970,1,1)</f>
        <v>41257.531712962962</v>
      </c>
      <c r="T2773" s="7">
        <f>(Table1[[#This Row],[deadline]]/86400)+DATE(1970,1,1)</f>
        <v>41306.708333333336</v>
      </c>
    </row>
    <row r="2774" spans="1:20" ht="43.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12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9">
        <f>Table1[[#This Row],[pledged]]/Table1[[#This Row],[goal]]</f>
        <v>0</v>
      </c>
      <c r="P2774" s="8">
        <f>IFERROR(Table1[[#This Row],[pledged]]/Table1[[#This Row],[backers_count]],0)</f>
        <v>0</v>
      </c>
      <c r="Q2774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74" t="str">
        <f>RIGHT(Table1[[#This Row],[Category and Sub-Category]],(LEN(Table1[[#This Row],[Category and Sub-Category]])-(FIND("/",Table1[[#This Row],[Category and Sub-Category]],1))))</f>
        <v>children's books</v>
      </c>
      <c r="S2774" s="7">
        <f>(Table1[[#This Row],[launched_at]]/86400)+DATE(1970,1,1)</f>
        <v>41537.869143518517</v>
      </c>
      <c r="T2774" s="7">
        <f>(Table1[[#This Row],[deadline]]/86400)+DATE(1970,1,1)</f>
        <v>41552.869143518517</v>
      </c>
    </row>
    <row r="2775" spans="1:20" ht="43.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12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9">
        <f>Table1[[#This Row],[pledged]]/Table1[[#This Row],[goal]]</f>
        <v>1.8867924528301887E-3</v>
      </c>
      <c r="P2775" s="8">
        <f>IFERROR(Table1[[#This Row],[pledged]]/Table1[[#This Row],[backers_count]],0)</f>
        <v>1</v>
      </c>
      <c r="Q2775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75" t="str">
        <f>RIGHT(Table1[[#This Row],[Category and Sub-Category]],(LEN(Table1[[#This Row],[Category and Sub-Category]])-(FIND("/",Table1[[#This Row],[Category and Sub-Category]],1))))</f>
        <v>children's books</v>
      </c>
      <c r="S2775" s="7">
        <f>(Table1[[#This Row],[launched_at]]/86400)+DATE(1970,1,1)</f>
        <v>42474.86482638889</v>
      </c>
      <c r="T2775" s="7">
        <f>(Table1[[#This Row],[deadline]]/86400)+DATE(1970,1,1)</f>
        <v>42484.86482638889</v>
      </c>
    </row>
    <row r="2776" spans="1:20" ht="43.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12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9">
        <f>Table1[[#This Row],[pledged]]/Table1[[#This Row],[goal]]</f>
        <v>0.14249999999999999</v>
      </c>
      <c r="P2776" s="8">
        <f>IFERROR(Table1[[#This Row],[pledged]]/Table1[[#This Row],[backers_count]],0)</f>
        <v>43.846153846153847</v>
      </c>
      <c r="Q2776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76" t="str">
        <f>RIGHT(Table1[[#This Row],[Category and Sub-Category]],(LEN(Table1[[#This Row],[Category and Sub-Category]])-(FIND("/",Table1[[#This Row],[Category and Sub-Category]],1))))</f>
        <v>children's books</v>
      </c>
      <c r="S2776" s="7">
        <f>(Table1[[#This Row],[launched_at]]/86400)+DATE(1970,1,1)</f>
        <v>41311.126481481479</v>
      </c>
      <c r="T2776" s="7">
        <f>(Table1[[#This Row],[deadline]]/86400)+DATE(1970,1,1)</f>
        <v>41341.126481481479</v>
      </c>
    </row>
    <row r="2777" spans="1:20" ht="43.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12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9">
        <f>Table1[[#This Row],[pledged]]/Table1[[#This Row],[goal]]</f>
        <v>0.03</v>
      </c>
      <c r="P2777" s="8">
        <f>IFERROR(Table1[[#This Row],[pledged]]/Table1[[#This Row],[backers_count]],0)</f>
        <v>75</v>
      </c>
      <c r="Q2777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77" t="str">
        <f>RIGHT(Table1[[#This Row],[Category and Sub-Category]],(LEN(Table1[[#This Row],[Category and Sub-Category]])-(FIND("/",Table1[[#This Row],[Category and Sub-Category]],1))))</f>
        <v>children's books</v>
      </c>
      <c r="S2777" s="7">
        <f>(Table1[[#This Row],[launched_at]]/86400)+DATE(1970,1,1)</f>
        <v>40863.013356481482</v>
      </c>
      <c r="T2777" s="7">
        <f>(Table1[[#This Row],[deadline]]/86400)+DATE(1970,1,1)</f>
        <v>40893.013356481482</v>
      </c>
    </row>
    <row r="2778" spans="1:20" ht="58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12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9">
        <f>Table1[[#This Row],[pledged]]/Table1[[#This Row],[goal]]</f>
        <v>7.8809523809523815E-2</v>
      </c>
      <c r="P2778" s="8">
        <f>IFERROR(Table1[[#This Row],[pledged]]/Table1[[#This Row],[backers_count]],0)</f>
        <v>45.972222222222221</v>
      </c>
      <c r="Q2778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78" t="str">
        <f>RIGHT(Table1[[#This Row],[Category and Sub-Category]],(LEN(Table1[[#This Row],[Category and Sub-Category]])-(FIND("/",Table1[[#This Row],[Category and Sub-Category]],1))))</f>
        <v>children's books</v>
      </c>
      <c r="S2778" s="7">
        <f>(Table1[[#This Row],[launched_at]]/86400)+DATE(1970,1,1)</f>
        <v>42136.297175925924</v>
      </c>
      <c r="T2778" s="7">
        <f>(Table1[[#This Row],[deadline]]/86400)+DATE(1970,1,1)</f>
        <v>42167.297175925924</v>
      </c>
    </row>
    <row r="2779" spans="1:20" ht="43.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12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9">
        <f>Table1[[#This Row],[pledged]]/Table1[[#This Row],[goal]]</f>
        <v>3.3333333333333335E-3</v>
      </c>
      <c r="P2779" s="8">
        <f>IFERROR(Table1[[#This Row],[pledged]]/Table1[[#This Row],[backers_count]],0)</f>
        <v>10</v>
      </c>
      <c r="Q2779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79" t="str">
        <f>RIGHT(Table1[[#This Row],[Category and Sub-Category]],(LEN(Table1[[#This Row],[Category and Sub-Category]])-(FIND("/",Table1[[#This Row],[Category and Sub-Category]],1))))</f>
        <v>children's books</v>
      </c>
      <c r="S2779" s="7">
        <f>(Table1[[#This Row],[launched_at]]/86400)+DATE(1970,1,1)</f>
        <v>42172.669027777782</v>
      </c>
      <c r="T2779" s="7">
        <f>(Table1[[#This Row],[deadline]]/86400)+DATE(1970,1,1)</f>
        <v>42202.669027777782</v>
      </c>
    </row>
    <row r="2780" spans="1:20" ht="58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12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9">
        <f>Table1[[#This Row],[pledged]]/Table1[[#This Row],[goal]]</f>
        <v>0.25545454545454543</v>
      </c>
      <c r="P2780" s="8">
        <f>IFERROR(Table1[[#This Row],[pledged]]/Table1[[#This Row],[backers_count]],0)</f>
        <v>93.666666666666671</v>
      </c>
      <c r="Q2780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80" t="str">
        <f>RIGHT(Table1[[#This Row],[Category and Sub-Category]],(LEN(Table1[[#This Row],[Category and Sub-Category]])-(FIND("/",Table1[[#This Row],[Category and Sub-Category]],1))))</f>
        <v>children's books</v>
      </c>
      <c r="S2780" s="7">
        <f>(Table1[[#This Row],[launched_at]]/86400)+DATE(1970,1,1)</f>
        <v>41846.978078703702</v>
      </c>
      <c r="T2780" s="7">
        <f>(Table1[[#This Row],[deadline]]/86400)+DATE(1970,1,1)</f>
        <v>41876.978078703702</v>
      </c>
    </row>
    <row r="2781" spans="1:20" ht="43.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12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9">
        <f>Table1[[#This Row],[pledged]]/Table1[[#This Row],[goal]]</f>
        <v>2.12E-2</v>
      </c>
      <c r="P2781" s="8">
        <f>IFERROR(Table1[[#This Row],[pledged]]/Table1[[#This Row],[backers_count]],0)</f>
        <v>53</v>
      </c>
      <c r="Q2781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81" t="str">
        <f>RIGHT(Table1[[#This Row],[Category and Sub-Category]],(LEN(Table1[[#This Row],[Category and Sub-Category]])-(FIND("/",Table1[[#This Row],[Category and Sub-Category]],1))))</f>
        <v>children's books</v>
      </c>
      <c r="S2781" s="7">
        <f>(Table1[[#This Row],[launched_at]]/86400)+DATE(1970,1,1)</f>
        <v>42300.585891203707</v>
      </c>
      <c r="T2781" s="7">
        <f>(Table1[[#This Row],[deadline]]/86400)+DATE(1970,1,1)</f>
        <v>42330.627557870372</v>
      </c>
    </row>
    <row r="2782" spans="1:20" ht="29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1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9">
        <f>Table1[[#This Row],[pledged]]/Table1[[#This Row],[goal]]</f>
        <v>0</v>
      </c>
      <c r="P2782" s="8">
        <f>IFERROR(Table1[[#This Row],[pledged]]/Table1[[#This Row],[backers_count]],0)</f>
        <v>0</v>
      </c>
      <c r="Q2782" t="str">
        <f>LEFT(Table1[[#This Row],[Category and Sub-Category]],(LEN(Table1[[#This Row],[Category and Sub-Category]])-(LEN(Table1[[#This Row],[Category and Sub-Category]])-(FIND("/", Table1[[#This Row],[Category and Sub-Category]],1))))-1)</f>
        <v>publishing</v>
      </c>
      <c r="R2782" t="str">
        <f>RIGHT(Table1[[#This Row],[Category and Sub-Category]],(LEN(Table1[[#This Row],[Category and Sub-Category]])-(FIND("/",Table1[[#This Row],[Category and Sub-Category]],1))))</f>
        <v>children's books</v>
      </c>
      <c r="S2782" s="7">
        <f>(Table1[[#This Row],[launched_at]]/86400)+DATE(1970,1,1)</f>
        <v>42774.447777777779</v>
      </c>
      <c r="T2782" s="7">
        <f>(Table1[[#This Row],[deadline]]/86400)+DATE(1970,1,1)</f>
        <v>42804.447777777779</v>
      </c>
    </row>
    <row r="2783" spans="1:20" ht="43.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12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9">
        <f>Table1[[#This Row],[pledged]]/Table1[[#This Row],[goal]]</f>
        <v>1.0528</v>
      </c>
      <c r="P2783" s="8">
        <f>IFERROR(Table1[[#This Row],[pledged]]/Table1[[#This Row],[backers_count]],0)</f>
        <v>47</v>
      </c>
      <c r="Q27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83" t="str">
        <f>RIGHT(Table1[[#This Row],[Category and Sub-Category]],(LEN(Table1[[#This Row],[Category and Sub-Category]])-(FIND("/",Table1[[#This Row],[Category and Sub-Category]],1))))</f>
        <v>plays</v>
      </c>
      <c r="S2783" s="7">
        <f>(Table1[[#This Row],[launched_at]]/86400)+DATE(1970,1,1)</f>
        <v>42018.94159722222</v>
      </c>
      <c r="T2783" s="7">
        <f>(Table1[[#This Row],[deadline]]/86400)+DATE(1970,1,1)</f>
        <v>42047.291666666672</v>
      </c>
    </row>
    <row r="2784" spans="1:20" ht="29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12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9">
        <f>Table1[[#This Row],[pledged]]/Table1[[#This Row],[goal]]</f>
        <v>1.2</v>
      </c>
      <c r="P2784" s="8">
        <f>IFERROR(Table1[[#This Row],[pledged]]/Table1[[#This Row],[backers_count]],0)</f>
        <v>66.666666666666671</v>
      </c>
      <c r="Q27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84" t="str">
        <f>RIGHT(Table1[[#This Row],[Category and Sub-Category]],(LEN(Table1[[#This Row],[Category and Sub-Category]])-(FIND("/",Table1[[#This Row],[Category and Sub-Category]],1))))</f>
        <v>plays</v>
      </c>
      <c r="S2784" s="7">
        <f>(Table1[[#This Row],[launched_at]]/86400)+DATE(1970,1,1)</f>
        <v>42026.924976851849</v>
      </c>
      <c r="T2784" s="7">
        <f>(Table1[[#This Row],[deadline]]/86400)+DATE(1970,1,1)</f>
        <v>42052.207638888889</v>
      </c>
    </row>
    <row r="2785" spans="1:20" ht="43.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12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9">
        <f>Table1[[#This Row],[pledged]]/Table1[[#This Row],[goal]]</f>
        <v>1.145</v>
      </c>
      <c r="P2785" s="8">
        <f>IFERROR(Table1[[#This Row],[pledged]]/Table1[[#This Row],[backers_count]],0)</f>
        <v>18.770491803278688</v>
      </c>
      <c r="Q27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85" t="str">
        <f>RIGHT(Table1[[#This Row],[Category and Sub-Category]],(LEN(Table1[[#This Row],[Category and Sub-Category]])-(FIND("/",Table1[[#This Row],[Category and Sub-Category]],1))))</f>
        <v>plays</v>
      </c>
      <c r="S2785" s="7">
        <f>(Table1[[#This Row],[launched_at]]/86400)+DATE(1970,1,1)</f>
        <v>42103.535254629634</v>
      </c>
      <c r="T2785" s="7">
        <f>(Table1[[#This Row],[deadline]]/86400)+DATE(1970,1,1)</f>
        <v>42117.535254629634</v>
      </c>
    </row>
    <row r="2786" spans="1:20" ht="43.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12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9">
        <f>Table1[[#This Row],[pledged]]/Table1[[#This Row],[goal]]</f>
        <v>1.19</v>
      </c>
      <c r="P2786" s="8">
        <f>IFERROR(Table1[[#This Row],[pledged]]/Table1[[#This Row],[backers_count]],0)</f>
        <v>66.111111111111114</v>
      </c>
      <c r="Q27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86" t="str">
        <f>RIGHT(Table1[[#This Row],[Category and Sub-Category]],(LEN(Table1[[#This Row],[Category and Sub-Category]])-(FIND("/",Table1[[#This Row],[Category and Sub-Category]],1))))</f>
        <v>plays</v>
      </c>
      <c r="S2786" s="7">
        <f>(Table1[[#This Row],[launched_at]]/86400)+DATE(1970,1,1)</f>
        <v>41920.787534722222</v>
      </c>
      <c r="T2786" s="7">
        <f>(Table1[[#This Row],[deadline]]/86400)+DATE(1970,1,1)</f>
        <v>41941.787534722222</v>
      </c>
    </row>
    <row r="2787" spans="1:20" ht="43.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12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9">
        <f>Table1[[#This Row],[pledged]]/Table1[[#This Row],[goal]]</f>
        <v>1.0468</v>
      </c>
      <c r="P2787" s="8">
        <f>IFERROR(Table1[[#This Row],[pledged]]/Table1[[#This Row],[backers_count]],0)</f>
        <v>36.859154929577464</v>
      </c>
      <c r="Q27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87" t="str">
        <f>RIGHT(Table1[[#This Row],[Category and Sub-Category]],(LEN(Table1[[#This Row],[Category and Sub-Category]])-(FIND("/",Table1[[#This Row],[Category and Sub-Category]],1))))</f>
        <v>plays</v>
      </c>
      <c r="S2787" s="7">
        <f>(Table1[[#This Row],[launched_at]]/86400)+DATE(1970,1,1)</f>
        <v>42558.189432870371</v>
      </c>
      <c r="T2787" s="7">
        <f>(Table1[[#This Row],[deadline]]/86400)+DATE(1970,1,1)</f>
        <v>42587.875</v>
      </c>
    </row>
    <row r="2788" spans="1:20" ht="29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12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9">
        <f>Table1[[#This Row],[pledged]]/Table1[[#This Row],[goal]]</f>
        <v>1.1783999999999999</v>
      </c>
      <c r="P2788" s="8">
        <f>IFERROR(Table1[[#This Row],[pledged]]/Table1[[#This Row],[backers_count]],0)</f>
        <v>39.810810810810814</v>
      </c>
      <c r="Q27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88" t="str">
        <f>RIGHT(Table1[[#This Row],[Category and Sub-Category]],(LEN(Table1[[#This Row],[Category and Sub-Category]])-(FIND("/",Table1[[#This Row],[Category and Sub-Category]],1))))</f>
        <v>plays</v>
      </c>
      <c r="S2788" s="7">
        <f>(Table1[[#This Row],[launched_at]]/86400)+DATE(1970,1,1)</f>
        <v>41815.569212962961</v>
      </c>
      <c r="T2788" s="7">
        <f>(Table1[[#This Row],[deadline]]/86400)+DATE(1970,1,1)</f>
        <v>41829.569212962961</v>
      </c>
    </row>
    <row r="2789" spans="1:20" ht="43.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12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9">
        <f>Table1[[#This Row],[pledged]]/Table1[[#This Row],[goal]]</f>
        <v>1.1970000000000001</v>
      </c>
      <c r="P2789" s="8">
        <f>IFERROR(Table1[[#This Row],[pledged]]/Table1[[#This Row],[backers_count]],0)</f>
        <v>31.5</v>
      </c>
      <c r="Q27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89" t="str">
        <f>RIGHT(Table1[[#This Row],[Category and Sub-Category]],(LEN(Table1[[#This Row],[Category and Sub-Category]])-(FIND("/",Table1[[#This Row],[Category and Sub-Category]],1))))</f>
        <v>plays</v>
      </c>
      <c r="S2789" s="7">
        <f>(Table1[[#This Row],[launched_at]]/86400)+DATE(1970,1,1)</f>
        <v>41808.198518518519</v>
      </c>
      <c r="T2789" s="7">
        <f>(Table1[[#This Row],[deadline]]/86400)+DATE(1970,1,1)</f>
        <v>41838.198518518519</v>
      </c>
    </row>
    <row r="2790" spans="1:20" ht="43.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12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9">
        <f>Table1[[#This Row],[pledged]]/Table1[[#This Row],[goal]]</f>
        <v>1.0249999999999999</v>
      </c>
      <c r="P2790" s="8">
        <f>IFERROR(Table1[[#This Row],[pledged]]/Table1[[#This Row],[backers_count]],0)</f>
        <v>102.5</v>
      </c>
      <c r="Q27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90" t="str">
        <f>RIGHT(Table1[[#This Row],[Category and Sub-Category]],(LEN(Table1[[#This Row],[Category and Sub-Category]])-(FIND("/",Table1[[#This Row],[Category and Sub-Category]],1))))</f>
        <v>plays</v>
      </c>
      <c r="S2790" s="7">
        <f>(Table1[[#This Row],[launched_at]]/86400)+DATE(1970,1,1)</f>
        <v>42550.701886574076</v>
      </c>
      <c r="T2790" s="7">
        <f>(Table1[[#This Row],[deadline]]/86400)+DATE(1970,1,1)</f>
        <v>42580.701886574076</v>
      </c>
    </row>
    <row r="2791" spans="1:20" ht="29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12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9">
        <f>Table1[[#This Row],[pledged]]/Table1[[#This Row],[goal]]</f>
        <v>1.0116666666666667</v>
      </c>
      <c r="P2791" s="8">
        <f>IFERROR(Table1[[#This Row],[pledged]]/Table1[[#This Row],[backers_count]],0)</f>
        <v>126.45833333333333</v>
      </c>
      <c r="Q27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91" t="str">
        <f>RIGHT(Table1[[#This Row],[Category and Sub-Category]],(LEN(Table1[[#This Row],[Category and Sub-Category]])-(FIND("/",Table1[[#This Row],[Category and Sub-Category]],1))))</f>
        <v>plays</v>
      </c>
      <c r="S2791" s="7">
        <f>(Table1[[#This Row],[launched_at]]/86400)+DATE(1970,1,1)</f>
        <v>42056.013124999998</v>
      </c>
      <c r="T2791" s="7">
        <f>(Table1[[#This Row],[deadline]]/86400)+DATE(1970,1,1)</f>
        <v>42075.166666666672</v>
      </c>
    </row>
    <row r="2792" spans="1:20" ht="43.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1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9">
        <f>Table1[[#This Row],[pledged]]/Table1[[#This Row],[goal]]</f>
        <v>1.0533333333333332</v>
      </c>
      <c r="P2792" s="8">
        <f>IFERROR(Table1[[#This Row],[pledged]]/Table1[[#This Row],[backers_count]],0)</f>
        <v>47.878787878787875</v>
      </c>
      <c r="Q27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92" t="str">
        <f>RIGHT(Table1[[#This Row],[Category and Sub-Category]],(LEN(Table1[[#This Row],[Category and Sub-Category]])-(FIND("/",Table1[[#This Row],[Category and Sub-Category]],1))))</f>
        <v>plays</v>
      </c>
      <c r="S2792" s="7">
        <f>(Table1[[#This Row],[launched_at]]/86400)+DATE(1970,1,1)</f>
        <v>42016.938692129625</v>
      </c>
      <c r="T2792" s="7">
        <f>(Table1[[#This Row],[deadline]]/86400)+DATE(1970,1,1)</f>
        <v>42046.938692129625</v>
      </c>
    </row>
    <row r="2793" spans="1:20" ht="58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12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9">
        <f>Table1[[#This Row],[pledged]]/Table1[[#This Row],[goal]]</f>
        <v>1.0249999999999999</v>
      </c>
      <c r="P2793" s="8">
        <f>IFERROR(Table1[[#This Row],[pledged]]/Table1[[#This Row],[backers_count]],0)</f>
        <v>73.214285714285708</v>
      </c>
      <c r="Q27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93" t="str">
        <f>RIGHT(Table1[[#This Row],[Category and Sub-Category]],(LEN(Table1[[#This Row],[Category and Sub-Category]])-(FIND("/",Table1[[#This Row],[Category and Sub-Category]],1))))</f>
        <v>plays</v>
      </c>
      <c r="S2793" s="7">
        <f>(Table1[[#This Row],[launched_at]]/86400)+DATE(1970,1,1)</f>
        <v>42591.899988425925</v>
      </c>
      <c r="T2793" s="7">
        <f>(Table1[[#This Row],[deadline]]/86400)+DATE(1970,1,1)</f>
        <v>42622.166666666672</v>
      </c>
    </row>
    <row r="2794" spans="1:20" ht="43.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12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9">
        <f>Table1[[#This Row],[pledged]]/Table1[[#This Row],[goal]]</f>
        <v>1.0760000000000001</v>
      </c>
      <c r="P2794" s="8">
        <f>IFERROR(Table1[[#This Row],[pledged]]/Table1[[#This Row],[backers_count]],0)</f>
        <v>89.666666666666671</v>
      </c>
      <c r="Q27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94" t="str">
        <f>RIGHT(Table1[[#This Row],[Category and Sub-Category]],(LEN(Table1[[#This Row],[Category and Sub-Category]])-(FIND("/",Table1[[#This Row],[Category and Sub-Category]],1))))</f>
        <v>plays</v>
      </c>
      <c r="S2794" s="7">
        <f>(Table1[[#This Row],[launched_at]]/86400)+DATE(1970,1,1)</f>
        <v>42183.231006944443</v>
      </c>
      <c r="T2794" s="7">
        <f>(Table1[[#This Row],[deadline]]/86400)+DATE(1970,1,1)</f>
        <v>42228.231006944443</v>
      </c>
    </row>
    <row r="2795" spans="1:20" ht="58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12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9">
        <f>Table1[[#This Row],[pledged]]/Table1[[#This Row],[goal]]</f>
        <v>1.105675</v>
      </c>
      <c r="P2795" s="8">
        <f>IFERROR(Table1[[#This Row],[pledged]]/Table1[[#This Row],[backers_count]],0)</f>
        <v>151.4623287671233</v>
      </c>
      <c r="Q27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95" t="str">
        <f>RIGHT(Table1[[#This Row],[Category and Sub-Category]],(LEN(Table1[[#This Row],[Category and Sub-Category]])-(FIND("/",Table1[[#This Row],[Category and Sub-Category]],1))))</f>
        <v>plays</v>
      </c>
      <c r="S2795" s="7">
        <f>(Table1[[#This Row],[launched_at]]/86400)+DATE(1970,1,1)</f>
        <v>42176.419039351851</v>
      </c>
      <c r="T2795" s="7">
        <f>(Table1[[#This Row],[deadline]]/86400)+DATE(1970,1,1)</f>
        <v>42206.419039351851</v>
      </c>
    </row>
    <row r="2796" spans="1:20" ht="58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12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9">
        <f>Table1[[#This Row],[pledged]]/Table1[[#This Row],[goal]]</f>
        <v>1.5</v>
      </c>
      <c r="P2796" s="8">
        <f>IFERROR(Table1[[#This Row],[pledged]]/Table1[[#This Row],[backers_count]],0)</f>
        <v>25</v>
      </c>
      <c r="Q27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96" t="str">
        <f>RIGHT(Table1[[#This Row],[Category and Sub-Category]],(LEN(Table1[[#This Row],[Category and Sub-Category]])-(FIND("/",Table1[[#This Row],[Category and Sub-Category]],1))))</f>
        <v>plays</v>
      </c>
      <c r="S2796" s="7">
        <f>(Table1[[#This Row],[launched_at]]/86400)+DATE(1970,1,1)</f>
        <v>42416.691655092596</v>
      </c>
      <c r="T2796" s="7">
        <f>(Table1[[#This Row],[deadline]]/86400)+DATE(1970,1,1)</f>
        <v>42432.791666666672</v>
      </c>
    </row>
    <row r="2797" spans="1:20" ht="43.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12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9">
        <f>Table1[[#This Row],[pledged]]/Table1[[#This Row],[goal]]</f>
        <v>1.0428571428571429</v>
      </c>
      <c r="P2797" s="8">
        <f>IFERROR(Table1[[#This Row],[pledged]]/Table1[[#This Row],[backers_count]],0)</f>
        <v>36.5</v>
      </c>
      <c r="Q27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97" t="str">
        <f>RIGHT(Table1[[#This Row],[Category and Sub-Category]],(LEN(Table1[[#This Row],[Category and Sub-Category]])-(FIND("/",Table1[[#This Row],[Category and Sub-Category]],1))))</f>
        <v>plays</v>
      </c>
      <c r="S2797" s="7">
        <f>(Table1[[#This Row],[launched_at]]/86400)+DATE(1970,1,1)</f>
        <v>41780.525937500002</v>
      </c>
      <c r="T2797" s="7">
        <f>(Table1[[#This Row],[deadline]]/86400)+DATE(1970,1,1)</f>
        <v>41796.958333333336</v>
      </c>
    </row>
    <row r="2798" spans="1:20" ht="43.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12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9">
        <f>Table1[[#This Row],[pledged]]/Table1[[#This Row],[goal]]</f>
        <v>1.155</v>
      </c>
      <c r="P2798" s="8">
        <f>IFERROR(Table1[[#This Row],[pledged]]/Table1[[#This Row],[backers_count]],0)</f>
        <v>44</v>
      </c>
      <c r="Q27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98" t="str">
        <f>RIGHT(Table1[[#This Row],[Category and Sub-Category]],(LEN(Table1[[#This Row],[Category and Sub-Category]])-(FIND("/",Table1[[#This Row],[Category and Sub-Category]],1))))</f>
        <v>plays</v>
      </c>
      <c r="S2798" s="7">
        <f>(Table1[[#This Row],[launched_at]]/86400)+DATE(1970,1,1)</f>
        <v>41795.528101851851</v>
      </c>
      <c r="T2798" s="7">
        <f>(Table1[[#This Row],[deadline]]/86400)+DATE(1970,1,1)</f>
        <v>41825.528101851851</v>
      </c>
    </row>
    <row r="2799" spans="1:20" ht="43.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12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9">
        <f>Table1[[#This Row],[pledged]]/Table1[[#This Row],[goal]]</f>
        <v>1.02645125</v>
      </c>
      <c r="P2799" s="8">
        <f>IFERROR(Table1[[#This Row],[pledged]]/Table1[[#This Row],[backers_count]],0)</f>
        <v>87.357553191489373</v>
      </c>
      <c r="Q27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799" t="str">
        <f>RIGHT(Table1[[#This Row],[Category and Sub-Category]],(LEN(Table1[[#This Row],[Category and Sub-Category]])-(FIND("/",Table1[[#This Row],[Category and Sub-Category]],1))))</f>
        <v>plays</v>
      </c>
      <c r="S2799" s="7">
        <f>(Table1[[#This Row],[launched_at]]/86400)+DATE(1970,1,1)</f>
        <v>41798.94027777778</v>
      </c>
      <c r="T2799" s="7">
        <f>(Table1[[#This Row],[deadline]]/86400)+DATE(1970,1,1)</f>
        <v>41828.94027777778</v>
      </c>
    </row>
    <row r="2800" spans="1:20" ht="58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12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9">
        <f>Table1[[#This Row],[pledged]]/Table1[[#This Row],[goal]]</f>
        <v>1.014</v>
      </c>
      <c r="P2800" s="8">
        <f>IFERROR(Table1[[#This Row],[pledged]]/Table1[[#This Row],[backers_count]],0)</f>
        <v>36.474820143884891</v>
      </c>
      <c r="Q28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00" t="str">
        <f>RIGHT(Table1[[#This Row],[Category and Sub-Category]],(LEN(Table1[[#This Row],[Category and Sub-Category]])-(FIND("/",Table1[[#This Row],[Category and Sub-Category]],1))))</f>
        <v>plays</v>
      </c>
      <c r="S2800" s="7">
        <f>(Table1[[#This Row],[launched_at]]/86400)+DATE(1970,1,1)</f>
        <v>42201.675011574072</v>
      </c>
      <c r="T2800" s="7">
        <f>(Table1[[#This Row],[deadline]]/86400)+DATE(1970,1,1)</f>
        <v>42216.666666666672</v>
      </c>
    </row>
    <row r="2801" spans="1:20" ht="58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12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9">
        <f>Table1[[#This Row],[pledged]]/Table1[[#This Row],[goal]]</f>
        <v>1.1663479999999999</v>
      </c>
      <c r="P2801" s="8">
        <f>IFERROR(Table1[[#This Row],[pledged]]/Table1[[#This Row],[backers_count]],0)</f>
        <v>44.859538461538463</v>
      </c>
      <c r="Q28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01" t="str">
        <f>RIGHT(Table1[[#This Row],[Category and Sub-Category]],(LEN(Table1[[#This Row],[Category and Sub-Category]])-(FIND("/",Table1[[#This Row],[Category and Sub-Category]],1))))</f>
        <v>plays</v>
      </c>
      <c r="S2801" s="7">
        <f>(Table1[[#This Row],[launched_at]]/86400)+DATE(1970,1,1)</f>
        <v>42507.264699074076</v>
      </c>
      <c r="T2801" s="7">
        <f>(Table1[[#This Row],[deadline]]/86400)+DATE(1970,1,1)</f>
        <v>42538.666666666672</v>
      </c>
    </row>
    <row r="2802" spans="1:20" ht="43.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1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9">
        <f>Table1[[#This Row],[pledged]]/Table1[[#This Row],[goal]]</f>
        <v>1.33</v>
      </c>
      <c r="P2802" s="8">
        <f>IFERROR(Table1[[#This Row],[pledged]]/Table1[[#This Row],[backers_count]],0)</f>
        <v>42.903225806451616</v>
      </c>
      <c r="Q28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02" t="str">
        <f>RIGHT(Table1[[#This Row],[Category and Sub-Category]],(LEN(Table1[[#This Row],[Category and Sub-Category]])-(FIND("/",Table1[[#This Row],[Category and Sub-Category]],1))))</f>
        <v>plays</v>
      </c>
      <c r="S2802" s="7">
        <f>(Table1[[#This Row],[launched_at]]/86400)+DATE(1970,1,1)</f>
        <v>41948.552847222221</v>
      </c>
      <c r="T2802" s="7">
        <f>(Table1[[#This Row],[deadline]]/86400)+DATE(1970,1,1)</f>
        <v>42008.552847222221</v>
      </c>
    </row>
    <row r="2803" spans="1:20" ht="43.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12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9">
        <f>Table1[[#This Row],[pledged]]/Table1[[#This Row],[goal]]</f>
        <v>1.3320000000000001</v>
      </c>
      <c r="P2803" s="8">
        <f>IFERROR(Table1[[#This Row],[pledged]]/Table1[[#This Row],[backers_count]],0)</f>
        <v>51.230769230769234</v>
      </c>
      <c r="Q28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03" t="str">
        <f>RIGHT(Table1[[#This Row],[Category and Sub-Category]],(LEN(Table1[[#This Row],[Category and Sub-Category]])-(FIND("/",Table1[[#This Row],[Category and Sub-Category]],1))))</f>
        <v>plays</v>
      </c>
      <c r="S2803" s="7">
        <f>(Table1[[#This Row],[launched_at]]/86400)+DATE(1970,1,1)</f>
        <v>41900.243159722224</v>
      </c>
      <c r="T2803" s="7">
        <f>(Table1[[#This Row],[deadline]]/86400)+DATE(1970,1,1)</f>
        <v>41922.458333333336</v>
      </c>
    </row>
    <row r="2804" spans="1:20" ht="58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12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9">
        <f>Table1[[#This Row],[pledged]]/Table1[[#This Row],[goal]]</f>
        <v>1.0183333333333333</v>
      </c>
      <c r="P2804" s="8">
        <f>IFERROR(Table1[[#This Row],[pledged]]/Table1[[#This Row],[backers_count]],0)</f>
        <v>33.944444444444443</v>
      </c>
      <c r="Q28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04" t="str">
        <f>RIGHT(Table1[[#This Row],[Category and Sub-Category]],(LEN(Table1[[#This Row],[Category and Sub-Category]])-(FIND("/",Table1[[#This Row],[Category and Sub-Category]],1))))</f>
        <v>plays</v>
      </c>
      <c r="S2804" s="7">
        <f>(Table1[[#This Row],[launched_at]]/86400)+DATE(1970,1,1)</f>
        <v>42192.64707175926</v>
      </c>
      <c r="T2804" s="7">
        <f>(Table1[[#This Row],[deadline]]/86400)+DATE(1970,1,1)</f>
        <v>42222.64707175926</v>
      </c>
    </row>
    <row r="2805" spans="1:20" ht="43.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12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9">
        <f>Table1[[#This Row],[pledged]]/Table1[[#This Row],[goal]]</f>
        <v>1.2795000000000001</v>
      </c>
      <c r="P2805" s="8">
        <f>IFERROR(Table1[[#This Row],[pledged]]/Table1[[#This Row],[backers_count]],0)</f>
        <v>90.744680851063833</v>
      </c>
      <c r="Q28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05" t="str">
        <f>RIGHT(Table1[[#This Row],[Category and Sub-Category]],(LEN(Table1[[#This Row],[Category and Sub-Category]])-(FIND("/",Table1[[#This Row],[Category and Sub-Category]],1))))</f>
        <v>plays</v>
      </c>
      <c r="S2805" s="7">
        <f>(Table1[[#This Row],[launched_at]]/86400)+DATE(1970,1,1)</f>
        <v>42158.065694444449</v>
      </c>
      <c r="T2805" s="7">
        <f>(Table1[[#This Row],[deadline]]/86400)+DATE(1970,1,1)</f>
        <v>42201</v>
      </c>
    </row>
    <row r="2806" spans="1:20" ht="43.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12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9">
        <f>Table1[[#This Row],[pledged]]/Table1[[#This Row],[goal]]</f>
        <v>1.1499999999999999</v>
      </c>
      <c r="P2806" s="8">
        <f>IFERROR(Table1[[#This Row],[pledged]]/Table1[[#This Row],[backers_count]],0)</f>
        <v>50</v>
      </c>
      <c r="Q28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06" t="str">
        <f>RIGHT(Table1[[#This Row],[Category and Sub-Category]],(LEN(Table1[[#This Row],[Category and Sub-Category]])-(FIND("/",Table1[[#This Row],[Category and Sub-Category]],1))))</f>
        <v>plays</v>
      </c>
      <c r="S2806" s="7">
        <f>(Table1[[#This Row],[launched_at]]/86400)+DATE(1970,1,1)</f>
        <v>41881.453587962962</v>
      </c>
      <c r="T2806" s="7">
        <f>(Table1[[#This Row],[deadline]]/86400)+DATE(1970,1,1)</f>
        <v>41911.453587962962</v>
      </c>
    </row>
    <row r="2807" spans="1:20" ht="58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12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9">
        <f>Table1[[#This Row],[pledged]]/Table1[[#This Row],[goal]]</f>
        <v>1.1000000000000001</v>
      </c>
      <c r="P2807" s="8">
        <f>IFERROR(Table1[[#This Row],[pledged]]/Table1[[#This Row],[backers_count]],0)</f>
        <v>24.444444444444443</v>
      </c>
      <c r="Q28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07" t="str">
        <f>RIGHT(Table1[[#This Row],[Category and Sub-Category]],(LEN(Table1[[#This Row],[Category and Sub-Category]])-(FIND("/",Table1[[#This Row],[Category and Sub-Category]],1))))</f>
        <v>plays</v>
      </c>
      <c r="S2807" s="7">
        <f>(Table1[[#This Row],[launched_at]]/86400)+DATE(1970,1,1)</f>
        <v>42213.505474537036</v>
      </c>
      <c r="T2807" s="7">
        <f>(Table1[[#This Row],[deadline]]/86400)+DATE(1970,1,1)</f>
        <v>42238.505474537036</v>
      </c>
    </row>
    <row r="2808" spans="1:20" ht="43.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12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9">
        <f>Table1[[#This Row],[pledged]]/Table1[[#This Row],[goal]]</f>
        <v>1.121</v>
      </c>
      <c r="P2808" s="8">
        <f>IFERROR(Table1[[#This Row],[pledged]]/Table1[[#This Row],[backers_count]],0)</f>
        <v>44.25</v>
      </c>
      <c r="Q28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08" t="str">
        <f>RIGHT(Table1[[#This Row],[Category and Sub-Category]],(LEN(Table1[[#This Row],[Category and Sub-Category]])-(FIND("/",Table1[[#This Row],[Category and Sub-Category]],1))))</f>
        <v>plays</v>
      </c>
      <c r="S2808" s="7">
        <f>(Table1[[#This Row],[launched_at]]/86400)+DATE(1970,1,1)</f>
        <v>42185.267245370371</v>
      </c>
      <c r="T2808" s="7">
        <f>(Table1[[#This Row],[deadline]]/86400)+DATE(1970,1,1)</f>
        <v>42221.458333333328</v>
      </c>
    </row>
    <row r="2809" spans="1:20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12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9">
        <f>Table1[[#This Row],[pledged]]/Table1[[#This Row],[goal]]</f>
        <v>1.26</v>
      </c>
      <c r="P2809" s="8">
        <f>IFERROR(Table1[[#This Row],[pledged]]/Table1[[#This Row],[backers_count]],0)</f>
        <v>67.741935483870961</v>
      </c>
      <c r="Q28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09" t="str">
        <f>RIGHT(Table1[[#This Row],[Category and Sub-Category]],(LEN(Table1[[#This Row],[Category and Sub-Category]])-(FIND("/",Table1[[#This Row],[Category and Sub-Category]],1))))</f>
        <v>plays</v>
      </c>
      <c r="S2809" s="7">
        <f>(Table1[[#This Row],[launched_at]]/86400)+DATE(1970,1,1)</f>
        <v>42154.873124999998</v>
      </c>
      <c r="T2809" s="7">
        <f>(Table1[[#This Row],[deadline]]/86400)+DATE(1970,1,1)</f>
        <v>42184.873124999998</v>
      </c>
    </row>
    <row r="2810" spans="1:20" ht="58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12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9">
        <f>Table1[[#This Row],[pledged]]/Table1[[#This Row],[goal]]</f>
        <v>1.0024444444444445</v>
      </c>
      <c r="P2810" s="8">
        <f>IFERROR(Table1[[#This Row],[pledged]]/Table1[[#This Row],[backers_count]],0)</f>
        <v>65.376811594202906</v>
      </c>
      <c r="Q28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10" t="str">
        <f>RIGHT(Table1[[#This Row],[Category and Sub-Category]],(LEN(Table1[[#This Row],[Category and Sub-Category]])-(FIND("/",Table1[[#This Row],[Category and Sub-Category]],1))))</f>
        <v>plays</v>
      </c>
      <c r="S2810" s="7">
        <f>(Table1[[#This Row],[launched_at]]/86400)+DATE(1970,1,1)</f>
        <v>42208.84646990741</v>
      </c>
      <c r="T2810" s="7">
        <f>(Table1[[#This Row],[deadline]]/86400)+DATE(1970,1,1)</f>
        <v>42238.84646990741</v>
      </c>
    </row>
    <row r="2811" spans="1:20" ht="43.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12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9">
        <f>Table1[[#This Row],[pledged]]/Table1[[#This Row],[goal]]</f>
        <v>1.024</v>
      </c>
      <c r="P2811" s="8">
        <f>IFERROR(Table1[[#This Row],[pledged]]/Table1[[#This Row],[backers_count]],0)</f>
        <v>121.9047619047619</v>
      </c>
      <c r="Q28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11" t="str">
        <f>RIGHT(Table1[[#This Row],[Category and Sub-Category]],(LEN(Table1[[#This Row],[Category and Sub-Category]])-(FIND("/",Table1[[#This Row],[Category and Sub-Category]],1))))</f>
        <v>plays</v>
      </c>
      <c r="S2811" s="7">
        <f>(Table1[[#This Row],[launched_at]]/86400)+DATE(1970,1,1)</f>
        <v>42451.496817129635</v>
      </c>
      <c r="T2811" s="7">
        <f>(Table1[[#This Row],[deadline]]/86400)+DATE(1970,1,1)</f>
        <v>42459.610416666663</v>
      </c>
    </row>
    <row r="2812" spans="1:20" ht="43.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9">
        <f>Table1[[#This Row],[pledged]]/Table1[[#This Row],[goal]]</f>
        <v>1.0820000000000001</v>
      </c>
      <c r="P2812" s="8">
        <f>IFERROR(Table1[[#This Row],[pledged]]/Table1[[#This Row],[backers_count]],0)</f>
        <v>47.456140350877192</v>
      </c>
      <c r="Q28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12" t="str">
        <f>RIGHT(Table1[[#This Row],[Category and Sub-Category]],(LEN(Table1[[#This Row],[Category and Sub-Category]])-(FIND("/",Table1[[#This Row],[Category and Sub-Category]],1))))</f>
        <v>plays</v>
      </c>
      <c r="S2812" s="7">
        <f>(Table1[[#This Row],[launched_at]]/86400)+DATE(1970,1,1)</f>
        <v>41759.13962962963</v>
      </c>
      <c r="T2812" s="7">
        <f>(Table1[[#This Row],[deadline]]/86400)+DATE(1970,1,1)</f>
        <v>41791.165972222225</v>
      </c>
    </row>
    <row r="2813" spans="1:20" ht="43.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12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9">
        <f>Table1[[#This Row],[pledged]]/Table1[[#This Row],[goal]]</f>
        <v>1.0026999999999999</v>
      </c>
      <c r="P2813" s="8">
        <f>IFERROR(Table1[[#This Row],[pledged]]/Table1[[#This Row],[backers_count]],0)</f>
        <v>92.842592592592595</v>
      </c>
      <c r="Q28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13" t="str">
        <f>RIGHT(Table1[[#This Row],[Category and Sub-Category]],(LEN(Table1[[#This Row],[Category and Sub-Category]])-(FIND("/",Table1[[#This Row],[Category and Sub-Category]],1))))</f>
        <v>plays</v>
      </c>
      <c r="S2813" s="7">
        <f>(Table1[[#This Row],[launched_at]]/86400)+DATE(1970,1,1)</f>
        <v>42028.496562500004</v>
      </c>
      <c r="T2813" s="7">
        <f>(Table1[[#This Row],[deadline]]/86400)+DATE(1970,1,1)</f>
        <v>42058.496562500004</v>
      </c>
    </row>
    <row r="2814" spans="1:20" ht="43.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12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9">
        <f>Table1[[#This Row],[pledged]]/Table1[[#This Row],[goal]]</f>
        <v>1.133</v>
      </c>
      <c r="P2814" s="8">
        <f>IFERROR(Table1[[#This Row],[pledged]]/Table1[[#This Row],[backers_count]],0)</f>
        <v>68.253012048192772</v>
      </c>
      <c r="Q28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14" t="str">
        <f>RIGHT(Table1[[#This Row],[Category and Sub-Category]],(LEN(Table1[[#This Row],[Category and Sub-Category]])-(FIND("/",Table1[[#This Row],[Category and Sub-Category]],1))))</f>
        <v>plays</v>
      </c>
      <c r="S2814" s="7">
        <f>(Table1[[#This Row],[launched_at]]/86400)+DATE(1970,1,1)</f>
        <v>42054.74418981481</v>
      </c>
      <c r="T2814" s="7">
        <f>(Table1[[#This Row],[deadline]]/86400)+DATE(1970,1,1)</f>
        <v>42100.166666666672</v>
      </c>
    </row>
    <row r="2815" spans="1:20" ht="43.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12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9">
        <f>Table1[[#This Row],[pledged]]/Table1[[#This Row],[goal]]</f>
        <v>1.2757571428571428</v>
      </c>
      <c r="P2815" s="8">
        <f>IFERROR(Table1[[#This Row],[pledged]]/Table1[[#This Row],[backers_count]],0)</f>
        <v>37.209583333333335</v>
      </c>
      <c r="Q28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15" t="str">
        <f>RIGHT(Table1[[#This Row],[Category and Sub-Category]],(LEN(Table1[[#This Row],[Category and Sub-Category]])-(FIND("/",Table1[[#This Row],[Category and Sub-Category]],1))))</f>
        <v>plays</v>
      </c>
      <c r="S2815" s="7">
        <f>(Table1[[#This Row],[launched_at]]/86400)+DATE(1970,1,1)</f>
        <v>42693.742604166662</v>
      </c>
      <c r="T2815" s="7">
        <f>(Table1[[#This Row],[deadline]]/86400)+DATE(1970,1,1)</f>
        <v>42718.742604166662</v>
      </c>
    </row>
    <row r="2816" spans="1:20" ht="43.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12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9">
        <f>Table1[[#This Row],[pledged]]/Table1[[#This Row],[goal]]</f>
        <v>1.0773333333333333</v>
      </c>
      <c r="P2816" s="8">
        <f>IFERROR(Table1[[#This Row],[pledged]]/Table1[[#This Row],[backers_count]],0)</f>
        <v>25.25</v>
      </c>
      <c r="Q28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16" t="str">
        <f>RIGHT(Table1[[#This Row],[Category and Sub-Category]],(LEN(Table1[[#This Row],[Category and Sub-Category]])-(FIND("/",Table1[[#This Row],[Category and Sub-Category]],1))))</f>
        <v>plays</v>
      </c>
      <c r="S2816" s="7">
        <f>(Table1[[#This Row],[launched_at]]/86400)+DATE(1970,1,1)</f>
        <v>42103.399479166663</v>
      </c>
      <c r="T2816" s="7">
        <f>(Table1[[#This Row],[deadline]]/86400)+DATE(1970,1,1)</f>
        <v>42133.399479166663</v>
      </c>
    </row>
    <row r="2817" spans="1:20" ht="43.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12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9">
        <f>Table1[[#This Row],[pledged]]/Table1[[#This Row],[goal]]</f>
        <v>2.42</v>
      </c>
      <c r="P2817" s="8">
        <f>IFERROR(Table1[[#This Row],[pledged]]/Table1[[#This Row],[backers_count]],0)</f>
        <v>43.214285714285715</v>
      </c>
      <c r="Q28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17" t="str">
        <f>RIGHT(Table1[[#This Row],[Category and Sub-Category]],(LEN(Table1[[#This Row],[Category and Sub-Category]])-(FIND("/",Table1[[#This Row],[Category and Sub-Category]],1))))</f>
        <v>plays</v>
      </c>
      <c r="S2817" s="7">
        <f>(Table1[[#This Row],[launched_at]]/86400)+DATE(1970,1,1)</f>
        <v>42559.776724537034</v>
      </c>
      <c r="T2817" s="7">
        <f>(Table1[[#This Row],[deadline]]/86400)+DATE(1970,1,1)</f>
        <v>42589.776724537034</v>
      </c>
    </row>
    <row r="2818" spans="1:20" ht="43.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12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9">
        <f>Table1[[#This Row],[pledged]]/Table1[[#This Row],[goal]]</f>
        <v>1.4156666666666666</v>
      </c>
      <c r="P2818" s="8">
        <f>IFERROR(Table1[[#This Row],[pledged]]/Table1[[#This Row],[backers_count]],0)</f>
        <v>25.130177514792898</v>
      </c>
      <c r="Q28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18" t="str">
        <f>RIGHT(Table1[[#This Row],[Category and Sub-Category]],(LEN(Table1[[#This Row],[Category and Sub-Category]])-(FIND("/",Table1[[#This Row],[Category and Sub-Category]],1))))</f>
        <v>plays</v>
      </c>
      <c r="S2818" s="7">
        <f>(Table1[[#This Row],[launched_at]]/86400)+DATE(1970,1,1)</f>
        <v>42188.467499999999</v>
      </c>
      <c r="T2818" s="7">
        <f>(Table1[[#This Row],[deadline]]/86400)+DATE(1970,1,1)</f>
        <v>42218.666666666672</v>
      </c>
    </row>
    <row r="2819" spans="1:20" ht="58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12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9">
        <f>Table1[[#This Row],[pledged]]/Table1[[#This Row],[goal]]</f>
        <v>1.3</v>
      </c>
      <c r="P2819" s="8">
        <f>IFERROR(Table1[[#This Row],[pledged]]/Table1[[#This Row],[backers_count]],0)</f>
        <v>23.636363636363637</v>
      </c>
      <c r="Q28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19" t="str">
        <f>RIGHT(Table1[[#This Row],[Category and Sub-Category]],(LEN(Table1[[#This Row],[Category and Sub-Category]])-(FIND("/",Table1[[#This Row],[Category and Sub-Category]],1))))</f>
        <v>plays</v>
      </c>
      <c r="S2819" s="7">
        <f>(Table1[[#This Row],[launched_at]]/86400)+DATE(1970,1,1)</f>
        <v>42023.634976851856</v>
      </c>
      <c r="T2819" s="7">
        <f>(Table1[[#This Row],[deadline]]/86400)+DATE(1970,1,1)</f>
        <v>42063.634976851856</v>
      </c>
    </row>
    <row r="2820" spans="1:20" ht="43.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12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9">
        <f>Table1[[#This Row],[pledged]]/Table1[[#This Row],[goal]]</f>
        <v>1.0603</v>
      </c>
      <c r="P2820" s="8">
        <f>IFERROR(Table1[[#This Row],[pledged]]/Table1[[#This Row],[backers_count]],0)</f>
        <v>103.95098039215686</v>
      </c>
      <c r="Q28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20" t="str">
        <f>RIGHT(Table1[[#This Row],[Category and Sub-Category]],(LEN(Table1[[#This Row],[Category and Sub-Category]])-(FIND("/",Table1[[#This Row],[Category and Sub-Category]],1))))</f>
        <v>plays</v>
      </c>
      <c r="S2820" s="7">
        <f>(Table1[[#This Row],[launched_at]]/86400)+DATE(1970,1,1)</f>
        <v>42250.598217592589</v>
      </c>
      <c r="T2820" s="7">
        <f>(Table1[[#This Row],[deadline]]/86400)+DATE(1970,1,1)</f>
        <v>42270.598217592589</v>
      </c>
    </row>
    <row r="2821" spans="1:20" ht="43.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12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9">
        <f>Table1[[#This Row],[pledged]]/Table1[[#This Row],[goal]]</f>
        <v>1.048</v>
      </c>
      <c r="P2821" s="8">
        <f>IFERROR(Table1[[#This Row],[pledged]]/Table1[[#This Row],[backers_count]],0)</f>
        <v>50.384615384615387</v>
      </c>
      <c r="Q28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21" t="str">
        <f>RIGHT(Table1[[#This Row],[Category and Sub-Category]],(LEN(Table1[[#This Row],[Category and Sub-Category]])-(FIND("/",Table1[[#This Row],[Category and Sub-Category]],1))))</f>
        <v>plays</v>
      </c>
      <c r="S2821" s="7">
        <f>(Table1[[#This Row],[launched_at]]/86400)+DATE(1970,1,1)</f>
        <v>42139.525567129633</v>
      </c>
      <c r="T2821" s="7">
        <f>(Table1[[#This Row],[deadline]]/86400)+DATE(1970,1,1)</f>
        <v>42169.525567129633</v>
      </c>
    </row>
    <row r="2822" spans="1:20" ht="43.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1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9">
        <f>Table1[[#This Row],[pledged]]/Table1[[#This Row],[goal]]</f>
        <v>1.36</v>
      </c>
      <c r="P2822" s="8">
        <f>IFERROR(Table1[[#This Row],[pledged]]/Table1[[#This Row],[backers_count]],0)</f>
        <v>13.6</v>
      </c>
      <c r="Q28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22" t="str">
        <f>RIGHT(Table1[[#This Row],[Category and Sub-Category]],(LEN(Table1[[#This Row],[Category and Sub-Category]])-(FIND("/",Table1[[#This Row],[Category and Sub-Category]],1))))</f>
        <v>plays</v>
      </c>
      <c r="S2822" s="7">
        <f>(Table1[[#This Row],[launched_at]]/86400)+DATE(1970,1,1)</f>
        <v>42401.610983796301</v>
      </c>
      <c r="T2822" s="7">
        <f>(Table1[[#This Row],[deadline]]/86400)+DATE(1970,1,1)</f>
        <v>42426</v>
      </c>
    </row>
    <row r="2823" spans="1:20" ht="58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12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9">
        <f>Table1[[#This Row],[pledged]]/Table1[[#This Row],[goal]]</f>
        <v>1</v>
      </c>
      <c r="P2823" s="8">
        <f>IFERROR(Table1[[#This Row],[pledged]]/Table1[[#This Row],[backers_count]],0)</f>
        <v>28.571428571428573</v>
      </c>
      <c r="Q28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23" t="str">
        <f>RIGHT(Table1[[#This Row],[Category and Sub-Category]],(LEN(Table1[[#This Row],[Category and Sub-Category]])-(FIND("/",Table1[[#This Row],[Category and Sub-Category]],1))))</f>
        <v>plays</v>
      </c>
      <c r="S2823" s="7">
        <f>(Table1[[#This Row],[launched_at]]/86400)+DATE(1970,1,1)</f>
        <v>41875.922858796301</v>
      </c>
      <c r="T2823" s="7">
        <f>(Table1[[#This Row],[deadline]]/86400)+DATE(1970,1,1)</f>
        <v>41905.922858796301</v>
      </c>
    </row>
    <row r="2824" spans="1:20" ht="58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12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9">
        <f>Table1[[#This Row],[pledged]]/Table1[[#This Row],[goal]]</f>
        <v>1</v>
      </c>
      <c r="P2824" s="8">
        <f>IFERROR(Table1[[#This Row],[pledged]]/Table1[[#This Row],[backers_count]],0)</f>
        <v>63.829787234042556</v>
      </c>
      <c r="Q28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24" t="str">
        <f>RIGHT(Table1[[#This Row],[Category and Sub-Category]],(LEN(Table1[[#This Row],[Category and Sub-Category]])-(FIND("/",Table1[[#This Row],[Category and Sub-Category]],1))))</f>
        <v>plays</v>
      </c>
      <c r="S2824" s="7">
        <f>(Table1[[#This Row],[launched_at]]/86400)+DATE(1970,1,1)</f>
        <v>42060.683935185181</v>
      </c>
      <c r="T2824" s="7">
        <f>(Table1[[#This Row],[deadline]]/86400)+DATE(1970,1,1)</f>
        <v>42090.642268518517</v>
      </c>
    </row>
    <row r="2825" spans="1:20" ht="58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12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9">
        <f>Table1[[#This Row],[pledged]]/Table1[[#This Row],[goal]]</f>
        <v>1.24</v>
      </c>
      <c r="P2825" s="8">
        <f>IFERROR(Table1[[#This Row],[pledged]]/Table1[[#This Row],[backers_count]],0)</f>
        <v>8.8571428571428577</v>
      </c>
      <c r="Q28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25" t="str">
        <f>RIGHT(Table1[[#This Row],[Category and Sub-Category]],(LEN(Table1[[#This Row],[Category and Sub-Category]])-(FIND("/",Table1[[#This Row],[Category and Sub-Category]],1))))</f>
        <v>plays</v>
      </c>
      <c r="S2825" s="7">
        <f>(Table1[[#This Row],[launched_at]]/86400)+DATE(1970,1,1)</f>
        <v>42067.011643518519</v>
      </c>
      <c r="T2825" s="7">
        <f>(Table1[[#This Row],[deadline]]/86400)+DATE(1970,1,1)</f>
        <v>42094.957638888889</v>
      </c>
    </row>
    <row r="2826" spans="1:20" ht="43.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12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9">
        <f>Table1[[#This Row],[pledged]]/Table1[[#This Row],[goal]]</f>
        <v>1.1692307692307693</v>
      </c>
      <c r="P2826" s="8">
        <f>IFERROR(Table1[[#This Row],[pledged]]/Table1[[#This Row],[backers_count]],0)</f>
        <v>50.666666666666664</v>
      </c>
      <c r="Q28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26" t="str">
        <f>RIGHT(Table1[[#This Row],[Category and Sub-Category]],(LEN(Table1[[#This Row],[Category and Sub-Category]])-(FIND("/",Table1[[#This Row],[Category and Sub-Category]],1))))</f>
        <v>plays</v>
      </c>
      <c r="S2826" s="7">
        <f>(Table1[[#This Row],[launched_at]]/86400)+DATE(1970,1,1)</f>
        <v>42136.270787037036</v>
      </c>
      <c r="T2826" s="7">
        <f>(Table1[[#This Row],[deadline]]/86400)+DATE(1970,1,1)</f>
        <v>42168.071527777778</v>
      </c>
    </row>
    <row r="2827" spans="1:20" ht="58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12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9">
        <f>Table1[[#This Row],[pledged]]/Table1[[#This Row],[goal]]</f>
        <v>1.0333333333333334</v>
      </c>
      <c r="P2827" s="8">
        <f>IFERROR(Table1[[#This Row],[pledged]]/Table1[[#This Row],[backers_count]],0)</f>
        <v>60.784313725490193</v>
      </c>
      <c r="Q28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27" t="str">
        <f>RIGHT(Table1[[#This Row],[Category and Sub-Category]],(LEN(Table1[[#This Row],[Category and Sub-Category]])-(FIND("/",Table1[[#This Row],[Category and Sub-Category]],1))))</f>
        <v>plays</v>
      </c>
      <c r="S2827" s="7">
        <f>(Table1[[#This Row],[launched_at]]/86400)+DATE(1970,1,1)</f>
        <v>42312.792662037042</v>
      </c>
      <c r="T2827" s="7">
        <f>(Table1[[#This Row],[deadline]]/86400)+DATE(1970,1,1)</f>
        <v>42342.792662037042</v>
      </c>
    </row>
    <row r="2828" spans="1:20" ht="58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12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9">
        <f>Table1[[#This Row],[pledged]]/Table1[[#This Row],[goal]]</f>
        <v>1.0774999999999999</v>
      </c>
      <c r="P2828" s="8">
        <f>IFERROR(Table1[[#This Row],[pledged]]/Table1[[#This Row],[backers_count]],0)</f>
        <v>113.42105263157895</v>
      </c>
      <c r="Q28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28" t="str">
        <f>RIGHT(Table1[[#This Row],[Category and Sub-Category]],(LEN(Table1[[#This Row],[Category and Sub-Category]])-(FIND("/",Table1[[#This Row],[Category and Sub-Category]],1))))</f>
        <v>plays</v>
      </c>
      <c r="S2828" s="7">
        <f>(Table1[[#This Row],[launched_at]]/86400)+DATE(1970,1,1)</f>
        <v>42171.034861111111</v>
      </c>
      <c r="T2828" s="7">
        <f>(Table1[[#This Row],[deadline]]/86400)+DATE(1970,1,1)</f>
        <v>42195.291666666672</v>
      </c>
    </row>
    <row r="2829" spans="1:20" ht="58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12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9">
        <f>Table1[[#This Row],[pledged]]/Table1[[#This Row],[goal]]</f>
        <v>1.2024999999999999</v>
      </c>
      <c r="P2829" s="8">
        <f>IFERROR(Table1[[#This Row],[pledged]]/Table1[[#This Row],[backers_count]],0)</f>
        <v>104.56521739130434</v>
      </c>
      <c r="Q28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29" t="str">
        <f>RIGHT(Table1[[#This Row],[Category and Sub-Category]],(LEN(Table1[[#This Row],[Category and Sub-Category]])-(FIND("/",Table1[[#This Row],[Category and Sub-Category]],1))))</f>
        <v>plays</v>
      </c>
      <c r="S2829" s="7">
        <f>(Table1[[#This Row],[launched_at]]/86400)+DATE(1970,1,1)</f>
        <v>42494.683634259258</v>
      </c>
      <c r="T2829" s="7">
        <f>(Table1[[#This Row],[deadline]]/86400)+DATE(1970,1,1)</f>
        <v>42524.6875</v>
      </c>
    </row>
    <row r="2830" spans="1:20" ht="43.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12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9">
        <f>Table1[[#This Row],[pledged]]/Table1[[#This Row],[goal]]</f>
        <v>1.0037894736842106</v>
      </c>
      <c r="P2830" s="8">
        <f>IFERROR(Table1[[#This Row],[pledged]]/Table1[[#This Row],[backers_count]],0)</f>
        <v>98.30927835051547</v>
      </c>
      <c r="Q28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30" t="str">
        <f>RIGHT(Table1[[#This Row],[Category and Sub-Category]],(LEN(Table1[[#This Row],[Category and Sub-Category]])-(FIND("/",Table1[[#This Row],[Category and Sub-Category]],1))))</f>
        <v>plays</v>
      </c>
      <c r="S2830" s="7">
        <f>(Table1[[#This Row],[launched_at]]/86400)+DATE(1970,1,1)</f>
        <v>42254.264687499999</v>
      </c>
      <c r="T2830" s="7">
        <f>(Table1[[#This Row],[deadline]]/86400)+DATE(1970,1,1)</f>
        <v>42279.958333333328</v>
      </c>
    </row>
    <row r="2831" spans="1:20" ht="43.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12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9">
        <f>Table1[[#This Row],[pledged]]/Table1[[#This Row],[goal]]</f>
        <v>1.0651999999999999</v>
      </c>
      <c r="P2831" s="8">
        <f>IFERROR(Table1[[#This Row],[pledged]]/Table1[[#This Row],[backers_count]],0)</f>
        <v>35.039473684210527</v>
      </c>
      <c r="Q28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31" t="str">
        <f>RIGHT(Table1[[#This Row],[Category and Sub-Category]],(LEN(Table1[[#This Row],[Category and Sub-Category]])-(FIND("/",Table1[[#This Row],[Category and Sub-Category]],1))))</f>
        <v>plays</v>
      </c>
      <c r="S2831" s="7">
        <f>(Table1[[#This Row],[launched_at]]/86400)+DATE(1970,1,1)</f>
        <v>42495.434236111112</v>
      </c>
      <c r="T2831" s="7">
        <f>(Table1[[#This Row],[deadline]]/86400)+DATE(1970,1,1)</f>
        <v>42523.434236111112</v>
      </c>
    </row>
    <row r="2832" spans="1:20" ht="29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1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9">
        <f>Table1[[#This Row],[pledged]]/Table1[[#This Row],[goal]]</f>
        <v>1</v>
      </c>
      <c r="P2832" s="8">
        <f>IFERROR(Table1[[#This Row],[pledged]]/Table1[[#This Row],[backers_count]],0)</f>
        <v>272.72727272727275</v>
      </c>
      <c r="Q28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32" t="str">
        <f>RIGHT(Table1[[#This Row],[Category and Sub-Category]],(LEN(Table1[[#This Row],[Category and Sub-Category]])-(FIND("/",Table1[[#This Row],[Category and Sub-Category]],1))))</f>
        <v>plays</v>
      </c>
      <c r="S2832" s="7">
        <f>(Table1[[#This Row],[launched_at]]/86400)+DATE(1970,1,1)</f>
        <v>41758.839675925927</v>
      </c>
      <c r="T2832" s="7">
        <f>(Table1[[#This Row],[deadline]]/86400)+DATE(1970,1,1)</f>
        <v>41771.165972222225</v>
      </c>
    </row>
    <row r="2833" spans="1:20" ht="43.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12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9">
        <f>Table1[[#This Row],[pledged]]/Table1[[#This Row],[goal]]</f>
        <v>1.1066666666666667</v>
      </c>
      <c r="P2833" s="8">
        <f>IFERROR(Table1[[#This Row],[pledged]]/Table1[[#This Row],[backers_count]],0)</f>
        <v>63.846153846153847</v>
      </c>
      <c r="Q28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33" t="str">
        <f>RIGHT(Table1[[#This Row],[Category and Sub-Category]],(LEN(Table1[[#This Row],[Category and Sub-Category]])-(FIND("/",Table1[[#This Row],[Category and Sub-Category]],1))))</f>
        <v>plays</v>
      </c>
      <c r="S2833" s="7">
        <f>(Table1[[#This Row],[launched_at]]/86400)+DATE(1970,1,1)</f>
        <v>42171.824884259258</v>
      </c>
      <c r="T2833" s="7">
        <f>(Table1[[#This Row],[deadline]]/86400)+DATE(1970,1,1)</f>
        <v>42201.824884259258</v>
      </c>
    </row>
    <row r="2834" spans="1:20" ht="58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12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9">
        <f>Table1[[#This Row],[pledged]]/Table1[[#This Row],[goal]]</f>
        <v>1.1471959999999999</v>
      </c>
      <c r="P2834" s="8">
        <f>IFERROR(Table1[[#This Row],[pledged]]/Table1[[#This Row],[backers_count]],0)</f>
        <v>30.189368421052631</v>
      </c>
      <c r="Q28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34" t="str">
        <f>RIGHT(Table1[[#This Row],[Category and Sub-Category]],(LEN(Table1[[#This Row],[Category and Sub-Category]])-(FIND("/",Table1[[#This Row],[Category and Sub-Category]],1))))</f>
        <v>plays</v>
      </c>
      <c r="S2834" s="7">
        <f>(Table1[[#This Row],[launched_at]]/86400)+DATE(1970,1,1)</f>
        <v>41938.709421296298</v>
      </c>
      <c r="T2834" s="7">
        <f>(Table1[[#This Row],[deadline]]/86400)+DATE(1970,1,1)</f>
        <v>41966.916666666672</v>
      </c>
    </row>
    <row r="2835" spans="1:20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12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9">
        <f>Table1[[#This Row],[pledged]]/Table1[[#This Row],[goal]]</f>
        <v>1.0825925925925926</v>
      </c>
      <c r="P2835" s="8">
        <f>IFERROR(Table1[[#This Row],[pledged]]/Table1[[#This Row],[backers_count]],0)</f>
        <v>83.51428571428572</v>
      </c>
      <c r="Q28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35" t="str">
        <f>RIGHT(Table1[[#This Row],[Category and Sub-Category]],(LEN(Table1[[#This Row],[Category and Sub-Category]])-(FIND("/",Table1[[#This Row],[Category and Sub-Category]],1))))</f>
        <v>plays</v>
      </c>
      <c r="S2835" s="7">
        <f>(Table1[[#This Row],[launched_at]]/86400)+DATE(1970,1,1)</f>
        <v>42268.127696759257</v>
      </c>
      <c r="T2835" s="7">
        <f>(Table1[[#This Row],[deadline]]/86400)+DATE(1970,1,1)</f>
        <v>42288.083333333328</v>
      </c>
    </row>
    <row r="2836" spans="1:20" ht="43.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12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9">
        <f>Table1[[#This Row],[pledged]]/Table1[[#This Row],[goal]]</f>
        <v>1.7</v>
      </c>
      <c r="P2836" s="8">
        <f>IFERROR(Table1[[#This Row],[pledged]]/Table1[[#This Row],[backers_count]],0)</f>
        <v>64.761904761904759</v>
      </c>
      <c r="Q28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36" t="str">
        <f>RIGHT(Table1[[#This Row],[Category and Sub-Category]],(LEN(Table1[[#This Row],[Category and Sub-Category]])-(FIND("/",Table1[[#This Row],[Category and Sub-Category]],1))))</f>
        <v>plays</v>
      </c>
      <c r="S2836" s="7">
        <f>(Table1[[#This Row],[launched_at]]/86400)+DATE(1970,1,1)</f>
        <v>42019.959837962961</v>
      </c>
      <c r="T2836" s="7">
        <f>(Table1[[#This Row],[deadline]]/86400)+DATE(1970,1,1)</f>
        <v>42034.959837962961</v>
      </c>
    </row>
    <row r="2837" spans="1:20" ht="43.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12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9">
        <f>Table1[[#This Row],[pledged]]/Table1[[#This Row],[goal]]</f>
        <v>1.8709899999999999</v>
      </c>
      <c r="P2837" s="8">
        <f>IFERROR(Table1[[#This Row],[pledged]]/Table1[[#This Row],[backers_count]],0)</f>
        <v>20.118172043010752</v>
      </c>
      <c r="Q28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37" t="str">
        <f>RIGHT(Table1[[#This Row],[Category and Sub-Category]],(LEN(Table1[[#This Row],[Category and Sub-Category]])-(FIND("/",Table1[[#This Row],[Category and Sub-Category]],1))))</f>
        <v>plays</v>
      </c>
      <c r="S2837" s="7">
        <f>(Table1[[#This Row],[launched_at]]/86400)+DATE(1970,1,1)</f>
        <v>42313.703900462962</v>
      </c>
      <c r="T2837" s="7">
        <f>(Table1[[#This Row],[deadline]]/86400)+DATE(1970,1,1)</f>
        <v>42343</v>
      </c>
    </row>
    <row r="2838" spans="1:20" ht="58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12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9">
        <f>Table1[[#This Row],[pledged]]/Table1[[#This Row],[goal]]</f>
        <v>1.0777777777777777</v>
      </c>
      <c r="P2838" s="8">
        <f>IFERROR(Table1[[#This Row],[pledged]]/Table1[[#This Row],[backers_count]],0)</f>
        <v>44.090909090909093</v>
      </c>
      <c r="Q28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38" t="str">
        <f>RIGHT(Table1[[#This Row],[Category and Sub-Category]],(LEN(Table1[[#This Row],[Category and Sub-Category]])-(FIND("/",Table1[[#This Row],[Category and Sub-Category]],1))))</f>
        <v>plays</v>
      </c>
      <c r="S2838" s="7">
        <f>(Table1[[#This Row],[launched_at]]/86400)+DATE(1970,1,1)</f>
        <v>42746.261782407411</v>
      </c>
      <c r="T2838" s="7">
        <f>(Table1[[#This Row],[deadline]]/86400)+DATE(1970,1,1)</f>
        <v>42784.207638888889</v>
      </c>
    </row>
    <row r="2839" spans="1:20" ht="58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12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9">
        <f>Table1[[#This Row],[pledged]]/Table1[[#This Row],[goal]]</f>
        <v>1</v>
      </c>
      <c r="P2839" s="8">
        <f>IFERROR(Table1[[#This Row],[pledged]]/Table1[[#This Row],[backers_count]],0)</f>
        <v>40.476190476190474</v>
      </c>
      <c r="Q28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39" t="str">
        <f>RIGHT(Table1[[#This Row],[Category and Sub-Category]],(LEN(Table1[[#This Row],[Category and Sub-Category]])-(FIND("/",Table1[[#This Row],[Category and Sub-Category]],1))))</f>
        <v>plays</v>
      </c>
      <c r="S2839" s="7">
        <f>(Table1[[#This Row],[launched_at]]/86400)+DATE(1970,1,1)</f>
        <v>42307.908379629633</v>
      </c>
      <c r="T2839" s="7">
        <f>(Table1[[#This Row],[deadline]]/86400)+DATE(1970,1,1)</f>
        <v>42347.950046296297</v>
      </c>
    </row>
    <row r="2840" spans="1:20" ht="43.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12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9">
        <f>Table1[[#This Row],[pledged]]/Table1[[#This Row],[goal]]</f>
        <v>1.2024999999999999</v>
      </c>
      <c r="P2840" s="8">
        <f>IFERROR(Table1[[#This Row],[pledged]]/Table1[[#This Row],[backers_count]],0)</f>
        <v>44.537037037037038</v>
      </c>
      <c r="Q28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40" t="str">
        <f>RIGHT(Table1[[#This Row],[Category and Sub-Category]],(LEN(Table1[[#This Row],[Category and Sub-Category]])-(FIND("/",Table1[[#This Row],[Category and Sub-Category]],1))))</f>
        <v>plays</v>
      </c>
      <c r="S2840" s="7">
        <f>(Table1[[#This Row],[launched_at]]/86400)+DATE(1970,1,1)</f>
        <v>41842.607592592591</v>
      </c>
      <c r="T2840" s="7">
        <f>(Table1[[#This Row],[deadline]]/86400)+DATE(1970,1,1)</f>
        <v>41864.916666666664</v>
      </c>
    </row>
    <row r="2841" spans="1:20" ht="43.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12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9">
        <f>Table1[[#This Row],[pledged]]/Table1[[#This Row],[goal]]</f>
        <v>1.1142857142857143</v>
      </c>
      <c r="P2841" s="8">
        <f>IFERROR(Table1[[#This Row],[pledged]]/Table1[[#This Row],[backers_count]],0)</f>
        <v>125.80645161290323</v>
      </c>
      <c r="Q28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41" t="str">
        <f>RIGHT(Table1[[#This Row],[Category and Sub-Category]],(LEN(Table1[[#This Row],[Category and Sub-Category]])-(FIND("/",Table1[[#This Row],[Category and Sub-Category]],1))))</f>
        <v>plays</v>
      </c>
      <c r="S2841" s="7">
        <f>(Table1[[#This Row],[launched_at]]/86400)+DATE(1970,1,1)</f>
        <v>41853.240208333329</v>
      </c>
      <c r="T2841" s="7">
        <f>(Table1[[#This Row],[deadline]]/86400)+DATE(1970,1,1)</f>
        <v>41876.207638888889</v>
      </c>
    </row>
    <row r="2842" spans="1:20" ht="58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1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9">
        <f>Table1[[#This Row],[pledged]]/Table1[[#This Row],[goal]]</f>
        <v>1.04</v>
      </c>
      <c r="P2842" s="8">
        <f>IFERROR(Table1[[#This Row],[pledged]]/Table1[[#This Row],[backers_count]],0)</f>
        <v>19.696969696969695</v>
      </c>
      <c r="Q28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42" t="str">
        <f>RIGHT(Table1[[#This Row],[Category and Sub-Category]],(LEN(Table1[[#This Row],[Category and Sub-Category]])-(FIND("/",Table1[[#This Row],[Category and Sub-Category]],1))))</f>
        <v>plays</v>
      </c>
      <c r="S2842" s="7">
        <f>(Table1[[#This Row],[launched_at]]/86400)+DATE(1970,1,1)</f>
        <v>42060.035636574074</v>
      </c>
      <c r="T2842" s="7">
        <f>(Table1[[#This Row],[deadline]]/86400)+DATE(1970,1,1)</f>
        <v>42081.708333333328</v>
      </c>
    </row>
    <row r="2843" spans="1:20" ht="58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12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9">
        <f>Table1[[#This Row],[pledged]]/Table1[[#This Row],[goal]]</f>
        <v>0.01</v>
      </c>
      <c r="P2843" s="8">
        <f>IFERROR(Table1[[#This Row],[pledged]]/Table1[[#This Row],[backers_count]],0)</f>
        <v>10</v>
      </c>
      <c r="Q28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43" t="str">
        <f>RIGHT(Table1[[#This Row],[Category and Sub-Category]],(LEN(Table1[[#This Row],[Category and Sub-Category]])-(FIND("/",Table1[[#This Row],[Category and Sub-Category]],1))))</f>
        <v>plays</v>
      </c>
      <c r="S2843" s="7">
        <f>(Table1[[#This Row],[launched_at]]/86400)+DATE(1970,1,1)</f>
        <v>42291.739548611113</v>
      </c>
      <c r="T2843" s="7">
        <f>(Table1[[#This Row],[deadline]]/86400)+DATE(1970,1,1)</f>
        <v>42351.781215277777</v>
      </c>
    </row>
    <row r="2844" spans="1:20" ht="43.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12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9">
        <f>Table1[[#This Row],[pledged]]/Table1[[#This Row],[goal]]</f>
        <v>0</v>
      </c>
      <c r="P2844" s="8">
        <f>IFERROR(Table1[[#This Row],[pledged]]/Table1[[#This Row],[backers_count]],0)</f>
        <v>0</v>
      </c>
      <c r="Q28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44" t="str">
        <f>RIGHT(Table1[[#This Row],[Category and Sub-Category]],(LEN(Table1[[#This Row],[Category and Sub-Category]])-(FIND("/",Table1[[#This Row],[Category and Sub-Category]],1))))</f>
        <v>plays</v>
      </c>
      <c r="S2844" s="7">
        <f>(Table1[[#This Row],[launched_at]]/86400)+DATE(1970,1,1)</f>
        <v>41784.95248842593</v>
      </c>
      <c r="T2844" s="7">
        <f>(Table1[[#This Row],[deadline]]/86400)+DATE(1970,1,1)</f>
        <v>41811.458333333336</v>
      </c>
    </row>
    <row r="2845" spans="1:20" ht="43.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12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9">
        <f>Table1[[#This Row],[pledged]]/Table1[[#This Row],[goal]]</f>
        <v>0</v>
      </c>
      <c r="P2845" s="8">
        <f>IFERROR(Table1[[#This Row],[pledged]]/Table1[[#This Row],[backers_count]],0)</f>
        <v>0</v>
      </c>
      <c r="Q28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45" t="str">
        <f>RIGHT(Table1[[#This Row],[Category and Sub-Category]],(LEN(Table1[[#This Row],[Category and Sub-Category]])-(FIND("/",Table1[[#This Row],[Category and Sub-Category]],1))))</f>
        <v>plays</v>
      </c>
      <c r="S2845" s="7">
        <f>(Table1[[#This Row],[launched_at]]/86400)+DATE(1970,1,1)</f>
        <v>42492.737847222219</v>
      </c>
      <c r="T2845" s="7">
        <f>(Table1[[#This Row],[deadline]]/86400)+DATE(1970,1,1)</f>
        <v>42534.166666666672</v>
      </c>
    </row>
    <row r="2846" spans="1:20" ht="43.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12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9">
        <f>Table1[[#This Row],[pledged]]/Table1[[#This Row],[goal]]</f>
        <v>5.4545454545454543E-2</v>
      </c>
      <c r="P2846" s="8">
        <f>IFERROR(Table1[[#This Row],[pledged]]/Table1[[#This Row],[backers_count]],0)</f>
        <v>30</v>
      </c>
      <c r="Q28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46" t="str">
        <f>RIGHT(Table1[[#This Row],[Category and Sub-Category]],(LEN(Table1[[#This Row],[Category and Sub-Category]])-(FIND("/",Table1[[#This Row],[Category and Sub-Category]],1))))</f>
        <v>plays</v>
      </c>
      <c r="S2846" s="7">
        <f>(Table1[[#This Row],[launched_at]]/86400)+DATE(1970,1,1)</f>
        <v>42709.546064814815</v>
      </c>
      <c r="T2846" s="7">
        <f>(Table1[[#This Row],[deadline]]/86400)+DATE(1970,1,1)</f>
        <v>42739.546064814815</v>
      </c>
    </row>
    <row r="2847" spans="1:20" ht="43.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12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9">
        <f>Table1[[#This Row],[pledged]]/Table1[[#This Row],[goal]]</f>
        <v>0.31546666666666667</v>
      </c>
      <c r="P2847" s="8">
        <f>IFERROR(Table1[[#This Row],[pledged]]/Table1[[#This Row],[backers_count]],0)</f>
        <v>60.666666666666664</v>
      </c>
      <c r="Q28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47" t="str">
        <f>RIGHT(Table1[[#This Row],[Category and Sub-Category]],(LEN(Table1[[#This Row],[Category and Sub-Category]])-(FIND("/",Table1[[#This Row],[Category and Sub-Category]],1))))</f>
        <v>plays</v>
      </c>
      <c r="S2847" s="7">
        <f>(Table1[[#This Row],[launched_at]]/86400)+DATE(1970,1,1)</f>
        <v>42103.016585648147</v>
      </c>
      <c r="T2847" s="7">
        <f>(Table1[[#This Row],[deadline]]/86400)+DATE(1970,1,1)</f>
        <v>42163.016585648147</v>
      </c>
    </row>
    <row r="2848" spans="1:20" ht="58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12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9">
        <f>Table1[[#This Row],[pledged]]/Table1[[#This Row],[goal]]</f>
        <v>0</v>
      </c>
      <c r="P2848" s="8">
        <f>IFERROR(Table1[[#This Row],[pledged]]/Table1[[#This Row],[backers_count]],0)</f>
        <v>0</v>
      </c>
      <c r="Q28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48" t="str">
        <f>RIGHT(Table1[[#This Row],[Category and Sub-Category]],(LEN(Table1[[#This Row],[Category and Sub-Category]])-(FIND("/",Table1[[#This Row],[Category and Sub-Category]],1))))</f>
        <v>plays</v>
      </c>
      <c r="S2848" s="7">
        <f>(Table1[[#This Row],[launched_at]]/86400)+DATE(1970,1,1)</f>
        <v>42108.692060185189</v>
      </c>
      <c r="T2848" s="7">
        <f>(Table1[[#This Row],[deadline]]/86400)+DATE(1970,1,1)</f>
        <v>42153.692060185189</v>
      </c>
    </row>
    <row r="2849" spans="1:20" ht="43.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12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9">
        <f>Table1[[#This Row],[pledged]]/Table1[[#This Row],[goal]]</f>
        <v>0</v>
      </c>
      <c r="P2849" s="8">
        <f>IFERROR(Table1[[#This Row],[pledged]]/Table1[[#This Row],[backers_count]],0)</f>
        <v>0</v>
      </c>
      <c r="Q28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49" t="str">
        <f>RIGHT(Table1[[#This Row],[Category and Sub-Category]],(LEN(Table1[[#This Row],[Category and Sub-Category]])-(FIND("/",Table1[[#This Row],[Category and Sub-Category]],1))))</f>
        <v>plays</v>
      </c>
      <c r="S2849" s="7">
        <f>(Table1[[#This Row],[launched_at]]/86400)+DATE(1970,1,1)</f>
        <v>42453.806307870371</v>
      </c>
      <c r="T2849" s="7">
        <f>(Table1[[#This Row],[deadline]]/86400)+DATE(1970,1,1)</f>
        <v>42513.806307870371</v>
      </c>
    </row>
    <row r="2850" spans="1:20" ht="58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12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9">
        <f>Table1[[#This Row],[pledged]]/Table1[[#This Row],[goal]]</f>
        <v>2E-3</v>
      </c>
      <c r="P2850" s="8">
        <f>IFERROR(Table1[[#This Row],[pledged]]/Table1[[#This Row],[backers_count]],0)</f>
        <v>23.333333333333332</v>
      </c>
      <c r="Q28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50" t="str">
        <f>RIGHT(Table1[[#This Row],[Category and Sub-Category]],(LEN(Table1[[#This Row],[Category and Sub-Category]])-(FIND("/",Table1[[#This Row],[Category and Sub-Category]],1))))</f>
        <v>plays</v>
      </c>
      <c r="S2850" s="7">
        <f>(Table1[[#This Row],[launched_at]]/86400)+DATE(1970,1,1)</f>
        <v>42123.648831018523</v>
      </c>
      <c r="T2850" s="7">
        <f>(Table1[[#This Row],[deadline]]/86400)+DATE(1970,1,1)</f>
        <v>42153.648831018523</v>
      </c>
    </row>
    <row r="2851" spans="1:20" ht="43.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12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9">
        <f>Table1[[#This Row],[pledged]]/Table1[[#This Row],[goal]]</f>
        <v>0.01</v>
      </c>
      <c r="P2851" s="8">
        <f>IFERROR(Table1[[#This Row],[pledged]]/Table1[[#This Row],[backers_count]],0)</f>
        <v>5</v>
      </c>
      <c r="Q28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51" t="str">
        <f>RIGHT(Table1[[#This Row],[Category and Sub-Category]],(LEN(Table1[[#This Row],[Category and Sub-Category]])-(FIND("/",Table1[[#This Row],[Category and Sub-Category]],1))))</f>
        <v>plays</v>
      </c>
      <c r="S2851" s="7">
        <f>(Table1[[#This Row],[launched_at]]/86400)+DATE(1970,1,1)</f>
        <v>42453.428240740745</v>
      </c>
      <c r="T2851" s="7">
        <f>(Table1[[#This Row],[deadline]]/86400)+DATE(1970,1,1)</f>
        <v>42483.428240740745</v>
      </c>
    </row>
    <row r="2852" spans="1:20" ht="43.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1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9">
        <f>Table1[[#This Row],[pledged]]/Table1[[#This Row],[goal]]</f>
        <v>3.8875E-2</v>
      </c>
      <c r="P2852" s="8">
        <f>IFERROR(Table1[[#This Row],[pledged]]/Table1[[#This Row],[backers_count]],0)</f>
        <v>23.923076923076923</v>
      </c>
      <c r="Q28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52" t="str">
        <f>RIGHT(Table1[[#This Row],[Category and Sub-Category]],(LEN(Table1[[#This Row],[Category and Sub-Category]])-(FIND("/",Table1[[#This Row],[Category and Sub-Category]],1))))</f>
        <v>plays</v>
      </c>
      <c r="S2852" s="7">
        <f>(Table1[[#This Row],[launched_at]]/86400)+DATE(1970,1,1)</f>
        <v>41858.007071759261</v>
      </c>
      <c r="T2852" s="7">
        <f>(Table1[[#This Row],[deadline]]/86400)+DATE(1970,1,1)</f>
        <v>41888.007071759261</v>
      </c>
    </row>
    <row r="2853" spans="1:20" ht="43.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12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9">
        <f>Table1[[#This Row],[pledged]]/Table1[[#This Row],[goal]]</f>
        <v>0</v>
      </c>
      <c r="P2853" s="8">
        <f>IFERROR(Table1[[#This Row],[pledged]]/Table1[[#This Row],[backers_count]],0)</f>
        <v>0</v>
      </c>
      <c r="Q28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53" t="str">
        <f>RIGHT(Table1[[#This Row],[Category and Sub-Category]],(LEN(Table1[[#This Row],[Category and Sub-Category]])-(FIND("/",Table1[[#This Row],[Category and Sub-Category]],1))))</f>
        <v>plays</v>
      </c>
      <c r="S2853" s="7">
        <f>(Table1[[#This Row],[launched_at]]/86400)+DATE(1970,1,1)</f>
        <v>42390.002650462964</v>
      </c>
      <c r="T2853" s="7">
        <f>(Table1[[#This Row],[deadline]]/86400)+DATE(1970,1,1)</f>
        <v>42398.970138888893</v>
      </c>
    </row>
    <row r="2854" spans="1:20" ht="43.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12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9">
        <f>Table1[[#This Row],[pledged]]/Table1[[#This Row],[goal]]</f>
        <v>1.9E-2</v>
      </c>
      <c r="P2854" s="8">
        <f>IFERROR(Table1[[#This Row],[pledged]]/Table1[[#This Row],[backers_count]],0)</f>
        <v>15.833333333333334</v>
      </c>
      <c r="Q28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54" t="str">
        <f>RIGHT(Table1[[#This Row],[Category and Sub-Category]],(LEN(Table1[[#This Row],[Category and Sub-Category]])-(FIND("/",Table1[[#This Row],[Category and Sub-Category]],1))))</f>
        <v>plays</v>
      </c>
      <c r="S2854" s="7">
        <f>(Table1[[#This Row],[launched_at]]/86400)+DATE(1970,1,1)</f>
        <v>41781.045173611114</v>
      </c>
      <c r="T2854" s="7">
        <f>(Table1[[#This Row],[deadline]]/86400)+DATE(1970,1,1)</f>
        <v>41811.045173611114</v>
      </c>
    </row>
    <row r="2855" spans="1:20" ht="43.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12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9">
        <f>Table1[[#This Row],[pledged]]/Table1[[#This Row],[goal]]</f>
        <v>0</v>
      </c>
      <c r="P2855" s="8">
        <f>IFERROR(Table1[[#This Row],[pledged]]/Table1[[#This Row],[backers_count]],0)</f>
        <v>0</v>
      </c>
      <c r="Q28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55" t="str">
        <f>RIGHT(Table1[[#This Row],[Category and Sub-Category]],(LEN(Table1[[#This Row],[Category and Sub-Category]])-(FIND("/",Table1[[#This Row],[Category and Sub-Category]],1))))</f>
        <v>plays</v>
      </c>
      <c r="S2855" s="7">
        <f>(Table1[[#This Row],[launched_at]]/86400)+DATE(1970,1,1)</f>
        <v>41836.190937499996</v>
      </c>
      <c r="T2855" s="7">
        <f>(Table1[[#This Row],[deadline]]/86400)+DATE(1970,1,1)</f>
        <v>41896.190937499996</v>
      </c>
    </row>
    <row r="2856" spans="1:20" ht="43.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12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9">
        <f>Table1[[#This Row],[pledged]]/Table1[[#This Row],[goal]]</f>
        <v>0.41699999999999998</v>
      </c>
      <c r="P2856" s="8">
        <f>IFERROR(Table1[[#This Row],[pledged]]/Table1[[#This Row],[backers_count]],0)</f>
        <v>29.785714285714285</v>
      </c>
      <c r="Q28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56" t="str">
        <f>RIGHT(Table1[[#This Row],[Category and Sub-Category]],(LEN(Table1[[#This Row],[Category and Sub-Category]])-(FIND("/",Table1[[#This Row],[Category and Sub-Category]],1))))</f>
        <v>plays</v>
      </c>
      <c r="S2856" s="7">
        <f>(Table1[[#This Row],[launched_at]]/86400)+DATE(1970,1,1)</f>
        <v>42111.71665509259</v>
      </c>
      <c r="T2856" s="7">
        <f>(Table1[[#This Row],[deadline]]/86400)+DATE(1970,1,1)</f>
        <v>42131.71665509259</v>
      </c>
    </row>
    <row r="2857" spans="1:20" ht="58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12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9">
        <f>Table1[[#This Row],[pledged]]/Table1[[#This Row],[goal]]</f>
        <v>0.5</v>
      </c>
      <c r="P2857" s="8">
        <f>IFERROR(Table1[[#This Row],[pledged]]/Table1[[#This Row],[backers_count]],0)</f>
        <v>60</v>
      </c>
      <c r="Q28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57" t="str">
        <f>RIGHT(Table1[[#This Row],[Category and Sub-Category]],(LEN(Table1[[#This Row],[Category and Sub-Category]])-(FIND("/",Table1[[#This Row],[Category and Sub-Category]],1))))</f>
        <v>plays</v>
      </c>
      <c r="S2857" s="7">
        <f>(Table1[[#This Row],[launched_at]]/86400)+DATE(1970,1,1)</f>
        <v>42370.007766203707</v>
      </c>
      <c r="T2857" s="7">
        <f>(Table1[[#This Row],[deadline]]/86400)+DATE(1970,1,1)</f>
        <v>42398.981944444444</v>
      </c>
    </row>
    <row r="2858" spans="1:20" ht="43.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12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9">
        <f>Table1[[#This Row],[pledged]]/Table1[[#This Row],[goal]]</f>
        <v>4.8666666666666664E-2</v>
      </c>
      <c r="P2858" s="8">
        <f>IFERROR(Table1[[#This Row],[pledged]]/Table1[[#This Row],[backers_count]],0)</f>
        <v>24.333333333333332</v>
      </c>
      <c r="Q28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58" t="str">
        <f>RIGHT(Table1[[#This Row],[Category and Sub-Category]],(LEN(Table1[[#This Row],[Category and Sub-Category]])-(FIND("/",Table1[[#This Row],[Category and Sub-Category]],1))))</f>
        <v>plays</v>
      </c>
      <c r="S2858" s="7">
        <f>(Table1[[#This Row],[launched_at]]/86400)+DATE(1970,1,1)</f>
        <v>42165.037581018521</v>
      </c>
      <c r="T2858" s="7">
        <f>(Table1[[#This Row],[deadline]]/86400)+DATE(1970,1,1)</f>
        <v>42224.898611111115</v>
      </c>
    </row>
    <row r="2859" spans="1:20" ht="58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12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9">
        <f>Table1[[#This Row],[pledged]]/Table1[[#This Row],[goal]]</f>
        <v>0.19736842105263158</v>
      </c>
      <c r="P2859" s="8">
        <f>IFERROR(Table1[[#This Row],[pledged]]/Table1[[#This Row],[backers_count]],0)</f>
        <v>500</v>
      </c>
      <c r="Q28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59" t="str">
        <f>RIGHT(Table1[[#This Row],[Category and Sub-Category]],(LEN(Table1[[#This Row],[Category and Sub-Category]])-(FIND("/",Table1[[#This Row],[Category and Sub-Category]],1))))</f>
        <v>plays</v>
      </c>
      <c r="S2859" s="7">
        <f>(Table1[[#This Row],[launched_at]]/86400)+DATE(1970,1,1)</f>
        <v>42726.920081018514</v>
      </c>
      <c r="T2859" s="7">
        <f>(Table1[[#This Row],[deadline]]/86400)+DATE(1970,1,1)</f>
        <v>42786.75</v>
      </c>
    </row>
    <row r="2860" spans="1:20" ht="43.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12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9">
        <f>Table1[[#This Row],[pledged]]/Table1[[#This Row],[goal]]</f>
        <v>0</v>
      </c>
      <c r="P2860" s="8">
        <f>IFERROR(Table1[[#This Row],[pledged]]/Table1[[#This Row],[backers_count]],0)</f>
        <v>0</v>
      </c>
      <c r="Q28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60" t="str">
        <f>RIGHT(Table1[[#This Row],[Category and Sub-Category]],(LEN(Table1[[#This Row],[Category and Sub-Category]])-(FIND("/",Table1[[#This Row],[Category and Sub-Category]],1))))</f>
        <v>plays</v>
      </c>
      <c r="S2860" s="7">
        <f>(Table1[[#This Row],[launched_at]]/86400)+DATE(1970,1,1)</f>
        <v>41954.545081018514</v>
      </c>
      <c r="T2860" s="7">
        <f>(Table1[[#This Row],[deadline]]/86400)+DATE(1970,1,1)</f>
        <v>41978.477777777778</v>
      </c>
    </row>
    <row r="2861" spans="1:20" ht="43.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12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9">
        <f>Table1[[#This Row],[pledged]]/Table1[[#This Row],[goal]]</f>
        <v>1.7500000000000002E-2</v>
      </c>
      <c r="P2861" s="8">
        <f>IFERROR(Table1[[#This Row],[pledged]]/Table1[[#This Row],[backers_count]],0)</f>
        <v>35</v>
      </c>
      <c r="Q28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61" t="str">
        <f>RIGHT(Table1[[#This Row],[Category and Sub-Category]],(LEN(Table1[[#This Row],[Category and Sub-Category]])-(FIND("/",Table1[[#This Row],[Category and Sub-Category]],1))))</f>
        <v>plays</v>
      </c>
      <c r="S2861" s="7">
        <f>(Table1[[#This Row],[launched_at]]/86400)+DATE(1970,1,1)</f>
        <v>42233.362314814818</v>
      </c>
      <c r="T2861" s="7">
        <f>(Table1[[#This Row],[deadline]]/86400)+DATE(1970,1,1)</f>
        <v>42293.362314814818</v>
      </c>
    </row>
    <row r="2862" spans="1:20" ht="58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1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9">
        <f>Table1[[#This Row],[pledged]]/Table1[[#This Row],[goal]]</f>
        <v>6.6500000000000004E-2</v>
      </c>
      <c r="P2862" s="8">
        <f>IFERROR(Table1[[#This Row],[pledged]]/Table1[[#This Row],[backers_count]],0)</f>
        <v>29.555555555555557</v>
      </c>
      <c r="Q28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62" t="str">
        <f>RIGHT(Table1[[#This Row],[Category and Sub-Category]],(LEN(Table1[[#This Row],[Category and Sub-Category]])-(FIND("/",Table1[[#This Row],[Category and Sub-Category]],1))))</f>
        <v>plays</v>
      </c>
      <c r="S2862" s="7">
        <f>(Table1[[#This Row],[launched_at]]/86400)+DATE(1970,1,1)</f>
        <v>42480.80064814815</v>
      </c>
      <c r="T2862" s="7">
        <f>(Table1[[#This Row],[deadline]]/86400)+DATE(1970,1,1)</f>
        <v>42540.80064814815</v>
      </c>
    </row>
    <row r="2863" spans="1:20" ht="43.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12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9">
        <f>Table1[[#This Row],[pledged]]/Table1[[#This Row],[goal]]</f>
        <v>0.32</v>
      </c>
      <c r="P2863" s="8">
        <f>IFERROR(Table1[[#This Row],[pledged]]/Table1[[#This Row],[backers_count]],0)</f>
        <v>26.666666666666668</v>
      </c>
      <c r="Q28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63" t="str">
        <f>RIGHT(Table1[[#This Row],[Category and Sub-Category]],(LEN(Table1[[#This Row],[Category and Sub-Category]])-(FIND("/",Table1[[#This Row],[Category and Sub-Category]],1))))</f>
        <v>plays</v>
      </c>
      <c r="S2863" s="7">
        <f>(Table1[[#This Row],[launched_at]]/86400)+DATE(1970,1,1)</f>
        <v>42257.590833333335</v>
      </c>
      <c r="T2863" s="7">
        <f>(Table1[[#This Row],[deadline]]/86400)+DATE(1970,1,1)</f>
        <v>42271.590833333335</v>
      </c>
    </row>
    <row r="2864" spans="1:20" ht="43.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12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9">
        <f>Table1[[#This Row],[pledged]]/Table1[[#This Row],[goal]]</f>
        <v>4.3307086614173228E-3</v>
      </c>
      <c r="P2864" s="8">
        <f>IFERROR(Table1[[#This Row],[pledged]]/Table1[[#This Row],[backers_count]],0)</f>
        <v>18.333333333333332</v>
      </c>
      <c r="Q28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64" t="str">
        <f>RIGHT(Table1[[#This Row],[Category and Sub-Category]],(LEN(Table1[[#This Row],[Category and Sub-Category]])-(FIND("/",Table1[[#This Row],[Category and Sub-Category]],1))))</f>
        <v>plays</v>
      </c>
      <c r="S2864" s="7">
        <f>(Table1[[#This Row],[launched_at]]/86400)+DATE(1970,1,1)</f>
        <v>41784.789687500001</v>
      </c>
      <c r="T2864" s="7">
        <f>(Table1[[#This Row],[deadline]]/86400)+DATE(1970,1,1)</f>
        <v>41814.789687500001</v>
      </c>
    </row>
    <row r="2865" spans="1:20" ht="43.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12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9">
        <f>Table1[[#This Row],[pledged]]/Table1[[#This Row],[goal]]</f>
        <v>4.0000000000000002E-4</v>
      </c>
      <c r="P2865" s="8">
        <f>IFERROR(Table1[[#This Row],[pledged]]/Table1[[#This Row],[backers_count]],0)</f>
        <v>20</v>
      </c>
      <c r="Q28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65" t="str">
        <f>RIGHT(Table1[[#This Row],[Category and Sub-Category]],(LEN(Table1[[#This Row],[Category and Sub-Category]])-(FIND("/",Table1[[#This Row],[Category and Sub-Category]],1))))</f>
        <v>plays</v>
      </c>
      <c r="S2865" s="7">
        <f>(Table1[[#This Row],[launched_at]]/86400)+DATE(1970,1,1)</f>
        <v>41831.675034722226</v>
      </c>
      <c r="T2865" s="7">
        <f>(Table1[[#This Row],[deadline]]/86400)+DATE(1970,1,1)</f>
        <v>41891.675034722226</v>
      </c>
    </row>
    <row r="2866" spans="1:20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12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9">
        <f>Table1[[#This Row],[pledged]]/Table1[[#This Row],[goal]]</f>
        <v>1.6E-2</v>
      </c>
      <c r="P2866" s="8">
        <f>IFERROR(Table1[[#This Row],[pledged]]/Table1[[#This Row],[backers_count]],0)</f>
        <v>13.333333333333334</v>
      </c>
      <c r="Q28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66" t="str">
        <f>RIGHT(Table1[[#This Row],[Category and Sub-Category]],(LEN(Table1[[#This Row],[Category and Sub-Category]])-(FIND("/",Table1[[#This Row],[Category and Sub-Category]],1))))</f>
        <v>plays</v>
      </c>
      <c r="S2866" s="7">
        <f>(Table1[[#This Row],[launched_at]]/86400)+DATE(1970,1,1)</f>
        <v>42172.613506944443</v>
      </c>
      <c r="T2866" s="7">
        <f>(Table1[[#This Row],[deadline]]/86400)+DATE(1970,1,1)</f>
        <v>42202.554166666669</v>
      </c>
    </row>
    <row r="2867" spans="1:20" ht="43.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12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9">
        <f>Table1[[#This Row],[pledged]]/Table1[[#This Row],[goal]]</f>
        <v>0</v>
      </c>
      <c r="P2867" s="8">
        <f>IFERROR(Table1[[#This Row],[pledged]]/Table1[[#This Row],[backers_count]],0)</f>
        <v>0</v>
      </c>
      <c r="Q28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67" t="str">
        <f>RIGHT(Table1[[#This Row],[Category and Sub-Category]],(LEN(Table1[[#This Row],[Category and Sub-Category]])-(FIND("/",Table1[[#This Row],[Category and Sub-Category]],1))))</f>
        <v>plays</v>
      </c>
      <c r="S2867" s="7">
        <f>(Table1[[#This Row],[launched_at]]/86400)+DATE(1970,1,1)</f>
        <v>41950.114108796297</v>
      </c>
      <c r="T2867" s="7">
        <f>(Table1[[#This Row],[deadline]]/86400)+DATE(1970,1,1)</f>
        <v>42010.114108796297</v>
      </c>
    </row>
    <row r="2868" spans="1:20" ht="43.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12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9">
        <f>Table1[[#This Row],[pledged]]/Table1[[#This Row],[goal]]</f>
        <v>8.9999999999999993E-3</v>
      </c>
      <c r="P2868" s="8">
        <f>IFERROR(Table1[[#This Row],[pledged]]/Table1[[#This Row],[backers_count]],0)</f>
        <v>22.5</v>
      </c>
      <c r="Q28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68" t="str">
        <f>RIGHT(Table1[[#This Row],[Category and Sub-Category]],(LEN(Table1[[#This Row],[Category and Sub-Category]])-(FIND("/",Table1[[#This Row],[Category and Sub-Category]],1))))</f>
        <v>plays</v>
      </c>
      <c r="S2868" s="7">
        <f>(Table1[[#This Row],[launched_at]]/86400)+DATE(1970,1,1)</f>
        <v>42627.955104166671</v>
      </c>
      <c r="T2868" s="7">
        <f>(Table1[[#This Row],[deadline]]/86400)+DATE(1970,1,1)</f>
        <v>42657.916666666672</v>
      </c>
    </row>
    <row r="2869" spans="1:20" ht="58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12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9">
        <f>Table1[[#This Row],[pledged]]/Table1[[#This Row],[goal]]</f>
        <v>0.2016</v>
      </c>
      <c r="P2869" s="8">
        <f>IFERROR(Table1[[#This Row],[pledged]]/Table1[[#This Row],[backers_count]],0)</f>
        <v>50.4</v>
      </c>
      <c r="Q28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69" t="str">
        <f>RIGHT(Table1[[#This Row],[Category and Sub-Category]],(LEN(Table1[[#This Row],[Category and Sub-Category]])-(FIND("/",Table1[[#This Row],[Category and Sub-Category]],1))))</f>
        <v>plays</v>
      </c>
      <c r="S2869" s="7">
        <f>(Table1[[#This Row],[launched_at]]/86400)+DATE(1970,1,1)</f>
        <v>42531.195277777777</v>
      </c>
      <c r="T2869" s="7">
        <f>(Table1[[#This Row],[deadline]]/86400)+DATE(1970,1,1)</f>
        <v>42555.166666666672</v>
      </c>
    </row>
    <row r="2870" spans="1:20" ht="58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12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9">
        <f>Table1[[#This Row],[pledged]]/Table1[[#This Row],[goal]]</f>
        <v>0.42011733333333334</v>
      </c>
      <c r="P2870" s="8">
        <f>IFERROR(Table1[[#This Row],[pledged]]/Table1[[#This Row],[backers_count]],0)</f>
        <v>105.02933333333334</v>
      </c>
      <c r="Q28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70" t="str">
        <f>RIGHT(Table1[[#This Row],[Category and Sub-Category]],(LEN(Table1[[#This Row],[Category and Sub-Category]])-(FIND("/",Table1[[#This Row],[Category and Sub-Category]],1))))</f>
        <v>plays</v>
      </c>
      <c r="S2870" s="7">
        <f>(Table1[[#This Row],[launched_at]]/86400)+DATE(1970,1,1)</f>
        <v>42618.827013888891</v>
      </c>
      <c r="T2870" s="7">
        <f>(Table1[[#This Row],[deadline]]/86400)+DATE(1970,1,1)</f>
        <v>42648.827013888891</v>
      </c>
    </row>
    <row r="2871" spans="1:20" ht="58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12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9">
        <f>Table1[[#This Row],[pledged]]/Table1[[#This Row],[goal]]</f>
        <v>8.8500000000000002E-3</v>
      </c>
      <c r="P2871" s="8">
        <f>IFERROR(Table1[[#This Row],[pledged]]/Table1[[#This Row],[backers_count]],0)</f>
        <v>35.4</v>
      </c>
      <c r="Q28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71" t="str">
        <f>RIGHT(Table1[[#This Row],[Category and Sub-Category]],(LEN(Table1[[#This Row],[Category and Sub-Category]])-(FIND("/",Table1[[#This Row],[Category and Sub-Category]],1))))</f>
        <v>plays</v>
      </c>
      <c r="S2871" s="7">
        <f>(Table1[[#This Row],[launched_at]]/86400)+DATE(1970,1,1)</f>
        <v>42540.593530092592</v>
      </c>
      <c r="T2871" s="7">
        <f>(Table1[[#This Row],[deadline]]/86400)+DATE(1970,1,1)</f>
        <v>42570.593530092592</v>
      </c>
    </row>
    <row r="2872" spans="1:20" ht="58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1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9">
        <f>Table1[[#This Row],[pledged]]/Table1[[#This Row],[goal]]</f>
        <v>0.15</v>
      </c>
      <c r="P2872" s="8">
        <f>IFERROR(Table1[[#This Row],[pledged]]/Table1[[#This Row],[backers_count]],0)</f>
        <v>83.333333333333329</v>
      </c>
      <c r="Q28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72" t="str">
        <f>RIGHT(Table1[[#This Row],[Category and Sub-Category]],(LEN(Table1[[#This Row],[Category and Sub-Category]])-(FIND("/",Table1[[#This Row],[Category and Sub-Category]],1))))</f>
        <v>plays</v>
      </c>
      <c r="S2872" s="7">
        <f>(Table1[[#This Row],[launched_at]]/86400)+DATE(1970,1,1)</f>
        <v>41746.189409722225</v>
      </c>
      <c r="T2872" s="7">
        <f>(Table1[[#This Row],[deadline]]/86400)+DATE(1970,1,1)</f>
        <v>41776.189409722225</v>
      </c>
    </row>
    <row r="2873" spans="1:20" ht="43.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12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9">
        <f>Table1[[#This Row],[pledged]]/Table1[[#This Row],[goal]]</f>
        <v>4.6699999999999998E-2</v>
      </c>
      <c r="P2873" s="8">
        <f>IFERROR(Table1[[#This Row],[pledged]]/Table1[[#This Row],[backers_count]],0)</f>
        <v>35.92307692307692</v>
      </c>
      <c r="Q28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73" t="str">
        <f>RIGHT(Table1[[#This Row],[Category and Sub-Category]],(LEN(Table1[[#This Row],[Category and Sub-Category]])-(FIND("/",Table1[[#This Row],[Category and Sub-Category]],1))))</f>
        <v>plays</v>
      </c>
      <c r="S2873" s="7">
        <f>(Table1[[#This Row],[launched_at]]/86400)+DATE(1970,1,1)</f>
        <v>41974.738576388889</v>
      </c>
      <c r="T2873" s="7">
        <f>(Table1[[#This Row],[deadline]]/86400)+DATE(1970,1,1)</f>
        <v>41994.738576388889</v>
      </c>
    </row>
    <row r="2874" spans="1:20" ht="43.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12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9">
        <f>Table1[[#This Row],[pledged]]/Table1[[#This Row],[goal]]</f>
        <v>0</v>
      </c>
      <c r="P2874" s="8">
        <f>IFERROR(Table1[[#This Row],[pledged]]/Table1[[#This Row],[backers_count]],0)</f>
        <v>0</v>
      </c>
      <c r="Q28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74" t="str">
        <f>RIGHT(Table1[[#This Row],[Category and Sub-Category]],(LEN(Table1[[#This Row],[Category and Sub-Category]])-(FIND("/",Table1[[#This Row],[Category and Sub-Category]],1))))</f>
        <v>plays</v>
      </c>
      <c r="S2874" s="7">
        <f>(Table1[[#This Row],[launched_at]]/86400)+DATE(1970,1,1)</f>
        <v>42115.11618055556</v>
      </c>
      <c r="T2874" s="7">
        <f>(Table1[[#This Row],[deadline]]/86400)+DATE(1970,1,1)</f>
        <v>42175.11618055556</v>
      </c>
    </row>
    <row r="2875" spans="1:20" ht="58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12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9">
        <f>Table1[[#This Row],[pledged]]/Table1[[#This Row],[goal]]</f>
        <v>0.38119999999999998</v>
      </c>
      <c r="P2875" s="8">
        <f>IFERROR(Table1[[#This Row],[pledged]]/Table1[[#This Row],[backers_count]],0)</f>
        <v>119.125</v>
      </c>
      <c r="Q28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75" t="str">
        <f>RIGHT(Table1[[#This Row],[Category and Sub-Category]],(LEN(Table1[[#This Row],[Category and Sub-Category]])-(FIND("/",Table1[[#This Row],[Category and Sub-Category]],1))))</f>
        <v>plays</v>
      </c>
      <c r="S2875" s="7">
        <f>(Table1[[#This Row],[launched_at]]/86400)+DATE(1970,1,1)</f>
        <v>42002.817488425921</v>
      </c>
      <c r="T2875" s="7">
        <f>(Table1[[#This Row],[deadline]]/86400)+DATE(1970,1,1)</f>
        <v>42032.817488425921</v>
      </c>
    </row>
    <row r="2876" spans="1:20" ht="43.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12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9">
        <f>Table1[[#This Row],[pledged]]/Table1[[#This Row],[goal]]</f>
        <v>5.4199999999999998E-2</v>
      </c>
      <c r="P2876" s="8">
        <f>IFERROR(Table1[[#This Row],[pledged]]/Table1[[#This Row],[backers_count]],0)</f>
        <v>90.333333333333329</v>
      </c>
      <c r="Q28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76" t="str">
        <f>RIGHT(Table1[[#This Row],[Category and Sub-Category]],(LEN(Table1[[#This Row],[Category and Sub-Category]])-(FIND("/",Table1[[#This Row],[Category and Sub-Category]],1))))</f>
        <v>plays</v>
      </c>
      <c r="S2876" s="7">
        <f>(Table1[[#This Row],[launched_at]]/86400)+DATE(1970,1,1)</f>
        <v>42722.84474537037</v>
      </c>
      <c r="T2876" s="7">
        <f>(Table1[[#This Row],[deadline]]/86400)+DATE(1970,1,1)</f>
        <v>42752.84474537037</v>
      </c>
    </row>
    <row r="2877" spans="1:20" ht="43.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12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9">
        <f>Table1[[#This Row],[pledged]]/Table1[[#This Row],[goal]]</f>
        <v>3.5E-4</v>
      </c>
      <c r="P2877" s="8">
        <f>IFERROR(Table1[[#This Row],[pledged]]/Table1[[#This Row],[backers_count]],0)</f>
        <v>2.3333333333333335</v>
      </c>
      <c r="Q28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77" t="str">
        <f>RIGHT(Table1[[#This Row],[Category and Sub-Category]],(LEN(Table1[[#This Row],[Category and Sub-Category]])-(FIND("/",Table1[[#This Row],[Category and Sub-Category]],1))))</f>
        <v>plays</v>
      </c>
      <c r="S2877" s="7">
        <f>(Table1[[#This Row],[launched_at]]/86400)+DATE(1970,1,1)</f>
        <v>42465.128391203703</v>
      </c>
      <c r="T2877" s="7">
        <f>(Table1[[#This Row],[deadline]]/86400)+DATE(1970,1,1)</f>
        <v>42495.128391203703</v>
      </c>
    </row>
    <row r="2878" spans="1:20" ht="43.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12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9">
        <f>Table1[[#This Row],[pledged]]/Table1[[#This Row],[goal]]</f>
        <v>0</v>
      </c>
      <c r="P2878" s="8">
        <f>IFERROR(Table1[[#This Row],[pledged]]/Table1[[#This Row],[backers_count]],0)</f>
        <v>0</v>
      </c>
      <c r="Q28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78" t="str">
        <f>RIGHT(Table1[[#This Row],[Category and Sub-Category]],(LEN(Table1[[#This Row],[Category and Sub-Category]])-(FIND("/",Table1[[#This Row],[Category and Sub-Category]],1))))</f>
        <v>plays</v>
      </c>
      <c r="S2878" s="7">
        <f>(Table1[[#This Row],[launched_at]]/86400)+DATE(1970,1,1)</f>
        <v>42171.743969907402</v>
      </c>
      <c r="T2878" s="7">
        <f>(Table1[[#This Row],[deadline]]/86400)+DATE(1970,1,1)</f>
        <v>42201.743969907402</v>
      </c>
    </row>
    <row r="2879" spans="1:20" ht="43.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12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9">
        <f>Table1[[#This Row],[pledged]]/Table1[[#This Row],[goal]]</f>
        <v>0.10833333333333334</v>
      </c>
      <c r="P2879" s="8">
        <f>IFERROR(Table1[[#This Row],[pledged]]/Table1[[#This Row],[backers_count]],0)</f>
        <v>108.33333333333333</v>
      </c>
      <c r="Q28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79" t="str">
        <f>RIGHT(Table1[[#This Row],[Category and Sub-Category]],(LEN(Table1[[#This Row],[Category and Sub-Category]])-(FIND("/",Table1[[#This Row],[Category and Sub-Category]],1))))</f>
        <v>plays</v>
      </c>
      <c r="S2879" s="7">
        <f>(Table1[[#This Row],[launched_at]]/86400)+DATE(1970,1,1)</f>
        <v>42672.955138888894</v>
      </c>
      <c r="T2879" s="7">
        <f>(Table1[[#This Row],[deadline]]/86400)+DATE(1970,1,1)</f>
        <v>42704.708333333328</v>
      </c>
    </row>
    <row r="2880" spans="1:20" ht="43.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12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9">
        <f>Table1[[#This Row],[pledged]]/Table1[[#This Row],[goal]]</f>
        <v>2.1000000000000001E-2</v>
      </c>
      <c r="P2880" s="8">
        <f>IFERROR(Table1[[#This Row],[pledged]]/Table1[[#This Row],[backers_count]],0)</f>
        <v>15.75</v>
      </c>
      <c r="Q28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80" t="str">
        <f>RIGHT(Table1[[#This Row],[Category and Sub-Category]],(LEN(Table1[[#This Row],[Category and Sub-Category]])-(FIND("/",Table1[[#This Row],[Category and Sub-Category]],1))))</f>
        <v>plays</v>
      </c>
      <c r="S2880" s="7">
        <f>(Table1[[#This Row],[launched_at]]/86400)+DATE(1970,1,1)</f>
        <v>42128.615682870368</v>
      </c>
      <c r="T2880" s="7">
        <f>(Table1[[#This Row],[deadline]]/86400)+DATE(1970,1,1)</f>
        <v>42188.615682870368</v>
      </c>
    </row>
    <row r="2881" spans="1:20" ht="43.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12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9">
        <f>Table1[[#This Row],[pledged]]/Table1[[#This Row],[goal]]</f>
        <v>2.5892857142857141E-3</v>
      </c>
      <c r="P2881" s="8">
        <f>IFERROR(Table1[[#This Row],[pledged]]/Table1[[#This Row],[backers_count]],0)</f>
        <v>29</v>
      </c>
      <c r="Q28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81" t="str">
        <f>RIGHT(Table1[[#This Row],[Category and Sub-Category]],(LEN(Table1[[#This Row],[Category and Sub-Category]])-(FIND("/",Table1[[#This Row],[Category and Sub-Category]],1))))</f>
        <v>plays</v>
      </c>
      <c r="S2881" s="7">
        <f>(Table1[[#This Row],[launched_at]]/86400)+DATE(1970,1,1)</f>
        <v>42359.725243055553</v>
      </c>
      <c r="T2881" s="7">
        <f>(Table1[[#This Row],[deadline]]/86400)+DATE(1970,1,1)</f>
        <v>42389.725243055553</v>
      </c>
    </row>
    <row r="2882" spans="1:20" ht="43.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1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9">
        <f>Table1[[#This Row],[pledged]]/Table1[[#This Row],[goal]]</f>
        <v>0.23333333333333334</v>
      </c>
      <c r="P2882" s="8">
        <f>IFERROR(Table1[[#This Row],[pledged]]/Table1[[#This Row],[backers_count]],0)</f>
        <v>96.551724137931032</v>
      </c>
      <c r="Q28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82" t="str">
        <f>RIGHT(Table1[[#This Row],[Category and Sub-Category]],(LEN(Table1[[#This Row],[Category and Sub-Category]])-(FIND("/",Table1[[#This Row],[Category and Sub-Category]],1))))</f>
        <v>plays</v>
      </c>
      <c r="S2882" s="7">
        <f>(Table1[[#This Row],[launched_at]]/86400)+DATE(1970,1,1)</f>
        <v>42192.905694444446</v>
      </c>
      <c r="T2882" s="7">
        <f>(Table1[[#This Row],[deadline]]/86400)+DATE(1970,1,1)</f>
        <v>42236.711805555555</v>
      </c>
    </row>
    <row r="2883" spans="1:20" ht="43.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12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9">
        <f>Table1[[#This Row],[pledged]]/Table1[[#This Row],[goal]]</f>
        <v>0</v>
      </c>
      <c r="P2883" s="8">
        <f>IFERROR(Table1[[#This Row],[pledged]]/Table1[[#This Row],[backers_count]],0)</f>
        <v>0</v>
      </c>
      <c r="Q28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83" t="str">
        <f>RIGHT(Table1[[#This Row],[Category and Sub-Category]],(LEN(Table1[[#This Row],[Category and Sub-Category]])-(FIND("/",Table1[[#This Row],[Category and Sub-Category]],1))))</f>
        <v>plays</v>
      </c>
      <c r="S2883" s="7">
        <f>(Table1[[#This Row],[launched_at]]/86400)+DATE(1970,1,1)</f>
        <v>41916.597638888888</v>
      </c>
      <c r="T2883" s="7">
        <f>(Table1[[#This Row],[deadline]]/86400)+DATE(1970,1,1)</f>
        <v>41976.639305555553</v>
      </c>
    </row>
    <row r="2884" spans="1:20" ht="58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12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9">
        <f>Table1[[#This Row],[pledged]]/Table1[[#This Row],[goal]]</f>
        <v>0.33600000000000002</v>
      </c>
      <c r="P2884" s="8">
        <f>IFERROR(Table1[[#This Row],[pledged]]/Table1[[#This Row],[backers_count]],0)</f>
        <v>63</v>
      </c>
      <c r="Q28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84" t="str">
        <f>RIGHT(Table1[[#This Row],[Category and Sub-Category]],(LEN(Table1[[#This Row],[Category and Sub-Category]])-(FIND("/",Table1[[#This Row],[Category and Sub-Category]],1))))</f>
        <v>plays</v>
      </c>
      <c r="S2884" s="7">
        <f>(Table1[[#This Row],[launched_at]]/86400)+DATE(1970,1,1)</f>
        <v>42461.596273148149</v>
      </c>
      <c r="T2884" s="7">
        <f>(Table1[[#This Row],[deadline]]/86400)+DATE(1970,1,1)</f>
        <v>42491.596273148149</v>
      </c>
    </row>
    <row r="2885" spans="1:20" ht="58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12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9">
        <f>Table1[[#This Row],[pledged]]/Table1[[#This Row],[goal]]</f>
        <v>0.1908</v>
      </c>
      <c r="P2885" s="8">
        <f>IFERROR(Table1[[#This Row],[pledged]]/Table1[[#This Row],[backers_count]],0)</f>
        <v>381.6</v>
      </c>
      <c r="Q28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85" t="str">
        <f>RIGHT(Table1[[#This Row],[Category and Sub-Category]],(LEN(Table1[[#This Row],[Category and Sub-Category]])-(FIND("/",Table1[[#This Row],[Category and Sub-Category]],1))))</f>
        <v>plays</v>
      </c>
      <c r="S2885" s="7">
        <f>(Table1[[#This Row],[launched_at]]/86400)+DATE(1970,1,1)</f>
        <v>42370.90320601852</v>
      </c>
      <c r="T2885" s="7">
        <f>(Table1[[#This Row],[deadline]]/86400)+DATE(1970,1,1)</f>
        <v>42406.207638888889</v>
      </c>
    </row>
    <row r="2886" spans="1:20" ht="29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12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9">
        <f>Table1[[#This Row],[pledged]]/Table1[[#This Row],[goal]]</f>
        <v>4.1111111111111114E-3</v>
      </c>
      <c r="P2886" s="8">
        <f>IFERROR(Table1[[#This Row],[pledged]]/Table1[[#This Row],[backers_count]],0)</f>
        <v>46.25</v>
      </c>
      <c r="Q28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86" t="str">
        <f>RIGHT(Table1[[#This Row],[Category and Sub-Category]],(LEN(Table1[[#This Row],[Category and Sub-Category]])-(FIND("/",Table1[[#This Row],[Category and Sub-Category]],1))))</f>
        <v>plays</v>
      </c>
      <c r="S2886" s="7">
        <f>(Table1[[#This Row],[launched_at]]/86400)+DATE(1970,1,1)</f>
        <v>41948.727256944447</v>
      </c>
      <c r="T2886" s="7">
        <f>(Table1[[#This Row],[deadline]]/86400)+DATE(1970,1,1)</f>
        <v>41978.727256944447</v>
      </c>
    </row>
    <row r="2887" spans="1:20" ht="29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12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9">
        <f>Table1[[#This Row],[pledged]]/Table1[[#This Row],[goal]]</f>
        <v>0.32500000000000001</v>
      </c>
      <c r="P2887" s="8">
        <f>IFERROR(Table1[[#This Row],[pledged]]/Table1[[#This Row],[backers_count]],0)</f>
        <v>26</v>
      </c>
      <c r="Q28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87" t="str">
        <f>RIGHT(Table1[[#This Row],[Category and Sub-Category]],(LEN(Table1[[#This Row],[Category and Sub-Category]])-(FIND("/",Table1[[#This Row],[Category and Sub-Category]],1))))</f>
        <v>plays</v>
      </c>
      <c r="S2887" s="7">
        <f>(Table1[[#This Row],[launched_at]]/86400)+DATE(1970,1,1)</f>
        <v>42047.07640046296</v>
      </c>
      <c r="T2887" s="7">
        <f>(Table1[[#This Row],[deadline]]/86400)+DATE(1970,1,1)</f>
        <v>42077.034733796296</v>
      </c>
    </row>
    <row r="2888" spans="1:20" ht="43.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12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9">
        <f>Table1[[#This Row],[pledged]]/Table1[[#This Row],[goal]]</f>
        <v>0.05</v>
      </c>
      <c r="P2888" s="8">
        <f>IFERROR(Table1[[#This Row],[pledged]]/Table1[[#This Row],[backers_count]],0)</f>
        <v>10</v>
      </c>
      <c r="Q28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88" t="str">
        <f>RIGHT(Table1[[#This Row],[Category and Sub-Category]],(LEN(Table1[[#This Row],[Category and Sub-Category]])-(FIND("/",Table1[[#This Row],[Category and Sub-Category]],1))))</f>
        <v>plays</v>
      </c>
      <c r="S2888" s="7">
        <f>(Table1[[#This Row],[launched_at]]/86400)+DATE(1970,1,1)</f>
        <v>42261.632916666669</v>
      </c>
      <c r="T2888" s="7">
        <f>(Table1[[#This Row],[deadline]]/86400)+DATE(1970,1,1)</f>
        <v>42266.165972222225</v>
      </c>
    </row>
    <row r="2889" spans="1:20" ht="43.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12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9">
        <f>Table1[[#This Row],[pledged]]/Table1[[#This Row],[goal]]</f>
        <v>1.6666666666666668E-3</v>
      </c>
      <c r="P2889" s="8">
        <f>IFERROR(Table1[[#This Row],[pledged]]/Table1[[#This Row],[backers_count]],0)</f>
        <v>5</v>
      </c>
      <c r="Q28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89" t="str">
        <f>RIGHT(Table1[[#This Row],[Category and Sub-Category]],(LEN(Table1[[#This Row],[Category and Sub-Category]])-(FIND("/",Table1[[#This Row],[Category and Sub-Category]],1))))</f>
        <v>plays</v>
      </c>
      <c r="S2889" s="7">
        <f>(Table1[[#This Row],[launched_at]]/86400)+DATE(1970,1,1)</f>
        <v>41985.427361111113</v>
      </c>
      <c r="T2889" s="7">
        <f>(Table1[[#This Row],[deadline]]/86400)+DATE(1970,1,1)</f>
        <v>42015.427361111113</v>
      </c>
    </row>
    <row r="2890" spans="1:20" ht="43.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12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9">
        <f>Table1[[#This Row],[pledged]]/Table1[[#This Row],[goal]]</f>
        <v>0</v>
      </c>
      <c r="P2890" s="8">
        <f>IFERROR(Table1[[#This Row],[pledged]]/Table1[[#This Row],[backers_count]],0)</f>
        <v>0</v>
      </c>
      <c r="Q28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90" t="str">
        <f>RIGHT(Table1[[#This Row],[Category and Sub-Category]],(LEN(Table1[[#This Row],[Category and Sub-Category]])-(FIND("/",Table1[[#This Row],[Category and Sub-Category]],1))))</f>
        <v>plays</v>
      </c>
      <c r="S2890" s="7">
        <f>(Table1[[#This Row],[launched_at]]/86400)+DATE(1970,1,1)</f>
        <v>41922.535185185188</v>
      </c>
      <c r="T2890" s="7">
        <f>(Table1[[#This Row],[deadline]]/86400)+DATE(1970,1,1)</f>
        <v>41930.207638888889</v>
      </c>
    </row>
    <row r="2891" spans="1:20" ht="43.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12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9">
        <f>Table1[[#This Row],[pledged]]/Table1[[#This Row],[goal]]</f>
        <v>0.38066666666666665</v>
      </c>
      <c r="P2891" s="8">
        <f>IFERROR(Table1[[#This Row],[pledged]]/Table1[[#This Row],[backers_count]],0)</f>
        <v>81.571428571428569</v>
      </c>
      <c r="Q28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91" t="str">
        <f>RIGHT(Table1[[#This Row],[Category and Sub-Category]],(LEN(Table1[[#This Row],[Category and Sub-Category]])-(FIND("/",Table1[[#This Row],[Category and Sub-Category]],1))))</f>
        <v>plays</v>
      </c>
      <c r="S2891" s="7">
        <f>(Table1[[#This Row],[launched_at]]/86400)+DATE(1970,1,1)</f>
        <v>41850.863252314812</v>
      </c>
      <c r="T2891" s="7">
        <f>(Table1[[#This Row],[deadline]]/86400)+DATE(1970,1,1)</f>
        <v>41880.863252314812</v>
      </c>
    </row>
    <row r="2892" spans="1:20" ht="43.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1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9">
        <f>Table1[[#This Row],[pledged]]/Table1[[#This Row],[goal]]</f>
        <v>1.0500000000000001E-2</v>
      </c>
      <c r="P2892" s="8">
        <f>IFERROR(Table1[[#This Row],[pledged]]/Table1[[#This Row],[backers_count]],0)</f>
        <v>7</v>
      </c>
      <c r="Q28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92" t="str">
        <f>RIGHT(Table1[[#This Row],[Category and Sub-Category]],(LEN(Table1[[#This Row],[Category and Sub-Category]])-(FIND("/",Table1[[#This Row],[Category and Sub-Category]],1))))</f>
        <v>plays</v>
      </c>
      <c r="S2892" s="7">
        <f>(Table1[[#This Row],[launched_at]]/86400)+DATE(1970,1,1)</f>
        <v>41831.742962962962</v>
      </c>
      <c r="T2892" s="7">
        <f>(Table1[[#This Row],[deadline]]/86400)+DATE(1970,1,1)</f>
        <v>41860.125</v>
      </c>
    </row>
    <row r="2893" spans="1:20" ht="43.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12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9">
        <f>Table1[[#This Row],[pledged]]/Table1[[#This Row],[goal]]</f>
        <v>2.7300000000000001E-2</v>
      </c>
      <c r="P2893" s="8">
        <f>IFERROR(Table1[[#This Row],[pledged]]/Table1[[#This Row],[backers_count]],0)</f>
        <v>27.3</v>
      </c>
      <c r="Q28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93" t="str">
        <f>RIGHT(Table1[[#This Row],[Category and Sub-Category]],(LEN(Table1[[#This Row],[Category and Sub-Category]])-(FIND("/",Table1[[#This Row],[Category and Sub-Category]],1))))</f>
        <v>plays</v>
      </c>
      <c r="S2893" s="7">
        <f>(Table1[[#This Row],[launched_at]]/86400)+DATE(1970,1,1)</f>
        <v>42415.883425925931</v>
      </c>
      <c r="T2893" s="7">
        <f>(Table1[[#This Row],[deadline]]/86400)+DATE(1970,1,1)</f>
        <v>42475.84175925926</v>
      </c>
    </row>
    <row r="2894" spans="1:20" ht="43.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12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9">
        <f>Table1[[#This Row],[pledged]]/Table1[[#This Row],[goal]]</f>
        <v>9.0909090909090912E-2</v>
      </c>
      <c r="P2894" s="8">
        <f>IFERROR(Table1[[#This Row],[pledged]]/Table1[[#This Row],[backers_count]],0)</f>
        <v>29.411764705882351</v>
      </c>
      <c r="Q28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94" t="str">
        <f>RIGHT(Table1[[#This Row],[Category and Sub-Category]],(LEN(Table1[[#This Row],[Category and Sub-Category]])-(FIND("/",Table1[[#This Row],[Category and Sub-Category]],1))))</f>
        <v>plays</v>
      </c>
      <c r="S2894" s="7">
        <f>(Table1[[#This Row],[launched_at]]/86400)+DATE(1970,1,1)</f>
        <v>41869.714166666665</v>
      </c>
      <c r="T2894" s="7">
        <f>(Table1[[#This Row],[deadline]]/86400)+DATE(1970,1,1)</f>
        <v>41876.875</v>
      </c>
    </row>
    <row r="2895" spans="1:20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12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9">
        <f>Table1[[#This Row],[pledged]]/Table1[[#This Row],[goal]]</f>
        <v>5.0000000000000001E-3</v>
      </c>
      <c r="P2895" s="8">
        <f>IFERROR(Table1[[#This Row],[pledged]]/Table1[[#This Row],[backers_count]],0)</f>
        <v>12.5</v>
      </c>
      <c r="Q28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95" t="str">
        <f>RIGHT(Table1[[#This Row],[Category and Sub-Category]],(LEN(Table1[[#This Row],[Category and Sub-Category]])-(FIND("/",Table1[[#This Row],[Category and Sub-Category]],1))))</f>
        <v>plays</v>
      </c>
      <c r="S2895" s="7">
        <f>(Table1[[#This Row],[launched_at]]/86400)+DATE(1970,1,1)</f>
        <v>41953.773090277777</v>
      </c>
      <c r="T2895" s="7">
        <f>(Table1[[#This Row],[deadline]]/86400)+DATE(1970,1,1)</f>
        <v>42013.083333333328</v>
      </c>
    </row>
    <row r="2896" spans="1:20" ht="29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12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9">
        <f>Table1[[#This Row],[pledged]]/Table1[[#This Row],[goal]]</f>
        <v>0</v>
      </c>
      <c r="P2896" s="8">
        <f>IFERROR(Table1[[#This Row],[pledged]]/Table1[[#This Row],[backers_count]],0)</f>
        <v>0</v>
      </c>
      <c r="Q28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96" t="str">
        <f>RIGHT(Table1[[#This Row],[Category and Sub-Category]],(LEN(Table1[[#This Row],[Category and Sub-Category]])-(FIND("/",Table1[[#This Row],[Category and Sub-Category]],1))))</f>
        <v>plays</v>
      </c>
      <c r="S2896" s="7">
        <f>(Table1[[#This Row],[launched_at]]/86400)+DATE(1970,1,1)</f>
        <v>42037.986284722225</v>
      </c>
      <c r="T2896" s="7">
        <f>(Table1[[#This Row],[deadline]]/86400)+DATE(1970,1,1)</f>
        <v>42097.944618055553</v>
      </c>
    </row>
    <row r="2897" spans="1:20" ht="43.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12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9">
        <f>Table1[[#This Row],[pledged]]/Table1[[#This Row],[goal]]</f>
        <v>4.5999999999999999E-2</v>
      </c>
      <c r="P2897" s="8">
        <f>IFERROR(Table1[[#This Row],[pledged]]/Table1[[#This Row],[backers_count]],0)</f>
        <v>5.75</v>
      </c>
      <c r="Q28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97" t="str">
        <f>RIGHT(Table1[[#This Row],[Category and Sub-Category]],(LEN(Table1[[#This Row],[Category and Sub-Category]])-(FIND("/",Table1[[#This Row],[Category and Sub-Category]],1))))</f>
        <v>plays</v>
      </c>
      <c r="S2897" s="7">
        <f>(Table1[[#This Row],[launched_at]]/86400)+DATE(1970,1,1)</f>
        <v>41811.555462962962</v>
      </c>
      <c r="T2897" s="7">
        <f>(Table1[[#This Row],[deadline]]/86400)+DATE(1970,1,1)</f>
        <v>41812.875</v>
      </c>
    </row>
    <row r="2898" spans="1:20" ht="43.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12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9">
        <f>Table1[[#This Row],[pledged]]/Table1[[#This Row],[goal]]</f>
        <v>0.20833333333333334</v>
      </c>
      <c r="P2898" s="8">
        <f>IFERROR(Table1[[#This Row],[pledged]]/Table1[[#This Row],[backers_count]],0)</f>
        <v>52.083333333333336</v>
      </c>
      <c r="Q28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98" t="str">
        <f>RIGHT(Table1[[#This Row],[Category and Sub-Category]],(LEN(Table1[[#This Row],[Category and Sub-Category]])-(FIND("/",Table1[[#This Row],[Category and Sub-Category]],1))))</f>
        <v>plays</v>
      </c>
      <c r="S2898" s="7">
        <f>(Table1[[#This Row],[launched_at]]/86400)+DATE(1970,1,1)</f>
        <v>42701.908807870372</v>
      </c>
      <c r="T2898" s="7">
        <f>(Table1[[#This Row],[deadline]]/86400)+DATE(1970,1,1)</f>
        <v>42716.25</v>
      </c>
    </row>
    <row r="2899" spans="1:20" ht="43.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12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9">
        <f>Table1[[#This Row],[pledged]]/Table1[[#This Row],[goal]]</f>
        <v>4.583333333333333E-2</v>
      </c>
      <c r="P2899" s="8">
        <f>IFERROR(Table1[[#This Row],[pledged]]/Table1[[#This Row],[backers_count]],0)</f>
        <v>183.33333333333334</v>
      </c>
      <c r="Q28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899" t="str">
        <f>RIGHT(Table1[[#This Row],[Category and Sub-Category]],(LEN(Table1[[#This Row],[Category and Sub-Category]])-(FIND("/",Table1[[#This Row],[Category and Sub-Category]],1))))</f>
        <v>plays</v>
      </c>
      <c r="S2899" s="7">
        <f>(Table1[[#This Row],[launched_at]]/86400)+DATE(1970,1,1)</f>
        <v>42258.646504629629</v>
      </c>
      <c r="T2899" s="7">
        <f>(Table1[[#This Row],[deadline]]/86400)+DATE(1970,1,1)</f>
        <v>42288.645196759258</v>
      </c>
    </row>
    <row r="2900" spans="1:20" ht="43.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12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9">
        <f>Table1[[#This Row],[pledged]]/Table1[[#This Row],[goal]]</f>
        <v>4.2133333333333335E-2</v>
      </c>
      <c r="P2900" s="8">
        <f>IFERROR(Table1[[#This Row],[pledged]]/Table1[[#This Row],[backers_count]],0)</f>
        <v>26.333333333333332</v>
      </c>
      <c r="Q29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00" t="str">
        <f>RIGHT(Table1[[#This Row],[Category and Sub-Category]],(LEN(Table1[[#This Row],[Category and Sub-Category]])-(FIND("/",Table1[[#This Row],[Category and Sub-Category]],1))))</f>
        <v>plays</v>
      </c>
      <c r="S2900" s="7">
        <f>(Table1[[#This Row],[launched_at]]/86400)+DATE(1970,1,1)</f>
        <v>42278.664965277778</v>
      </c>
      <c r="T2900" s="7">
        <f>(Table1[[#This Row],[deadline]]/86400)+DATE(1970,1,1)</f>
        <v>42308.664965277778</v>
      </c>
    </row>
    <row r="2901" spans="1:20" ht="43.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12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9">
        <f>Table1[[#This Row],[pledged]]/Table1[[#This Row],[goal]]</f>
        <v>0</v>
      </c>
      <c r="P2901" s="8">
        <f>IFERROR(Table1[[#This Row],[pledged]]/Table1[[#This Row],[backers_count]],0)</f>
        <v>0</v>
      </c>
      <c r="Q29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01" t="str">
        <f>RIGHT(Table1[[#This Row],[Category and Sub-Category]],(LEN(Table1[[#This Row],[Category and Sub-Category]])-(FIND("/",Table1[[#This Row],[Category and Sub-Category]],1))))</f>
        <v>plays</v>
      </c>
      <c r="S2901" s="7">
        <f>(Table1[[#This Row],[launched_at]]/86400)+DATE(1970,1,1)</f>
        <v>42515.078217592592</v>
      </c>
      <c r="T2901" s="7">
        <f>(Table1[[#This Row],[deadline]]/86400)+DATE(1970,1,1)</f>
        <v>42575.078217592592</v>
      </c>
    </row>
    <row r="2902" spans="1:20" ht="58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1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9">
        <f>Table1[[#This Row],[pledged]]/Table1[[#This Row],[goal]]</f>
        <v>0.61909090909090914</v>
      </c>
      <c r="P2902" s="8">
        <f>IFERROR(Table1[[#This Row],[pledged]]/Table1[[#This Row],[backers_count]],0)</f>
        <v>486.42857142857144</v>
      </c>
      <c r="Q29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02" t="str">
        <f>RIGHT(Table1[[#This Row],[Category and Sub-Category]],(LEN(Table1[[#This Row],[Category and Sub-Category]])-(FIND("/",Table1[[#This Row],[Category and Sub-Category]],1))))</f>
        <v>plays</v>
      </c>
      <c r="S2902" s="7">
        <f>(Table1[[#This Row],[launched_at]]/86400)+DATE(1970,1,1)</f>
        <v>41830.234166666669</v>
      </c>
      <c r="T2902" s="7">
        <f>(Table1[[#This Row],[deadline]]/86400)+DATE(1970,1,1)</f>
        <v>41860.234166666669</v>
      </c>
    </row>
    <row r="2903" spans="1:20" ht="43.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12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9">
        <f>Table1[[#This Row],[pledged]]/Table1[[#This Row],[goal]]</f>
        <v>8.0000000000000002E-3</v>
      </c>
      <c r="P2903" s="8">
        <f>IFERROR(Table1[[#This Row],[pledged]]/Table1[[#This Row],[backers_count]],0)</f>
        <v>3</v>
      </c>
      <c r="Q29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03" t="str">
        <f>RIGHT(Table1[[#This Row],[Category and Sub-Category]],(LEN(Table1[[#This Row],[Category and Sub-Category]])-(FIND("/",Table1[[#This Row],[Category and Sub-Category]],1))))</f>
        <v>plays</v>
      </c>
      <c r="S2903" s="7">
        <f>(Table1[[#This Row],[launched_at]]/86400)+DATE(1970,1,1)</f>
        <v>41982.904386574075</v>
      </c>
      <c r="T2903" s="7">
        <f>(Table1[[#This Row],[deadline]]/86400)+DATE(1970,1,1)</f>
        <v>42042.904386574075</v>
      </c>
    </row>
    <row r="2904" spans="1:20" ht="43.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12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9">
        <f>Table1[[#This Row],[pledged]]/Table1[[#This Row],[goal]]</f>
        <v>1.6666666666666666E-4</v>
      </c>
      <c r="P2904" s="8">
        <f>IFERROR(Table1[[#This Row],[pledged]]/Table1[[#This Row],[backers_count]],0)</f>
        <v>25</v>
      </c>
      <c r="Q29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04" t="str">
        <f>RIGHT(Table1[[#This Row],[Category and Sub-Category]],(LEN(Table1[[#This Row],[Category and Sub-Category]])-(FIND("/",Table1[[#This Row],[Category and Sub-Category]],1))))</f>
        <v>plays</v>
      </c>
      <c r="S2904" s="7">
        <f>(Table1[[#This Row],[launched_at]]/86400)+DATE(1970,1,1)</f>
        <v>42210.439768518518</v>
      </c>
      <c r="T2904" s="7">
        <f>(Table1[[#This Row],[deadline]]/86400)+DATE(1970,1,1)</f>
        <v>42240.439768518518</v>
      </c>
    </row>
    <row r="2905" spans="1:20" ht="43.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12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9">
        <f>Table1[[#This Row],[pledged]]/Table1[[#This Row],[goal]]</f>
        <v>7.7999999999999996E-3</v>
      </c>
      <c r="P2905" s="8">
        <f>IFERROR(Table1[[#This Row],[pledged]]/Table1[[#This Row],[backers_count]],0)</f>
        <v>9.75</v>
      </c>
      <c r="Q29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05" t="str">
        <f>RIGHT(Table1[[#This Row],[Category and Sub-Category]],(LEN(Table1[[#This Row],[Category and Sub-Category]])-(FIND("/",Table1[[#This Row],[Category and Sub-Category]],1))))</f>
        <v>plays</v>
      </c>
      <c r="S2905" s="7">
        <f>(Table1[[#This Row],[launched_at]]/86400)+DATE(1970,1,1)</f>
        <v>42196.166874999995</v>
      </c>
      <c r="T2905" s="7">
        <f>(Table1[[#This Row],[deadline]]/86400)+DATE(1970,1,1)</f>
        <v>42256.166874999995</v>
      </c>
    </row>
    <row r="2906" spans="1:20" ht="43.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12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9">
        <f>Table1[[#This Row],[pledged]]/Table1[[#This Row],[goal]]</f>
        <v>0.05</v>
      </c>
      <c r="P2906" s="8">
        <f>IFERROR(Table1[[#This Row],[pledged]]/Table1[[#This Row],[backers_count]],0)</f>
        <v>18.75</v>
      </c>
      <c r="Q29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06" t="str">
        <f>RIGHT(Table1[[#This Row],[Category and Sub-Category]],(LEN(Table1[[#This Row],[Category and Sub-Category]])-(FIND("/",Table1[[#This Row],[Category and Sub-Category]],1))))</f>
        <v>plays</v>
      </c>
      <c r="S2906" s="7">
        <f>(Table1[[#This Row],[launched_at]]/86400)+DATE(1970,1,1)</f>
        <v>41940.967951388891</v>
      </c>
      <c r="T2906" s="7">
        <f>(Table1[[#This Row],[deadline]]/86400)+DATE(1970,1,1)</f>
        <v>41952.5</v>
      </c>
    </row>
    <row r="2907" spans="1:20" ht="43.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12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9">
        <f>Table1[[#This Row],[pledged]]/Table1[[#This Row],[goal]]</f>
        <v>0.17771428571428571</v>
      </c>
      <c r="P2907" s="8">
        <f>IFERROR(Table1[[#This Row],[pledged]]/Table1[[#This Row],[backers_count]],0)</f>
        <v>36.588235294117645</v>
      </c>
      <c r="Q29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07" t="str">
        <f>RIGHT(Table1[[#This Row],[Category and Sub-Category]],(LEN(Table1[[#This Row],[Category and Sub-Category]])-(FIND("/",Table1[[#This Row],[Category and Sub-Category]],1))))</f>
        <v>plays</v>
      </c>
      <c r="S2907" s="7">
        <f>(Table1[[#This Row],[launched_at]]/86400)+DATE(1970,1,1)</f>
        <v>42606.056863425925</v>
      </c>
      <c r="T2907" s="7">
        <f>(Table1[[#This Row],[deadline]]/86400)+DATE(1970,1,1)</f>
        <v>42620.056863425925</v>
      </c>
    </row>
    <row r="2908" spans="1:20" ht="58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12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9">
        <f>Table1[[#This Row],[pledged]]/Table1[[#This Row],[goal]]</f>
        <v>9.4166666666666662E-2</v>
      </c>
      <c r="P2908" s="8">
        <f>IFERROR(Table1[[#This Row],[pledged]]/Table1[[#This Row],[backers_count]],0)</f>
        <v>80.714285714285708</v>
      </c>
      <c r="Q29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08" t="str">
        <f>RIGHT(Table1[[#This Row],[Category and Sub-Category]],(LEN(Table1[[#This Row],[Category and Sub-Category]])-(FIND("/",Table1[[#This Row],[Category and Sub-Category]],1))))</f>
        <v>plays</v>
      </c>
      <c r="S2908" s="7">
        <f>(Table1[[#This Row],[launched_at]]/86400)+DATE(1970,1,1)</f>
        <v>42199.648912037039</v>
      </c>
      <c r="T2908" s="7">
        <f>(Table1[[#This Row],[deadline]]/86400)+DATE(1970,1,1)</f>
        <v>42217.041666666672</v>
      </c>
    </row>
    <row r="2909" spans="1:20" ht="43.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12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9">
        <f>Table1[[#This Row],[pledged]]/Table1[[#This Row],[goal]]</f>
        <v>8.0000000000000004E-4</v>
      </c>
      <c r="P2909" s="8">
        <f>IFERROR(Table1[[#This Row],[pledged]]/Table1[[#This Row],[backers_count]],0)</f>
        <v>1</v>
      </c>
      <c r="Q29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09" t="str">
        <f>RIGHT(Table1[[#This Row],[Category and Sub-Category]],(LEN(Table1[[#This Row],[Category and Sub-Category]])-(FIND("/",Table1[[#This Row],[Category and Sub-Category]],1))))</f>
        <v>plays</v>
      </c>
      <c r="S2909" s="7">
        <f>(Table1[[#This Row],[launched_at]]/86400)+DATE(1970,1,1)</f>
        <v>42444.877743055556</v>
      </c>
      <c r="T2909" s="7">
        <f>(Table1[[#This Row],[deadline]]/86400)+DATE(1970,1,1)</f>
        <v>42504.877743055556</v>
      </c>
    </row>
    <row r="2910" spans="1:20" ht="58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12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9">
        <f>Table1[[#This Row],[pledged]]/Table1[[#This Row],[goal]]</f>
        <v>2.75E-2</v>
      </c>
      <c r="P2910" s="8">
        <f>IFERROR(Table1[[#This Row],[pledged]]/Table1[[#This Row],[backers_count]],0)</f>
        <v>52.8</v>
      </c>
      <c r="Q29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10" t="str">
        <f>RIGHT(Table1[[#This Row],[Category and Sub-Category]],(LEN(Table1[[#This Row],[Category and Sub-Category]])-(FIND("/",Table1[[#This Row],[Category and Sub-Category]],1))))</f>
        <v>plays</v>
      </c>
      <c r="S2910" s="7">
        <f>(Table1[[#This Row],[launched_at]]/86400)+DATE(1970,1,1)</f>
        <v>42499.73170138889</v>
      </c>
      <c r="T2910" s="7">
        <f>(Table1[[#This Row],[deadline]]/86400)+DATE(1970,1,1)</f>
        <v>42529.73170138889</v>
      </c>
    </row>
    <row r="2911" spans="1:20" ht="58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12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9">
        <f>Table1[[#This Row],[pledged]]/Table1[[#This Row],[goal]]</f>
        <v>1.1111111111111112E-4</v>
      </c>
      <c r="P2911" s="8">
        <f>IFERROR(Table1[[#This Row],[pledged]]/Table1[[#This Row],[backers_count]],0)</f>
        <v>20</v>
      </c>
      <c r="Q29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11" t="str">
        <f>RIGHT(Table1[[#This Row],[Category and Sub-Category]],(LEN(Table1[[#This Row],[Category and Sub-Category]])-(FIND("/",Table1[[#This Row],[Category and Sub-Category]],1))))</f>
        <v>plays</v>
      </c>
      <c r="S2911" s="7">
        <f>(Table1[[#This Row],[launched_at]]/86400)+DATE(1970,1,1)</f>
        <v>41929.266215277778</v>
      </c>
      <c r="T2911" s="7">
        <f>(Table1[[#This Row],[deadline]]/86400)+DATE(1970,1,1)</f>
        <v>41968.823611111111</v>
      </c>
    </row>
    <row r="2912" spans="1:20" ht="43.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9">
        <f>Table1[[#This Row],[pledged]]/Table1[[#This Row],[goal]]</f>
        <v>3.3333333333333335E-5</v>
      </c>
      <c r="P2912" s="8">
        <f>IFERROR(Table1[[#This Row],[pledged]]/Table1[[#This Row],[backers_count]],0)</f>
        <v>1</v>
      </c>
      <c r="Q29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12" t="str">
        <f>RIGHT(Table1[[#This Row],[Category and Sub-Category]],(LEN(Table1[[#This Row],[Category and Sub-Category]])-(FIND("/",Table1[[#This Row],[Category and Sub-Category]],1))))</f>
        <v>plays</v>
      </c>
      <c r="S2912" s="7">
        <f>(Table1[[#This Row],[launched_at]]/86400)+DATE(1970,1,1)</f>
        <v>42107.841284722221</v>
      </c>
      <c r="T2912" s="7">
        <f>(Table1[[#This Row],[deadline]]/86400)+DATE(1970,1,1)</f>
        <v>42167.841284722221</v>
      </c>
    </row>
    <row r="2913" spans="1:20" ht="58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12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9">
        <f>Table1[[#This Row],[pledged]]/Table1[[#This Row],[goal]]</f>
        <v>0.36499999999999999</v>
      </c>
      <c r="P2913" s="8">
        <f>IFERROR(Table1[[#This Row],[pledged]]/Table1[[#This Row],[backers_count]],0)</f>
        <v>46.928571428571431</v>
      </c>
      <c r="Q29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13" t="str">
        <f>RIGHT(Table1[[#This Row],[Category and Sub-Category]],(LEN(Table1[[#This Row],[Category and Sub-Category]])-(FIND("/",Table1[[#This Row],[Category and Sub-Category]],1))))</f>
        <v>plays</v>
      </c>
      <c r="S2913" s="7">
        <f>(Table1[[#This Row],[launched_at]]/86400)+DATE(1970,1,1)</f>
        <v>42142.768819444449</v>
      </c>
      <c r="T2913" s="7">
        <f>(Table1[[#This Row],[deadline]]/86400)+DATE(1970,1,1)</f>
        <v>42182.768819444449</v>
      </c>
    </row>
    <row r="2914" spans="1:20" ht="43.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12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9">
        <f>Table1[[#This Row],[pledged]]/Table1[[#This Row],[goal]]</f>
        <v>0.14058171745152354</v>
      </c>
      <c r="P2914" s="8">
        <f>IFERROR(Table1[[#This Row],[pledged]]/Table1[[#This Row],[backers_count]],0)</f>
        <v>78.07692307692308</v>
      </c>
      <c r="Q29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14" t="str">
        <f>RIGHT(Table1[[#This Row],[Category and Sub-Category]],(LEN(Table1[[#This Row],[Category and Sub-Category]])-(FIND("/",Table1[[#This Row],[Category and Sub-Category]],1))))</f>
        <v>plays</v>
      </c>
      <c r="S2914" s="7">
        <f>(Table1[[#This Row],[launched_at]]/86400)+DATE(1970,1,1)</f>
        <v>42354.131643518514</v>
      </c>
      <c r="T2914" s="7">
        <f>(Table1[[#This Row],[deadline]]/86400)+DATE(1970,1,1)</f>
        <v>42384.131643518514</v>
      </c>
    </row>
    <row r="2915" spans="1:20" ht="43.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12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9">
        <f>Table1[[#This Row],[pledged]]/Table1[[#This Row],[goal]]</f>
        <v>2.0000000000000001E-4</v>
      </c>
      <c r="P2915" s="8">
        <f>IFERROR(Table1[[#This Row],[pledged]]/Table1[[#This Row],[backers_count]],0)</f>
        <v>1</v>
      </c>
      <c r="Q29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15" t="str">
        <f>RIGHT(Table1[[#This Row],[Category and Sub-Category]],(LEN(Table1[[#This Row],[Category and Sub-Category]])-(FIND("/",Table1[[#This Row],[Category and Sub-Category]],1))))</f>
        <v>plays</v>
      </c>
      <c r="S2915" s="7">
        <f>(Table1[[#This Row],[launched_at]]/86400)+DATE(1970,1,1)</f>
        <v>41828.922905092593</v>
      </c>
      <c r="T2915" s="7">
        <f>(Table1[[#This Row],[deadline]]/86400)+DATE(1970,1,1)</f>
        <v>41888.922905092593</v>
      </c>
    </row>
    <row r="2916" spans="1:20" ht="29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12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9">
        <f>Table1[[#This Row],[pledged]]/Table1[[#This Row],[goal]]</f>
        <v>4.0000000000000003E-5</v>
      </c>
      <c r="P2916" s="8">
        <f>IFERROR(Table1[[#This Row],[pledged]]/Table1[[#This Row],[backers_count]],0)</f>
        <v>1</v>
      </c>
      <c r="Q29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16" t="str">
        <f>RIGHT(Table1[[#This Row],[Category and Sub-Category]],(LEN(Table1[[#This Row],[Category and Sub-Category]])-(FIND("/",Table1[[#This Row],[Category and Sub-Category]],1))))</f>
        <v>plays</v>
      </c>
      <c r="S2916" s="7">
        <f>(Table1[[#This Row],[launched_at]]/86400)+DATE(1970,1,1)</f>
        <v>42017.907337962963</v>
      </c>
      <c r="T2916" s="7">
        <f>(Table1[[#This Row],[deadline]]/86400)+DATE(1970,1,1)</f>
        <v>42077.865671296298</v>
      </c>
    </row>
    <row r="2917" spans="1:20" ht="43.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12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9">
        <f>Table1[[#This Row],[pledged]]/Table1[[#This Row],[goal]]</f>
        <v>0.61099999999999999</v>
      </c>
      <c r="P2917" s="8">
        <f>IFERROR(Table1[[#This Row],[pledged]]/Table1[[#This Row],[backers_count]],0)</f>
        <v>203.66666666666666</v>
      </c>
      <c r="Q29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17" t="str">
        <f>RIGHT(Table1[[#This Row],[Category and Sub-Category]],(LEN(Table1[[#This Row],[Category and Sub-Category]])-(FIND("/",Table1[[#This Row],[Category and Sub-Category]],1))))</f>
        <v>plays</v>
      </c>
      <c r="S2917" s="7">
        <f>(Table1[[#This Row],[launched_at]]/86400)+DATE(1970,1,1)</f>
        <v>42415.398032407407</v>
      </c>
      <c r="T2917" s="7">
        <f>(Table1[[#This Row],[deadline]]/86400)+DATE(1970,1,1)</f>
        <v>42445.356365740736</v>
      </c>
    </row>
    <row r="2918" spans="1:20" ht="43.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12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9">
        <f>Table1[[#This Row],[pledged]]/Table1[[#This Row],[goal]]</f>
        <v>7.8378378378378383E-2</v>
      </c>
      <c r="P2918" s="8">
        <f>IFERROR(Table1[[#This Row],[pledged]]/Table1[[#This Row],[backers_count]],0)</f>
        <v>20.714285714285715</v>
      </c>
      <c r="Q29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18" t="str">
        <f>RIGHT(Table1[[#This Row],[Category and Sub-Category]],(LEN(Table1[[#This Row],[Category and Sub-Category]])-(FIND("/",Table1[[#This Row],[Category and Sub-Category]],1))))</f>
        <v>plays</v>
      </c>
      <c r="S2918" s="7">
        <f>(Table1[[#This Row],[launched_at]]/86400)+DATE(1970,1,1)</f>
        <v>41755.476724537039</v>
      </c>
      <c r="T2918" s="7">
        <f>(Table1[[#This Row],[deadline]]/86400)+DATE(1970,1,1)</f>
        <v>41778.476724537039</v>
      </c>
    </row>
    <row r="2919" spans="1:20" ht="43.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12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9">
        <f>Table1[[#This Row],[pledged]]/Table1[[#This Row],[goal]]</f>
        <v>0.2185</v>
      </c>
      <c r="P2919" s="8">
        <f>IFERROR(Table1[[#This Row],[pledged]]/Table1[[#This Row],[backers_count]],0)</f>
        <v>48.555555555555557</v>
      </c>
      <c r="Q29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19" t="str">
        <f>RIGHT(Table1[[#This Row],[Category and Sub-Category]],(LEN(Table1[[#This Row],[Category and Sub-Category]])-(FIND("/",Table1[[#This Row],[Category and Sub-Category]],1))))</f>
        <v>plays</v>
      </c>
      <c r="S2919" s="7">
        <f>(Table1[[#This Row],[launched_at]]/86400)+DATE(1970,1,1)</f>
        <v>42245.234340277777</v>
      </c>
      <c r="T2919" s="7">
        <f>(Table1[[#This Row],[deadline]]/86400)+DATE(1970,1,1)</f>
        <v>42263.234340277777</v>
      </c>
    </row>
    <row r="2920" spans="1:20" ht="43.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12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9">
        <f>Table1[[#This Row],[pledged]]/Table1[[#This Row],[goal]]</f>
        <v>0.27239999999999998</v>
      </c>
      <c r="P2920" s="8">
        <f>IFERROR(Table1[[#This Row],[pledged]]/Table1[[#This Row],[backers_count]],0)</f>
        <v>68.099999999999994</v>
      </c>
      <c r="Q29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20" t="str">
        <f>RIGHT(Table1[[#This Row],[Category and Sub-Category]],(LEN(Table1[[#This Row],[Category and Sub-Category]])-(FIND("/",Table1[[#This Row],[Category and Sub-Category]],1))))</f>
        <v>plays</v>
      </c>
      <c r="S2920" s="7">
        <f>(Table1[[#This Row],[launched_at]]/86400)+DATE(1970,1,1)</f>
        <v>42278.629710648151</v>
      </c>
      <c r="T2920" s="7">
        <f>(Table1[[#This Row],[deadline]]/86400)+DATE(1970,1,1)</f>
        <v>42306.629710648151</v>
      </c>
    </row>
    <row r="2921" spans="1:20" ht="43.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12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9">
        <f>Table1[[#This Row],[pledged]]/Table1[[#This Row],[goal]]</f>
        <v>8.5000000000000006E-2</v>
      </c>
      <c r="P2921" s="8">
        <f>IFERROR(Table1[[#This Row],[pledged]]/Table1[[#This Row],[backers_count]],0)</f>
        <v>8.5</v>
      </c>
      <c r="Q29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21" t="str">
        <f>RIGHT(Table1[[#This Row],[Category and Sub-Category]],(LEN(Table1[[#This Row],[Category and Sub-Category]])-(FIND("/",Table1[[#This Row],[Category and Sub-Category]],1))))</f>
        <v>plays</v>
      </c>
      <c r="S2921" s="7">
        <f>(Table1[[#This Row],[launched_at]]/86400)+DATE(1970,1,1)</f>
        <v>41826.61954861111</v>
      </c>
      <c r="T2921" s="7">
        <f>(Table1[[#This Row],[deadline]]/86400)+DATE(1970,1,1)</f>
        <v>41856.61954861111</v>
      </c>
    </row>
    <row r="2922" spans="1:20" ht="43.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1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9">
        <f>Table1[[#This Row],[pledged]]/Table1[[#This Row],[goal]]</f>
        <v>0.26840000000000003</v>
      </c>
      <c r="P2922" s="8">
        <f>IFERROR(Table1[[#This Row],[pledged]]/Table1[[#This Row],[backers_count]],0)</f>
        <v>51.615384615384613</v>
      </c>
      <c r="Q29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22" t="str">
        <f>RIGHT(Table1[[#This Row],[Category and Sub-Category]],(LEN(Table1[[#This Row],[Category and Sub-Category]])-(FIND("/",Table1[[#This Row],[Category and Sub-Category]],1))))</f>
        <v>plays</v>
      </c>
      <c r="S2922" s="7">
        <f>(Table1[[#This Row],[launched_at]]/86400)+DATE(1970,1,1)</f>
        <v>42058.792476851857</v>
      </c>
      <c r="T2922" s="7">
        <f>(Table1[[#This Row],[deadline]]/86400)+DATE(1970,1,1)</f>
        <v>42088.750810185185</v>
      </c>
    </row>
    <row r="2923" spans="1:20" ht="43.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12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9">
        <f>Table1[[#This Row],[pledged]]/Table1[[#This Row],[goal]]</f>
        <v>1.29</v>
      </c>
      <c r="P2923" s="8">
        <f>IFERROR(Table1[[#This Row],[pledged]]/Table1[[#This Row],[backers_count]],0)</f>
        <v>43</v>
      </c>
      <c r="Q29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23" t="str">
        <f>RIGHT(Table1[[#This Row],[Category and Sub-Category]],(LEN(Table1[[#This Row],[Category and Sub-Category]])-(FIND("/",Table1[[#This Row],[Category and Sub-Category]],1))))</f>
        <v>musical</v>
      </c>
      <c r="S2923" s="7">
        <f>(Table1[[#This Row],[launched_at]]/86400)+DATE(1970,1,1)</f>
        <v>41877.886620370373</v>
      </c>
      <c r="T2923" s="7">
        <f>(Table1[[#This Row],[deadline]]/86400)+DATE(1970,1,1)</f>
        <v>41907.886620370373</v>
      </c>
    </row>
    <row r="2924" spans="1:20" ht="58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12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9">
        <f>Table1[[#This Row],[pledged]]/Table1[[#This Row],[goal]]</f>
        <v>1</v>
      </c>
      <c r="P2924" s="8">
        <f>IFERROR(Table1[[#This Row],[pledged]]/Table1[[#This Row],[backers_count]],0)</f>
        <v>83.333333333333329</v>
      </c>
      <c r="Q29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24" t="str">
        <f>RIGHT(Table1[[#This Row],[Category and Sub-Category]],(LEN(Table1[[#This Row],[Category and Sub-Category]])-(FIND("/",Table1[[#This Row],[Category and Sub-Category]],1))))</f>
        <v>musical</v>
      </c>
      <c r="S2924" s="7">
        <f>(Table1[[#This Row],[launched_at]]/86400)+DATE(1970,1,1)</f>
        <v>42097.874155092592</v>
      </c>
      <c r="T2924" s="7">
        <f>(Table1[[#This Row],[deadline]]/86400)+DATE(1970,1,1)</f>
        <v>42142.874155092592</v>
      </c>
    </row>
    <row r="2925" spans="1:20" ht="43.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12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9">
        <f>Table1[[#This Row],[pledged]]/Table1[[#This Row],[goal]]</f>
        <v>1</v>
      </c>
      <c r="P2925" s="8">
        <f>IFERROR(Table1[[#This Row],[pledged]]/Table1[[#This Row],[backers_count]],0)</f>
        <v>30</v>
      </c>
      <c r="Q29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25" t="str">
        <f>RIGHT(Table1[[#This Row],[Category and Sub-Category]],(LEN(Table1[[#This Row],[Category and Sub-Category]])-(FIND("/",Table1[[#This Row],[Category and Sub-Category]],1))))</f>
        <v>musical</v>
      </c>
      <c r="S2925" s="7">
        <f>(Table1[[#This Row],[launched_at]]/86400)+DATE(1970,1,1)</f>
        <v>42013.15253472222</v>
      </c>
      <c r="T2925" s="7">
        <f>(Table1[[#This Row],[deadline]]/86400)+DATE(1970,1,1)</f>
        <v>42028.125</v>
      </c>
    </row>
    <row r="2926" spans="1:20" ht="43.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12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9">
        <f>Table1[[#This Row],[pledged]]/Table1[[#This Row],[goal]]</f>
        <v>1.032</v>
      </c>
      <c r="P2926" s="8">
        <f>IFERROR(Table1[[#This Row],[pledged]]/Table1[[#This Row],[backers_count]],0)</f>
        <v>175.51020408163265</v>
      </c>
      <c r="Q29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26" t="str">
        <f>RIGHT(Table1[[#This Row],[Category and Sub-Category]],(LEN(Table1[[#This Row],[Category and Sub-Category]])-(FIND("/",Table1[[#This Row],[Category and Sub-Category]],1))))</f>
        <v>musical</v>
      </c>
      <c r="S2926" s="7">
        <f>(Table1[[#This Row],[launched_at]]/86400)+DATE(1970,1,1)</f>
        <v>42103.556828703702</v>
      </c>
      <c r="T2926" s="7">
        <f>(Table1[[#This Row],[deadline]]/86400)+DATE(1970,1,1)</f>
        <v>42133.165972222225</v>
      </c>
    </row>
    <row r="2927" spans="1:20" ht="43.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12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9">
        <f>Table1[[#This Row],[pledged]]/Table1[[#This Row],[goal]]</f>
        <v>1.0244597777777777</v>
      </c>
      <c r="P2927" s="8">
        <f>IFERROR(Table1[[#This Row],[pledged]]/Table1[[#This Row],[backers_count]],0)</f>
        <v>231.66175879396985</v>
      </c>
      <c r="Q29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27" t="str">
        <f>RIGHT(Table1[[#This Row],[Category and Sub-Category]],(LEN(Table1[[#This Row],[Category and Sub-Category]])-(FIND("/",Table1[[#This Row],[Category and Sub-Category]],1))))</f>
        <v>musical</v>
      </c>
      <c r="S2927" s="7">
        <f>(Table1[[#This Row],[launched_at]]/86400)+DATE(1970,1,1)</f>
        <v>41863.584120370375</v>
      </c>
      <c r="T2927" s="7">
        <f>(Table1[[#This Row],[deadline]]/86400)+DATE(1970,1,1)</f>
        <v>41893.584120370375</v>
      </c>
    </row>
    <row r="2928" spans="1:20" ht="43.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12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9">
        <f>Table1[[#This Row],[pledged]]/Table1[[#This Row],[goal]]</f>
        <v>1.25</v>
      </c>
      <c r="P2928" s="8">
        <f>IFERROR(Table1[[#This Row],[pledged]]/Table1[[#This Row],[backers_count]],0)</f>
        <v>75</v>
      </c>
      <c r="Q29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28" t="str">
        <f>RIGHT(Table1[[#This Row],[Category and Sub-Category]],(LEN(Table1[[#This Row],[Category and Sub-Category]])-(FIND("/",Table1[[#This Row],[Category and Sub-Category]],1))))</f>
        <v>musical</v>
      </c>
      <c r="S2928" s="7">
        <f>(Table1[[#This Row],[launched_at]]/86400)+DATE(1970,1,1)</f>
        <v>42044.765960648147</v>
      </c>
      <c r="T2928" s="7">
        <f>(Table1[[#This Row],[deadline]]/86400)+DATE(1970,1,1)</f>
        <v>42058.765960648147</v>
      </c>
    </row>
    <row r="2929" spans="1:20" ht="43.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12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9">
        <f>Table1[[#This Row],[pledged]]/Table1[[#This Row],[goal]]</f>
        <v>1.3083333333333333</v>
      </c>
      <c r="P2929" s="8">
        <f>IFERROR(Table1[[#This Row],[pledged]]/Table1[[#This Row],[backers_count]],0)</f>
        <v>112.14285714285714</v>
      </c>
      <c r="Q29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29" t="str">
        <f>RIGHT(Table1[[#This Row],[Category and Sub-Category]],(LEN(Table1[[#This Row],[Category and Sub-Category]])-(FIND("/",Table1[[#This Row],[Category and Sub-Category]],1))))</f>
        <v>musical</v>
      </c>
      <c r="S2929" s="7">
        <f>(Table1[[#This Row],[launched_at]]/86400)+DATE(1970,1,1)</f>
        <v>41806.669317129628</v>
      </c>
      <c r="T2929" s="7">
        <f>(Table1[[#This Row],[deadline]]/86400)+DATE(1970,1,1)</f>
        <v>41835.208333333336</v>
      </c>
    </row>
    <row r="2930" spans="1:20" ht="29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12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9">
        <f>Table1[[#This Row],[pledged]]/Table1[[#This Row],[goal]]</f>
        <v>1</v>
      </c>
      <c r="P2930" s="8">
        <f>IFERROR(Table1[[#This Row],[pledged]]/Table1[[#This Row],[backers_count]],0)</f>
        <v>41.666666666666664</v>
      </c>
      <c r="Q29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30" t="str">
        <f>RIGHT(Table1[[#This Row],[Category and Sub-Category]],(LEN(Table1[[#This Row],[Category and Sub-Category]])-(FIND("/",Table1[[#This Row],[Category and Sub-Category]],1))))</f>
        <v>musical</v>
      </c>
      <c r="S2930" s="7">
        <f>(Table1[[#This Row],[launched_at]]/86400)+DATE(1970,1,1)</f>
        <v>42403.998217592598</v>
      </c>
      <c r="T2930" s="7">
        <f>(Table1[[#This Row],[deadline]]/86400)+DATE(1970,1,1)</f>
        <v>42433.998217592598</v>
      </c>
    </row>
    <row r="2931" spans="1:20" ht="43.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12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9">
        <f>Table1[[#This Row],[pledged]]/Table1[[#This Row],[goal]]</f>
        <v>1.02069375</v>
      </c>
      <c r="P2931" s="8">
        <f>IFERROR(Table1[[#This Row],[pledged]]/Table1[[#This Row],[backers_count]],0)</f>
        <v>255.17343750000001</v>
      </c>
      <c r="Q29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31" t="str">
        <f>RIGHT(Table1[[#This Row],[Category and Sub-Category]],(LEN(Table1[[#This Row],[Category and Sub-Category]])-(FIND("/",Table1[[#This Row],[Category and Sub-Category]],1))))</f>
        <v>musical</v>
      </c>
      <c r="S2931" s="7">
        <f>(Table1[[#This Row],[launched_at]]/86400)+DATE(1970,1,1)</f>
        <v>41754.564328703702</v>
      </c>
      <c r="T2931" s="7">
        <f>(Table1[[#This Row],[deadline]]/86400)+DATE(1970,1,1)</f>
        <v>41784.564328703702</v>
      </c>
    </row>
    <row r="2932" spans="1:20" ht="43.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1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9">
        <f>Table1[[#This Row],[pledged]]/Table1[[#This Row],[goal]]</f>
        <v>1.0092000000000001</v>
      </c>
      <c r="P2932" s="8">
        <f>IFERROR(Table1[[#This Row],[pledged]]/Table1[[#This Row],[backers_count]],0)</f>
        <v>162.7741935483871</v>
      </c>
      <c r="Q29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32" t="str">
        <f>RIGHT(Table1[[#This Row],[Category and Sub-Category]],(LEN(Table1[[#This Row],[Category and Sub-Category]])-(FIND("/",Table1[[#This Row],[Category and Sub-Category]],1))))</f>
        <v>musical</v>
      </c>
      <c r="S2932" s="7">
        <f>(Table1[[#This Row],[launched_at]]/86400)+DATE(1970,1,1)</f>
        <v>42101.584074074075</v>
      </c>
      <c r="T2932" s="7">
        <f>(Table1[[#This Row],[deadline]]/86400)+DATE(1970,1,1)</f>
        <v>42131.584074074075</v>
      </c>
    </row>
    <row r="2933" spans="1:20" ht="58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12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9">
        <f>Table1[[#This Row],[pledged]]/Table1[[#This Row],[goal]]</f>
        <v>1.06</v>
      </c>
      <c r="P2933" s="8">
        <f>IFERROR(Table1[[#This Row],[pledged]]/Table1[[#This Row],[backers_count]],0)</f>
        <v>88.333333333333329</v>
      </c>
      <c r="Q29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33" t="str">
        <f>RIGHT(Table1[[#This Row],[Category and Sub-Category]],(LEN(Table1[[#This Row],[Category and Sub-Category]])-(FIND("/",Table1[[#This Row],[Category and Sub-Category]],1))))</f>
        <v>musical</v>
      </c>
      <c r="S2933" s="7">
        <f>(Table1[[#This Row],[launched_at]]/86400)+DATE(1970,1,1)</f>
        <v>41872.291238425925</v>
      </c>
      <c r="T2933" s="7">
        <f>(Table1[[#This Row],[deadline]]/86400)+DATE(1970,1,1)</f>
        <v>41897.255555555559</v>
      </c>
    </row>
    <row r="2934" spans="1:20" ht="43.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12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9">
        <f>Table1[[#This Row],[pledged]]/Table1[[#This Row],[goal]]</f>
        <v>1.0509677419354839</v>
      </c>
      <c r="P2934" s="8">
        <f>IFERROR(Table1[[#This Row],[pledged]]/Table1[[#This Row],[backers_count]],0)</f>
        <v>85.736842105263165</v>
      </c>
      <c r="Q29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34" t="str">
        <f>RIGHT(Table1[[#This Row],[Category and Sub-Category]],(LEN(Table1[[#This Row],[Category and Sub-Category]])-(FIND("/",Table1[[#This Row],[Category and Sub-Category]],1))))</f>
        <v>musical</v>
      </c>
      <c r="S2934" s="7">
        <f>(Table1[[#This Row],[launched_at]]/86400)+DATE(1970,1,1)</f>
        <v>42025.164780092593</v>
      </c>
      <c r="T2934" s="7">
        <f>(Table1[[#This Row],[deadline]]/86400)+DATE(1970,1,1)</f>
        <v>42056.458333333328</v>
      </c>
    </row>
    <row r="2935" spans="1:20" ht="58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12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9">
        <f>Table1[[#This Row],[pledged]]/Table1[[#This Row],[goal]]</f>
        <v>1.0276000000000001</v>
      </c>
      <c r="P2935" s="8">
        <f>IFERROR(Table1[[#This Row],[pledged]]/Table1[[#This Row],[backers_count]],0)</f>
        <v>47.574074074074076</v>
      </c>
      <c r="Q29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35" t="str">
        <f>RIGHT(Table1[[#This Row],[Category and Sub-Category]],(LEN(Table1[[#This Row],[Category and Sub-Category]])-(FIND("/",Table1[[#This Row],[Category and Sub-Category]],1))))</f>
        <v>musical</v>
      </c>
      <c r="S2935" s="7">
        <f>(Table1[[#This Row],[launched_at]]/86400)+DATE(1970,1,1)</f>
        <v>42495.956631944442</v>
      </c>
      <c r="T2935" s="7">
        <f>(Table1[[#This Row],[deadline]]/86400)+DATE(1970,1,1)</f>
        <v>42525.956631944442</v>
      </c>
    </row>
    <row r="2936" spans="1:20" ht="43.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12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9">
        <f>Table1[[#This Row],[pledged]]/Table1[[#This Row],[goal]]</f>
        <v>1.08</v>
      </c>
      <c r="P2936" s="8">
        <f>IFERROR(Table1[[#This Row],[pledged]]/Table1[[#This Row],[backers_count]],0)</f>
        <v>72.972972972972968</v>
      </c>
      <c r="Q29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36" t="str">
        <f>RIGHT(Table1[[#This Row],[Category and Sub-Category]],(LEN(Table1[[#This Row],[Category and Sub-Category]])-(FIND("/",Table1[[#This Row],[Category and Sub-Category]],1))))</f>
        <v>musical</v>
      </c>
      <c r="S2936" s="7">
        <f>(Table1[[#This Row],[launched_at]]/86400)+DATE(1970,1,1)</f>
        <v>41775.636157407411</v>
      </c>
      <c r="T2936" s="7">
        <f>(Table1[[#This Row],[deadline]]/86400)+DATE(1970,1,1)</f>
        <v>41805.636157407411</v>
      </c>
    </row>
    <row r="2937" spans="1:20" ht="43.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12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9">
        <f>Table1[[#This Row],[pledged]]/Table1[[#This Row],[goal]]</f>
        <v>1.0088571428571429</v>
      </c>
      <c r="P2937" s="8">
        <f>IFERROR(Table1[[#This Row],[pledged]]/Table1[[#This Row],[backers_count]],0)</f>
        <v>90.538461538461533</v>
      </c>
      <c r="Q29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37" t="str">
        <f>RIGHT(Table1[[#This Row],[Category and Sub-Category]],(LEN(Table1[[#This Row],[Category and Sub-Category]])-(FIND("/",Table1[[#This Row],[Category and Sub-Category]],1))))</f>
        <v>musical</v>
      </c>
      <c r="S2937" s="7">
        <f>(Table1[[#This Row],[launched_at]]/86400)+DATE(1970,1,1)</f>
        <v>42553.583425925928</v>
      </c>
      <c r="T2937" s="7">
        <f>(Table1[[#This Row],[deadline]]/86400)+DATE(1970,1,1)</f>
        <v>42611.708333333328</v>
      </c>
    </row>
    <row r="2938" spans="1:20" ht="43.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12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9">
        <f>Table1[[#This Row],[pledged]]/Table1[[#This Row],[goal]]</f>
        <v>1.28</v>
      </c>
      <c r="P2938" s="8">
        <f>IFERROR(Table1[[#This Row],[pledged]]/Table1[[#This Row],[backers_count]],0)</f>
        <v>37.647058823529413</v>
      </c>
      <c r="Q29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38" t="str">
        <f>RIGHT(Table1[[#This Row],[Category and Sub-Category]],(LEN(Table1[[#This Row],[Category and Sub-Category]])-(FIND("/",Table1[[#This Row],[Category and Sub-Category]],1))))</f>
        <v>musical</v>
      </c>
      <c r="S2938" s="7">
        <f>(Table1[[#This Row],[launched_at]]/86400)+DATE(1970,1,1)</f>
        <v>41912.650729166664</v>
      </c>
      <c r="T2938" s="7">
        <f>(Table1[[#This Row],[deadline]]/86400)+DATE(1970,1,1)</f>
        <v>41925.207638888889</v>
      </c>
    </row>
    <row r="2939" spans="1:20" ht="29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12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9">
        <f>Table1[[#This Row],[pledged]]/Table1[[#This Row],[goal]]</f>
        <v>1.3333333333333333</v>
      </c>
      <c r="P2939" s="8">
        <f>IFERROR(Table1[[#This Row],[pledged]]/Table1[[#This Row],[backers_count]],0)</f>
        <v>36.363636363636367</v>
      </c>
      <c r="Q29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39" t="str">
        <f>RIGHT(Table1[[#This Row],[Category and Sub-Category]],(LEN(Table1[[#This Row],[Category and Sub-Category]])-(FIND("/",Table1[[#This Row],[Category and Sub-Category]],1))))</f>
        <v>musical</v>
      </c>
      <c r="S2939" s="7">
        <f>(Table1[[#This Row],[launched_at]]/86400)+DATE(1970,1,1)</f>
        <v>41803.457326388889</v>
      </c>
      <c r="T2939" s="7">
        <f>(Table1[[#This Row],[deadline]]/86400)+DATE(1970,1,1)</f>
        <v>41833.457326388889</v>
      </c>
    </row>
    <row r="2940" spans="1:20" ht="43.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12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9">
        <f>Table1[[#This Row],[pledged]]/Table1[[#This Row],[goal]]</f>
        <v>1.0137499999999999</v>
      </c>
      <c r="P2940" s="8">
        <f>IFERROR(Table1[[#This Row],[pledged]]/Table1[[#This Row],[backers_count]],0)</f>
        <v>126.71875</v>
      </c>
      <c r="Q29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40" t="str">
        <f>RIGHT(Table1[[#This Row],[Category and Sub-Category]],(LEN(Table1[[#This Row],[Category and Sub-Category]])-(FIND("/",Table1[[#This Row],[Category and Sub-Category]],1))))</f>
        <v>musical</v>
      </c>
      <c r="S2940" s="7">
        <f>(Table1[[#This Row],[launched_at]]/86400)+DATE(1970,1,1)</f>
        <v>42004.703865740739</v>
      </c>
      <c r="T2940" s="7">
        <f>(Table1[[#This Row],[deadline]]/86400)+DATE(1970,1,1)</f>
        <v>42034.703865740739</v>
      </c>
    </row>
    <row r="2941" spans="1:20" ht="43.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12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9">
        <f>Table1[[#This Row],[pledged]]/Table1[[#This Row],[goal]]</f>
        <v>1.0287500000000001</v>
      </c>
      <c r="P2941" s="8">
        <f>IFERROR(Table1[[#This Row],[pledged]]/Table1[[#This Row],[backers_count]],0)</f>
        <v>329.2</v>
      </c>
      <c r="Q29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41" t="str">
        <f>RIGHT(Table1[[#This Row],[Category and Sub-Category]],(LEN(Table1[[#This Row],[Category and Sub-Category]])-(FIND("/",Table1[[#This Row],[Category and Sub-Category]],1))))</f>
        <v>musical</v>
      </c>
      <c r="S2941" s="7">
        <f>(Table1[[#This Row],[launched_at]]/86400)+DATE(1970,1,1)</f>
        <v>41845.809166666666</v>
      </c>
      <c r="T2941" s="7">
        <f>(Table1[[#This Row],[deadline]]/86400)+DATE(1970,1,1)</f>
        <v>41879.041666666664</v>
      </c>
    </row>
    <row r="2942" spans="1:20" ht="43.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1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9">
        <f>Table1[[#This Row],[pledged]]/Table1[[#This Row],[goal]]</f>
        <v>1.0724</v>
      </c>
      <c r="P2942" s="8">
        <f>IFERROR(Table1[[#This Row],[pledged]]/Table1[[#This Row],[backers_count]],0)</f>
        <v>81.242424242424249</v>
      </c>
      <c r="Q29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42" t="str">
        <f>RIGHT(Table1[[#This Row],[Category and Sub-Category]],(LEN(Table1[[#This Row],[Category and Sub-Category]])-(FIND("/",Table1[[#This Row],[Category and Sub-Category]],1))))</f>
        <v>musical</v>
      </c>
      <c r="S2942" s="7">
        <f>(Table1[[#This Row],[launched_at]]/86400)+DATE(1970,1,1)</f>
        <v>41982.773356481484</v>
      </c>
      <c r="T2942" s="7">
        <f>(Table1[[#This Row],[deadline]]/86400)+DATE(1970,1,1)</f>
        <v>42022.773356481484</v>
      </c>
    </row>
    <row r="2943" spans="1:20" ht="43.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12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9">
        <f>Table1[[#This Row],[pledged]]/Table1[[#This Row],[goal]]</f>
        <v>4.0000000000000003E-5</v>
      </c>
      <c r="P2943" s="8">
        <f>IFERROR(Table1[[#This Row],[pledged]]/Table1[[#This Row],[backers_count]],0)</f>
        <v>1</v>
      </c>
      <c r="Q29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43" t="str">
        <f>RIGHT(Table1[[#This Row],[Category and Sub-Category]],(LEN(Table1[[#This Row],[Category and Sub-Category]])-(FIND("/",Table1[[#This Row],[Category and Sub-Category]],1))))</f>
        <v>spaces</v>
      </c>
      <c r="S2943" s="7">
        <f>(Table1[[#This Row],[launched_at]]/86400)+DATE(1970,1,1)</f>
        <v>42034.960127314815</v>
      </c>
      <c r="T2943" s="7">
        <f>(Table1[[#This Row],[deadline]]/86400)+DATE(1970,1,1)</f>
        <v>42064.960127314815</v>
      </c>
    </row>
    <row r="2944" spans="1:20" ht="43.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12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9">
        <f>Table1[[#This Row],[pledged]]/Table1[[#This Row],[goal]]</f>
        <v>0.20424999999999999</v>
      </c>
      <c r="P2944" s="8">
        <f>IFERROR(Table1[[#This Row],[pledged]]/Table1[[#This Row],[backers_count]],0)</f>
        <v>202.22772277227722</v>
      </c>
      <c r="Q29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44" t="str">
        <f>RIGHT(Table1[[#This Row],[Category and Sub-Category]],(LEN(Table1[[#This Row],[Category and Sub-Category]])-(FIND("/",Table1[[#This Row],[Category and Sub-Category]],1))))</f>
        <v>spaces</v>
      </c>
      <c r="S2944" s="7">
        <f>(Table1[[#This Row],[launched_at]]/86400)+DATE(1970,1,1)</f>
        <v>42334.803923611107</v>
      </c>
      <c r="T2944" s="7">
        <f>(Table1[[#This Row],[deadline]]/86400)+DATE(1970,1,1)</f>
        <v>42354.845833333333</v>
      </c>
    </row>
    <row r="2945" spans="1:20" ht="43.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12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9">
        <f>Table1[[#This Row],[pledged]]/Table1[[#This Row],[goal]]</f>
        <v>0</v>
      </c>
      <c r="P2945" s="8">
        <f>IFERROR(Table1[[#This Row],[pledged]]/Table1[[#This Row],[backers_count]],0)</f>
        <v>0</v>
      </c>
      <c r="Q29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45" t="str">
        <f>RIGHT(Table1[[#This Row],[Category and Sub-Category]],(LEN(Table1[[#This Row],[Category and Sub-Category]])-(FIND("/",Table1[[#This Row],[Category and Sub-Category]],1))))</f>
        <v>spaces</v>
      </c>
      <c r="S2945" s="7">
        <f>(Table1[[#This Row],[launched_at]]/86400)+DATE(1970,1,1)</f>
        <v>42077.129398148143</v>
      </c>
      <c r="T2945" s="7">
        <f>(Table1[[#This Row],[deadline]]/86400)+DATE(1970,1,1)</f>
        <v>42107.129398148143</v>
      </c>
    </row>
    <row r="2946" spans="1:20" ht="43.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12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9">
        <f>Table1[[#This Row],[pledged]]/Table1[[#This Row],[goal]]</f>
        <v>0.01</v>
      </c>
      <c r="P2946" s="8">
        <f>IFERROR(Table1[[#This Row],[pledged]]/Table1[[#This Row],[backers_count]],0)</f>
        <v>100</v>
      </c>
      <c r="Q29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46" t="str">
        <f>RIGHT(Table1[[#This Row],[Category and Sub-Category]],(LEN(Table1[[#This Row],[Category and Sub-Category]])-(FIND("/",Table1[[#This Row],[Category and Sub-Category]],1))))</f>
        <v>spaces</v>
      </c>
      <c r="S2946" s="7">
        <f>(Table1[[#This Row],[launched_at]]/86400)+DATE(1970,1,1)</f>
        <v>42132.9143287037</v>
      </c>
      <c r="T2946" s="7">
        <f>(Table1[[#This Row],[deadline]]/86400)+DATE(1970,1,1)</f>
        <v>42162.9143287037</v>
      </c>
    </row>
    <row r="2947" spans="1:20" ht="58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12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9">
        <f>Table1[[#This Row],[pledged]]/Table1[[#This Row],[goal]]</f>
        <v>0</v>
      </c>
      <c r="P2947" s="8">
        <f>IFERROR(Table1[[#This Row],[pledged]]/Table1[[#This Row],[backers_count]],0)</f>
        <v>0</v>
      </c>
      <c r="Q29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47" t="str">
        <f>RIGHT(Table1[[#This Row],[Category and Sub-Category]],(LEN(Table1[[#This Row],[Category and Sub-Category]])-(FIND("/",Table1[[#This Row],[Category and Sub-Category]],1))))</f>
        <v>spaces</v>
      </c>
      <c r="S2947" s="7">
        <f>(Table1[[#This Row],[launched_at]]/86400)+DATE(1970,1,1)</f>
        <v>42118.139583333337</v>
      </c>
      <c r="T2947" s="7">
        <f>(Table1[[#This Row],[deadline]]/86400)+DATE(1970,1,1)</f>
        <v>42148.139583333337</v>
      </c>
    </row>
    <row r="2948" spans="1:20" ht="43.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12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9">
        <f>Table1[[#This Row],[pledged]]/Table1[[#This Row],[goal]]</f>
        <v>1E-3</v>
      </c>
      <c r="P2948" s="8">
        <f>IFERROR(Table1[[#This Row],[pledged]]/Table1[[#This Row],[backers_count]],0)</f>
        <v>1</v>
      </c>
      <c r="Q29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48" t="str">
        <f>RIGHT(Table1[[#This Row],[Category and Sub-Category]],(LEN(Table1[[#This Row],[Category and Sub-Category]])-(FIND("/",Table1[[#This Row],[Category and Sub-Category]],1))))</f>
        <v>spaces</v>
      </c>
      <c r="S2948" s="7">
        <f>(Table1[[#This Row],[launched_at]]/86400)+DATE(1970,1,1)</f>
        <v>42567.531157407408</v>
      </c>
      <c r="T2948" s="7">
        <f>(Table1[[#This Row],[deadline]]/86400)+DATE(1970,1,1)</f>
        <v>42597.531157407408</v>
      </c>
    </row>
    <row r="2949" spans="1:20" ht="58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12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9">
        <f>Table1[[#This Row],[pledged]]/Table1[[#This Row],[goal]]</f>
        <v>4.2880000000000001E-2</v>
      </c>
      <c r="P2949" s="8">
        <f>IFERROR(Table1[[#This Row],[pledged]]/Table1[[#This Row],[backers_count]],0)</f>
        <v>82.461538461538467</v>
      </c>
      <c r="Q29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49" t="str">
        <f>RIGHT(Table1[[#This Row],[Category and Sub-Category]],(LEN(Table1[[#This Row],[Category and Sub-Category]])-(FIND("/",Table1[[#This Row],[Category and Sub-Category]],1))))</f>
        <v>spaces</v>
      </c>
      <c r="S2949" s="7">
        <f>(Table1[[#This Row],[launched_at]]/86400)+DATE(1970,1,1)</f>
        <v>42649.562118055561</v>
      </c>
      <c r="T2949" s="7">
        <f>(Table1[[#This Row],[deadline]]/86400)+DATE(1970,1,1)</f>
        <v>42698.71597222222</v>
      </c>
    </row>
    <row r="2950" spans="1:20" ht="58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12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9">
        <f>Table1[[#This Row],[pledged]]/Table1[[#This Row],[goal]]</f>
        <v>4.8000000000000001E-5</v>
      </c>
      <c r="P2950" s="8">
        <f>IFERROR(Table1[[#This Row],[pledged]]/Table1[[#This Row],[backers_count]],0)</f>
        <v>2.6666666666666665</v>
      </c>
      <c r="Q29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50" t="str">
        <f>RIGHT(Table1[[#This Row],[Category and Sub-Category]],(LEN(Table1[[#This Row],[Category and Sub-Category]])-(FIND("/",Table1[[#This Row],[Category and Sub-Category]],1))))</f>
        <v>spaces</v>
      </c>
      <c r="S2950" s="7">
        <f>(Table1[[#This Row],[launched_at]]/86400)+DATE(1970,1,1)</f>
        <v>42097.649224537032</v>
      </c>
      <c r="T2950" s="7">
        <f>(Table1[[#This Row],[deadline]]/86400)+DATE(1970,1,1)</f>
        <v>42157.649224537032</v>
      </c>
    </row>
    <row r="2951" spans="1:20" ht="43.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12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9">
        <f>Table1[[#This Row],[pledged]]/Table1[[#This Row],[goal]]</f>
        <v>2.5000000000000001E-2</v>
      </c>
      <c r="P2951" s="8">
        <f>IFERROR(Table1[[#This Row],[pledged]]/Table1[[#This Row],[backers_count]],0)</f>
        <v>12.5</v>
      </c>
      <c r="Q29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51" t="str">
        <f>RIGHT(Table1[[#This Row],[Category and Sub-Category]],(LEN(Table1[[#This Row],[Category and Sub-Category]])-(FIND("/",Table1[[#This Row],[Category and Sub-Category]],1))))</f>
        <v>spaces</v>
      </c>
      <c r="S2951" s="7">
        <f>(Table1[[#This Row],[launched_at]]/86400)+DATE(1970,1,1)</f>
        <v>42297.823113425926</v>
      </c>
      <c r="T2951" s="7">
        <f>(Table1[[#This Row],[deadline]]/86400)+DATE(1970,1,1)</f>
        <v>42327.864780092597</v>
      </c>
    </row>
    <row r="2952" spans="1:20" ht="43.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1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9">
        <f>Table1[[#This Row],[pledged]]/Table1[[#This Row],[goal]]</f>
        <v>0</v>
      </c>
      <c r="P2952" s="8">
        <f>IFERROR(Table1[[#This Row],[pledged]]/Table1[[#This Row],[backers_count]],0)</f>
        <v>0</v>
      </c>
      <c r="Q29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52" t="str">
        <f>RIGHT(Table1[[#This Row],[Category and Sub-Category]],(LEN(Table1[[#This Row],[Category and Sub-Category]])-(FIND("/",Table1[[#This Row],[Category and Sub-Category]],1))))</f>
        <v>spaces</v>
      </c>
      <c r="S2952" s="7">
        <f>(Table1[[#This Row],[launched_at]]/86400)+DATE(1970,1,1)</f>
        <v>42362.36518518519</v>
      </c>
      <c r="T2952" s="7">
        <f>(Table1[[#This Row],[deadline]]/86400)+DATE(1970,1,1)</f>
        <v>42392.36518518519</v>
      </c>
    </row>
    <row r="2953" spans="1:20" ht="58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12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9">
        <f>Table1[[#This Row],[pledged]]/Table1[[#This Row],[goal]]</f>
        <v>2.1919999999999999E-2</v>
      </c>
      <c r="P2953" s="8">
        <f>IFERROR(Table1[[#This Row],[pledged]]/Table1[[#This Row],[backers_count]],0)</f>
        <v>18.896551724137932</v>
      </c>
      <c r="Q29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53" t="str">
        <f>RIGHT(Table1[[#This Row],[Category and Sub-Category]],(LEN(Table1[[#This Row],[Category and Sub-Category]])-(FIND("/",Table1[[#This Row],[Category and Sub-Category]],1))))</f>
        <v>spaces</v>
      </c>
      <c r="S2953" s="7">
        <f>(Table1[[#This Row],[launched_at]]/86400)+DATE(1970,1,1)</f>
        <v>41872.802928240737</v>
      </c>
      <c r="T2953" s="7">
        <f>(Table1[[#This Row],[deadline]]/86400)+DATE(1970,1,1)</f>
        <v>41917.802928240737</v>
      </c>
    </row>
    <row r="2954" spans="1:20" ht="43.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12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9">
        <f>Table1[[#This Row],[pledged]]/Table1[[#This Row],[goal]]</f>
        <v>8.0250000000000002E-2</v>
      </c>
      <c r="P2954" s="8">
        <f>IFERROR(Table1[[#This Row],[pledged]]/Table1[[#This Row],[backers_count]],0)</f>
        <v>200.625</v>
      </c>
      <c r="Q29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54" t="str">
        <f>RIGHT(Table1[[#This Row],[Category and Sub-Category]],(LEN(Table1[[#This Row],[Category and Sub-Category]])-(FIND("/",Table1[[#This Row],[Category and Sub-Category]],1))))</f>
        <v>spaces</v>
      </c>
      <c r="S2954" s="7">
        <f>(Table1[[#This Row],[launched_at]]/86400)+DATE(1970,1,1)</f>
        <v>42628.690266203703</v>
      </c>
      <c r="T2954" s="7">
        <f>(Table1[[#This Row],[deadline]]/86400)+DATE(1970,1,1)</f>
        <v>42660.166666666672</v>
      </c>
    </row>
    <row r="2955" spans="1:20" ht="43.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12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9">
        <f>Table1[[#This Row],[pledged]]/Table1[[#This Row],[goal]]</f>
        <v>1.5125E-3</v>
      </c>
      <c r="P2955" s="8">
        <f>IFERROR(Table1[[#This Row],[pledged]]/Table1[[#This Row],[backers_count]],0)</f>
        <v>201.66666666666666</v>
      </c>
      <c r="Q29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55" t="str">
        <f>RIGHT(Table1[[#This Row],[Category and Sub-Category]],(LEN(Table1[[#This Row],[Category and Sub-Category]])-(FIND("/",Table1[[#This Row],[Category and Sub-Category]],1))))</f>
        <v>spaces</v>
      </c>
      <c r="S2955" s="7">
        <f>(Table1[[#This Row],[launched_at]]/86400)+DATE(1970,1,1)</f>
        <v>42255.791909722218</v>
      </c>
      <c r="T2955" s="7">
        <f>(Table1[[#This Row],[deadline]]/86400)+DATE(1970,1,1)</f>
        <v>42285.791909722218</v>
      </c>
    </row>
    <row r="2956" spans="1:20" ht="43.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12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9">
        <f>Table1[[#This Row],[pledged]]/Table1[[#This Row],[goal]]</f>
        <v>0</v>
      </c>
      <c r="P2956" s="8">
        <f>IFERROR(Table1[[#This Row],[pledged]]/Table1[[#This Row],[backers_count]],0)</f>
        <v>0</v>
      </c>
      <c r="Q29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56" t="str">
        <f>RIGHT(Table1[[#This Row],[Category and Sub-Category]],(LEN(Table1[[#This Row],[Category and Sub-Category]])-(FIND("/",Table1[[#This Row],[Category and Sub-Category]],1))))</f>
        <v>spaces</v>
      </c>
      <c r="S2956" s="7">
        <f>(Table1[[#This Row],[launched_at]]/86400)+DATE(1970,1,1)</f>
        <v>42790.583368055552</v>
      </c>
      <c r="T2956" s="7">
        <f>(Table1[[#This Row],[deadline]]/86400)+DATE(1970,1,1)</f>
        <v>42810.541701388887</v>
      </c>
    </row>
    <row r="2957" spans="1:20" ht="29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12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9">
        <f>Table1[[#This Row],[pledged]]/Table1[[#This Row],[goal]]</f>
        <v>0.59583333333333333</v>
      </c>
      <c r="P2957" s="8">
        <f>IFERROR(Table1[[#This Row],[pledged]]/Table1[[#This Row],[backers_count]],0)</f>
        <v>65</v>
      </c>
      <c r="Q29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57" t="str">
        <f>RIGHT(Table1[[#This Row],[Category and Sub-Category]],(LEN(Table1[[#This Row],[Category and Sub-Category]])-(FIND("/",Table1[[#This Row],[Category and Sub-Category]],1))))</f>
        <v>spaces</v>
      </c>
      <c r="S2957" s="7">
        <f>(Table1[[#This Row],[launched_at]]/86400)+DATE(1970,1,1)</f>
        <v>42141.741307870368</v>
      </c>
      <c r="T2957" s="7">
        <f>(Table1[[#This Row],[deadline]]/86400)+DATE(1970,1,1)</f>
        <v>42171.741307870368</v>
      </c>
    </row>
    <row r="2958" spans="1:20" ht="43.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12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9">
        <f>Table1[[#This Row],[pledged]]/Table1[[#This Row],[goal]]</f>
        <v>0.16734177215189874</v>
      </c>
      <c r="P2958" s="8">
        <f>IFERROR(Table1[[#This Row],[pledged]]/Table1[[#This Row],[backers_count]],0)</f>
        <v>66.099999999999994</v>
      </c>
      <c r="Q29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58" t="str">
        <f>RIGHT(Table1[[#This Row],[Category and Sub-Category]],(LEN(Table1[[#This Row],[Category and Sub-Category]])-(FIND("/",Table1[[#This Row],[Category and Sub-Category]],1))))</f>
        <v>spaces</v>
      </c>
      <c r="S2958" s="7">
        <f>(Table1[[#This Row],[launched_at]]/86400)+DATE(1970,1,1)</f>
        <v>42464.958912037036</v>
      </c>
      <c r="T2958" s="7">
        <f>(Table1[[#This Row],[deadline]]/86400)+DATE(1970,1,1)</f>
        <v>42494.958912037036</v>
      </c>
    </row>
    <row r="2959" spans="1:20" ht="43.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12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9">
        <f>Table1[[#This Row],[pledged]]/Table1[[#This Row],[goal]]</f>
        <v>1.8666666666666668E-2</v>
      </c>
      <c r="P2959" s="8">
        <f>IFERROR(Table1[[#This Row],[pledged]]/Table1[[#This Row],[backers_count]],0)</f>
        <v>93.333333333333329</v>
      </c>
      <c r="Q29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59" t="str">
        <f>RIGHT(Table1[[#This Row],[Category and Sub-Category]],(LEN(Table1[[#This Row],[Category and Sub-Category]])-(FIND("/",Table1[[#This Row],[Category and Sub-Category]],1))))</f>
        <v>spaces</v>
      </c>
      <c r="S2959" s="7">
        <f>(Table1[[#This Row],[launched_at]]/86400)+DATE(1970,1,1)</f>
        <v>42031.011249999996</v>
      </c>
      <c r="T2959" s="7">
        <f>(Table1[[#This Row],[deadline]]/86400)+DATE(1970,1,1)</f>
        <v>42090.969583333332</v>
      </c>
    </row>
    <row r="2960" spans="1:20" ht="43.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12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9">
        <f>Table1[[#This Row],[pledged]]/Table1[[#This Row],[goal]]</f>
        <v>0</v>
      </c>
      <c r="P2960" s="8">
        <f>IFERROR(Table1[[#This Row],[pledged]]/Table1[[#This Row],[backers_count]],0)</f>
        <v>0</v>
      </c>
      <c r="Q29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60" t="str">
        <f>RIGHT(Table1[[#This Row],[Category and Sub-Category]],(LEN(Table1[[#This Row],[Category and Sub-Category]])-(FIND("/",Table1[[#This Row],[Category and Sub-Category]],1))))</f>
        <v>spaces</v>
      </c>
      <c r="S2960" s="7">
        <f>(Table1[[#This Row],[launched_at]]/86400)+DATE(1970,1,1)</f>
        <v>42438.779131944444</v>
      </c>
      <c r="T2960" s="7">
        <f>(Table1[[#This Row],[deadline]]/86400)+DATE(1970,1,1)</f>
        <v>42498.73746527778</v>
      </c>
    </row>
    <row r="2961" spans="1:20" ht="43.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12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9">
        <f>Table1[[#This Row],[pledged]]/Table1[[#This Row],[goal]]</f>
        <v>0</v>
      </c>
      <c r="P2961" s="8">
        <f>IFERROR(Table1[[#This Row],[pledged]]/Table1[[#This Row],[backers_count]],0)</f>
        <v>0</v>
      </c>
      <c r="Q29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61" t="str">
        <f>RIGHT(Table1[[#This Row],[Category and Sub-Category]],(LEN(Table1[[#This Row],[Category and Sub-Category]])-(FIND("/",Table1[[#This Row],[Category and Sub-Category]],1))))</f>
        <v>spaces</v>
      </c>
      <c r="S2961" s="7">
        <f>(Table1[[#This Row],[launched_at]]/86400)+DATE(1970,1,1)</f>
        <v>42498.008391203708</v>
      </c>
      <c r="T2961" s="7">
        <f>(Table1[[#This Row],[deadline]]/86400)+DATE(1970,1,1)</f>
        <v>42528.008391203708</v>
      </c>
    </row>
    <row r="2962" spans="1:20" ht="43.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1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9">
        <f>Table1[[#This Row],[pledged]]/Table1[[#This Row],[goal]]</f>
        <v>0</v>
      </c>
      <c r="P2962" s="8">
        <f>IFERROR(Table1[[#This Row],[pledged]]/Table1[[#This Row],[backers_count]],0)</f>
        <v>0</v>
      </c>
      <c r="Q29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62" t="str">
        <f>RIGHT(Table1[[#This Row],[Category and Sub-Category]],(LEN(Table1[[#This Row],[Category and Sub-Category]])-(FIND("/",Table1[[#This Row],[Category and Sub-Category]],1))))</f>
        <v>spaces</v>
      </c>
      <c r="S2962" s="7">
        <f>(Table1[[#This Row],[launched_at]]/86400)+DATE(1970,1,1)</f>
        <v>41863.757210648146</v>
      </c>
      <c r="T2962" s="7">
        <f>(Table1[[#This Row],[deadline]]/86400)+DATE(1970,1,1)</f>
        <v>41893.757210648146</v>
      </c>
    </row>
    <row r="2963" spans="1:20" ht="58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12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9">
        <f>Table1[[#This Row],[pledged]]/Table1[[#This Row],[goal]]</f>
        <v>1.0962000000000001</v>
      </c>
      <c r="P2963" s="8">
        <f>IFERROR(Table1[[#This Row],[pledged]]/Table1[[#This Row],[backers_count]],0)</f>
        <v>50.75</v>
      </c>
      <c r="Q29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63" t="str">
        <f>RIGHT(Table1[[#This Row],[Category and Sub-Category]],(LEN(Table1[[#This Row],[Category and Sub-Category]])-(FIND("/",Table1[[#This Row],[Category and Sub-Category]],1))))</f>
        <v>plays</v>
      </c>
      <c r="S2963" s="7">
        <f>(Table1[[#This Row],[launched_at]]/86400)+DATE(1970,1,1)</f>
        <v>42061.212488425925</v>
      </c>
      <c r="T2963" s="7">
        <f>(Table1[[#This Row],[deadline]]/86400)+DATE(1970,1,1)</f>
        <v>42089.166666666672</v>
      </c>
    </row>
    <row r="2964" spans="1:20" ht="43.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12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9">
        <f>Table1[[#This Row],[pledged]]/Table1[[#This Row],[goal]]</f>
        <v>1.218</v>
      </c>
      <c r="P2964" s="8">
        <f>IFERROR(Table1[[#This Row],[pledged]]/Table1[[#This Row],[backers_count]],0)</f>
        <v>60.9</v>
      </c>
      <c r="Q29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64" t="str">
        <f>RIGHT(Table1[[#This Row],[Category and Sub-Category]],(LEN(Table1[[#This Row],[Category and Sub-Category]])-(FIND("/",Table1[[#This Row],[Category and Sub-Category]],1))))</f>
        <v>plays</v>
      </c>
      <c r="S2964" s="7">
        <f>(Table1[[#This Row],[launched_at]]/86400)+DATE(1970,1,1)</f>
        <v>42036.24428240741</v>
      </c>
      <c r="T2964" s="7">
        <f>(Table1[[#This Row],[deadline]]/86400)+DATE(1970,1,1)</f>
        <v>42064.290972222225</v>
      </c>
    </row>
    <row r="2965" spans="1:20" ht="58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12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9">
        <f>Table1[[#This Row],[pledged]]/Table1[[#This Row],[goal]]</f>
        <v>1.0685</v>
      </c>
      <c r="P2965" s="8">
        <f>IFERROR(Table1[[#This Row],[pledged]]/Table1[[#This Row],[backers_count]],0)</f>
        <v>109.03061224489795</v>
      </c>
      <c r="Q29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65" t="str">
        <f>RIGHT(Table1[[#This Row],[Category and Sub-Category]],(LEN(Table1[[#This Row],[Category and Sub-Category]])-(FIND("/",Table1[[#This Row],[Category and Sub-Category]],1))))</f>
        <v>plays</v>
      </c>
      <c r="S2965" s="7">
        <f>(Table1[[#This Row],[launched_at]]/86400)+DATE(1970,1,1)</f>
        <v>42157.470185185186</v>
      </c>
      <c r="T2965" s="7">
        <f>(Table1[[#This Row],[deadline]]/86400)+DATE(1970,1,1)</f>
        <v>42187.470185185186</v>
      </c>
    </row>
    <row r="2966" spans="1:20" ht="43.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12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9">
        <f>Table1[[#This Row],[pledged]]/Table1[[#This Row],[goal]]</f>
        <v>1.0071379999999999</v>
      </c>
      <c r="P2966" s="8">
        <f>IFERROR(Table1[[#This Row],[pledged]]/Table1[[#This Row],[backers_count]],0)</f>
        <v>25.692295918367346</v>
      </c>
      <c r="Q29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66" t="str">
        <f>RIGHT(Table1[[#This Row],[Category and Sub-Category]],(LEN(Table1[[#This Row],[Category and Sub-Category]])-(FIND("/",Table1[[#This Row],[Category and Sub-Category]],1))))</f>
        <v>plays</v>
      </c>
      <c r="S2966" s="7">
        <f>(Table1[[#This Row],[launched_at]]/86400)+DATE(1970,1,1)</f>
        <v>41827.909942129627</v>
      </c>
      <c r="T2966" s="7">
        <f>(Table1[[#This Row],[deadline]]/86400)+DATE(1970,1,1)</f>
        <v>41857.897222222222</v>
      </c>
    </row>
    <row r="2967" spans="1:20" ht="58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12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9">
        <f>Table1[[#This Row],[pledged]]/Table1[[#This Row],[goal]]</f>
        <v>1.0900000000000001</v>
      </c>
      <c r="P2967" s="8">
        <f>IFERROR(Table1[[#This Row],[pledged]]/Table1[[#This Row],[backers_count]],0)</f>
        <v>41.92307692307692</v>
      </c>
      <c r="Q29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67" t="str">
        <f>RIGHT(Table1[[#This Row],[Category and Sub-Category]],(LEN(Table1[[#This Row],[Category and Sub-Category]])-(FIND("/",Table1[[#This Row],[Category and Sub-Category]],1))))</f>
        <v>plays</v>
      </c>
      <c r="S2967" s="7">
        <f>(Table1[[#This Row],[launched_at]]/86400)+DATE(1970,1,1)</f>
        <v>42162.729548611111</v>
      </c>
      <c r="T2967" s="7">
        <f>(Table1[[#This Row],[deadline]]/86400)+DATE(1970,1,1)</f>
        <v>42192.729548611111</v>
      </c>
    </row>
    <row r="2968" spans="1:20" ht="43.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12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9">
        <f>Table1[[#This Row],[pledged]]/Table1[[#This Row],[goal]]</f>
        <v>1.1363000000000001</v>
      </c>
      <c r="P2968" s="8">
        <f>IFERROR(Table1[[#This Row],[pledged]]/Table1[[#This Row],[backers_count]],0)</f>
        <v>88.7734375</v>
      </c>
      <c r="Q29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68" t="str">
        <f>RIGHT(Table1[[#This Row],[Category and Sub-Category]],(LEN(Table1[[#This Row],[Category and Sub-Category]])-(FIND("/",Table1[[#This Row],[Category and Sub-Category]],1))))</f>
        <v>plays</v>
      </c>
      <c r="S2968" s="7">
        <f>(Table1[[#This Row],[launched_at]]/86400)+DATE(1970,1,1)</f>
        <v>42233.738564814819</v>
      </c>
      <c r="T2968" s="7">
        <f>(Table1[[#This Row],[deadline]]/86400)+DATE(1970,1,1)</f>
        <v>42263.738564814819</v>
      </c>
    </row>
    <row r="2969" spans="1:20" ht="43.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12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9">
        <f>Table1[[#This Row],[pledged]]/Table1[[#This Row],[goal]]</f>
        <v>1.1392</v>
      </c>
      <c r="P2969" s="8">
        <f>IFERROR(Table1[[#This Row],[pledged]]/Table1[[#This Row],[backers_count]],0)</f>
        <v>80.225352112676063</v>
      </c>
      <c r="Q29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69" t="str">
        <f>RIGHT(Table1[[#This Row],[Category and Sub-Category]],(LEN(Table1[[#This Row],[Category and Sub-Category]])-(FIND("/",Table1[[#This Row],[Category and Sub-Category]],1))))</f>
        <v>plays</v>
      </c>
      <c r="S2969" s="7">
        <f>(Table1[[#This Row],[launched_at]]/86400)+DATE(1970,1,1)</f>
        <v>42042.197824074072</v>
      </c>
      <c r="T2969" s="7">
        <f>(Table1[[#This Row],[deadline]]/86400)+DATE(1970,1,1)</f>
        <v>42072.156157407408</v>
      </c>
    </row>
    <row r="2970" spans="1:20" ht="29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12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9">
        <f>Table1[[#This Row],[pledged]]/Table1[[#This Row],[goal]]</f>
        <v>1.06</v>
      </c>
      <c r="P2970" s="8">
        <f>IFERROR(Table1[[#This Row],[pledged]]/Table1[[#This Row],[backers_count]],0)</f>
        <v>78.936170212765958</v>
      </c>
      <c r="Q29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70" t="str">
        <f>RIGHT(Table1[[#This Row],[Category and Sub-Category]],(LEN(Table1[[#This Row],[Category and Sub-Category]])-(FIND("/",Table1[[#This Row],[Category and Sub-Category]],1))))</f>
        <v>plays</v>
      </c>
      <c r="S2970" s="7">
        <f>(Table1[[#This Row],[launched_at]]/86400)+DATE(1970,1,1)</f>
        <v>42585.523842592593</v>
      </c>
      <c r="T2970" s="7">
        <f>(Table1[[#This Row],[deadline]]/86400)+DATE(1970,1,1)</f>
        <v>42599.165972222225</v>
      </c>
    </row>
    <row r="2971" spans="1:20" ht="43.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12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9">
        <f>Table1[[#This Row],[pledged]]/Table1[[#This Row],[goal]]</f>
        <v>1.625</v>
      </c>
      <c r="P2971" s="8">
        <f>IFERROR(Table1[[#This Row],[pledged]]/Table1[[#This Row],[backers_count]],0)</f>
        <v>95.588235294117652</v>
      </c>
      <c r="Q29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71" t="str">
        <f>RIGHT(Table1[[#This Row],[Category and Sub-Category]],(LEN(Table1[[#This Row],[Category and Sub-Category]])-(FIND("/",Table1[[#This Row],[Category and Sub-Category]],1))))</f>
        <v>plays</v>
      </c>
      <c r="S2971" s="7">
        <f>(Table1[[#This Row],[launched_at]]/86400)+DATE(1970,1,1)</f>
        <v>42097.786493055552</v>
      </c>
      <c r="T2971" s="7">
        <f>(Table1[[#This Row],[deadline]]/86400)+DATE(1970,1,1)</f>
        <v>42127.952083333337</v>
      </c>
    </row>
    <row r="2972" spans="1:20" ht="43.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1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9">
        <f>Table1[[#This Row],[pledged]]/Table1[[#This Row],[goal]]</f>
        <v>1.06</v>
      </c>
      <c r="P2972" s="8">
        <f>IFERROR(Table1[[#This Row],[pledged]]/Table1[[#This Row],[backers_count]],0)</f>
        <v>69.890109890109883</v>
      </c>
      <c r="Q29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72" t="str">
        <f>RIGHT(Table1[[#This Row],[Category and Sub-Category]],(LEN(Table1[[#This Row],[Category and Sub-Category]])-(FIND("/",Table1[[#This Row],[Category and Sub-Category]],1))))</f>
        <v>plays</v>
      </c>
      <c r="S2972" s="7">
        <f>(Table1[[#This Row],[launched_at]]/86400)+DATE(1970,1,1)</f>
        <v>41808.669571759259</v>
      </c>
      <c r="T2972" s="7">
        <f>(Table1[[#This Row],[deadline]]/86400)+DATE(1970,1,1)</f>
        <v>41838.669571759259</v>
      </c>
    </row>
    <row r="2973" spans="1:20" ht="43.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12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9">
        <f>Table1[[#This Row],[pledged]]/Table1[[#This Row],[goal]]</f>
        <v>1.0015624999999999</v>
      </c>
      <c r="P2973" s="8">
        <f>IFERROR(Table1[[#This Row],[pledged]]/Table1[[#This Row],[backers_count]],0)</f>
        <v>74.534883720930239</v>
      </c>
      <c r="Q29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73" t="str">
        <f>RIGHT(Table1[[#This Row],[Category and Sub-Category]],(LEN(Table1[[#This Row],[Category and Sub-Category]])-(FIND("/",Table1[[#This Row],[Category and Sub-Category]],1))))</f>
        <v>plays</v>
      </c>
      <c r="S2973" s="7">
        <f>(Table1[[#This Row],[launched_at]]/86400)+DATE(1970,1,1)</f>
        <v>41852.658310185187</v>
      </c>
      <c r="T2973" s="7">
        <f>(Table1[[#This Row],[deadline]]/86400)+DATE(1970,1,1)</f>
        <v>41882.658310185187</v>
      </c>
    </row>
    <row r="2974" spans="1:20" ht="29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12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9">
        <f>Table1[[#This Row],[pledged]]/Table1[[#This Row],[goal]]</f>
        <v>1.0535000000000001</v>
      </c>
      <c r="P2974" s="8">
        <f>IFERROR(Table1[[#This Row],[pledged]]/Table1[[#This Row],[backers_count]],0)</f>
        <v>123.94117647058823</v>
      </c>
      <c r="Q29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74" t="str">
        <f>RIGHT(Table1[[#This Row],[Category and Sub-Category]],(LEN(Table1[[#This Row],[Category and Sub-Category]])-(FIND("/",Table1[[#This Row],[Category and Sub-Category]],1))))</f>
        <v>plays</v>
      </c>
      <c r="S2974" s="7">
        <f>(Table1[[#This Row],[launched_at]]/86400)+DATE(1970,1,1)</f>
        <v>42694.110185185185</v>
      </c>
      <c r="T2974" s="7">
        <f>(Table1[[#This Row],[deadline]]/86400)+DATE(1970,1,1)</f>
        <v>42709.041666666672</v>
      </c>
    </row>
    <row r="2975" spans="1:20" ht="43.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12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9">
        <f>Table1[[#This Row],[pledged]]/Table1[[#This Row],[goal]]</f>
        <v>1.748</v>
      </c>
      <c r="P2975" s="8">
        <f>IFERROR(Table1[[#This Row],[pledged]]/Table1[[#This Row],[backers_count]],0)</f>
        <v>264.84848484848487</v>
      </c>
      <c r="Q29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75" t="str">
        <f>RIGHT(Table1[[#This Row],[Category and Sub-Category]],(LEN(Table1[[#This Row],[Category and Sub-Category]])-(FIND("/",Table1[[#This Row],[Category and Sub-Category]],1))))</f>
        <v>plays</v>
      </c>
      <c r="S2975" s="7">
        <f>(Table1[[#This Row],[launched_at]]/86400)+DATE(1970,1,1)</f>
        <v>42341.818379629629</v>
      </c>
      <c r="T2975" s="7">
        <f>(Table1[[#This Row],[deadline]]/86400)+DATE(1970,1,1)</f>
        <v>42370.166666666672</v>
      </c>
    </row>
    <row r="2976" spans="1:20" ht="58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12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9">
        <f>Table1[[#This Row],[pledged]]/Table1[[#This Row],[goal]]</f>
        <v>1.02</v>
      </c>
      <c r="P2976" s="8">
        <f>IFERROR(Table1[[#This Row],[pledged]]/Table1[[#This Row],[backers_count]],0)</f>
        <v>58.620689655172413</v>
      </c>
      <c r="Q29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76" t="str">
        <f>RIGHT(Table1[[#This Row],[Category and Sub-Category]],(LEN(Table1[[#This Row],[Category and Sub-Category]])-(FIND("/",Table1[[#This Row],[Category and Sub-Category]],1))))</f>
        <v>plays</v>
      </c>
      <c r="S2976" s="7">
        <f>(Table1[[#This Row],[launched_at]]/86400)+DATE(1970,1,1)</f>
        <v>41880.061006944445</v>
      </c>
      <c r="T2976" s="7">
        <f>(Table1[[#This Row],[deadline]]/86400)+DATE(1970,1,1)</f>
        <v>41908.065972222219</v>
      </c>
    </row>
    <row r="2977" spans="1:20" ht="58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12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9">
        <f>Table1[[#This Row],[pledged]]/Table1[[#This Row],[goal]]</f>
        <v>1.00125</v>
      </c>
      <c r="P2977" s="8">
        <f>IFERROR(Table1[[#This Row],[pledged]]/Table1[[#This Row],[backers_count]],0)</f>
        <v>70.884955752212392</v>
      </c>
      <c r="Q29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77" t="str">
        <f>RIGHT(Table1[[#This Row],[Category and Sub-Category]],(LEN(Table1[[#This Row],[Category and Sub-Category]])-(FIND("/",Table1[[#This Row],[Category and Sub-Category]],1))))</f>
        <v>plays</v>
      </c>
      <c r="S2977" s="7">
        <f>(Table1[[#This Row],[launched_at]]/86400)+DATE(1970,1,1)</f>
        <v>41941.683865740742</v>
      </c>
      <c r="T2977" s="7">
        <f>(Table1[[#This Row],[deadline]]/86400)+DATE(1970,1,1)</f>
        <v>41970.125</v>
      </c>
    </row>
    <row r="2978" spans="1:20" ht="43.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12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9">
        <f>Table1[[#This Row],[pledged]]/Table1[[#This Row],[goal]]</f>
        <v>1.7142857142857142</v>
      </c>
      <c r="P2978" s="8">
        <f>IFERROR(Table1[[#This Row],[pledged]]/Table1[[#This Row],[backers_count]],0)</f>
        <v>8.5714285714285712</v>
      </c>
      <c r="Q29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78" t="str">
        <f>RIGHT(Table1[[#This Row],[Category and Sub-Category]],(LEN(Table1[[#This Row],[Category and Sub-Category]])-(FIND("/",Table1[[#This Row],[Category and Sub-Category]],1))))</f>
        <v>plays</v>
      </c>
      <c r="S2978" s="7">
        <f>(Table1[[#This Row],[launched_at]]/86400)+DATE(1970,1,1)</f>
        <v>42425.730671296296</v>
      </c>
      <c r="T2978" s="7">
        <f>(Table1[[#This Row],[deadline]]/86400)+DATE(1970,1,1)</f>
        <v>42442.5</v>
      </c>
    </row>
    <row r="2979" spans="1:20" ht="58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12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9">
        <f>Table1[[#This Row],[pledged]]/Table1[[#This Row],[goal]]</f>
        <v>1.1356666666666666</v>
      </c>
      <c r="P2979" s="8">
        <f>IFERROR(Table1[[#This Row],[pledged]]/Table1[[#This Row],[backers_count]],0)</f>
        <v>113.56666666666666</v>
      </c>
      <c r="Q29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79" t="str">
        <f>RIGHT(Table1[[#This Row],[Category and Sub-Category]],(LEN(Table1[[#This Row],[Category and Sub-Category]])-(FIND("/",Table1[[#This Row],[Category and Sub-Category]],1))))</f>
        <v>plays</v>
      </c>
      <c r="S2979" s="7">
        <f>(Table1[[#This Row],[launched_at]]/86400)+DATE(1970,1,1)</f>
        <v>42026.88118055556</v>
      </c>
      <c r="T2979" s="7">
        <f>(Table1[[#This Row],[deadline]]/86400)+DATE(1970,1,1)</f>
        <v>42086.093055555553</v>
      </c>
    </row>
    <row r="2980" spans="1:20" ht="58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12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9">
        <f>Table1[[#This Row],[pledged]]/Table1[[#This Row],[goal]]</f>
        <v>1.2946666666666666</v>
      </c>
      <c r="P2980" s="8">
        <f>IFERROR(Table1[[#This Row],[pledged]]/Table1[[#This Row],[backers_count]],0)</f>
        <v>60.6875</v>
      </c>
      <c r="Q29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80" t="str">
        <f>RIGHT(Table1[[#This Row],[Category and Sub-Category]],(LEN(Table1[[#This Row],[Category and Sub-Category]])-(FIND("/",Table1[[#This Row],[Category and Sub-Category]],1))))</f>
        <v>plays</v>
      </c>
      <c r="S2980" s="7">
        <f>(Table1[[#This Row],[launched_at]]/86400)+DATE(1970,1,1)</f>
        <v>41922.640590277777</v>
      </c>
      <c r="T2980" s="7">
        <f>(Table1[[#This Row],[deadline]]/86400)+DATE(1970,1,1)</f>
        <v>41932.249305555553</v>
      </c>
    </row>
    <row r="2981" spans="1:20" ht="43.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12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9">
        <f>Table1[[#This Row],[pledged]]/Table1[[#This Row],[goal]]</f>
        <v>1.014</v>
      </c>
      <c r="P2981" s="8">
        <f>IFERROR(Table1[[#This Row],[pledged]]/Table1[[#This Row],[backers_count]],0)</f>
        <v>110.21739130434783</v>
      </c>
      <c r="Q29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81" t="str">
        <f>RIGHT(Table1[[#This Row],[Category and Sub-Category]],(LEN(Table1[[#This Row],[Category and Sub-Category]])-(FIND("/",Table1[[#This Row],[Category and Sub-Category]],1))))</f>
        <v>plays</v>
      </c>
      <c r="S2981" s="7">
        <f>(Table1[[#This Row],[launched_at]]/86400)+DATE(1970,1,1)</f>
        <v>41993.824340277773</v>
      </c>
      <c r="T2981" s="7">
        <f>(Table1[[#This Row],[deadline]]/86400)+DATE(1970,1,1)</f>
        <v>42010.25</v>
      </c>
    </row>
    <row r="2982" spans="1:20" ht="43.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1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9">
        <f>Table1[[#This Row],[pledged]]/Table1[[#This Row],[goal]]</f>
        <v>1.0916666666666666</v>
      </c>
      <c r="P2982" s="8">
        <f>IFERROR(Table1[[#This Row],[pledged]]/Table1[[#This Row],[backers_count]],0)</f>
        <v>136.45833333333334</v>
      </c>
      <c r="Q29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82" t="str">
        <f>RIGHT(Table1[[#This Row],[Category and Sub-Category]],(LEN(Table1[[#This Row],[Category and Sub-Category]])-(FIND("/",Table1[[#This Row],[Category and Sub-Category]],1))))</f>
        <v>plays</v>
      </c>
      <c r="S2982" s="7">
        <f>(Table1[[#This Row],[launched_at]]/86400)+DATE(1970,1,1)</f>
        <v>42219.915856481486</v>
      </c>
      <c r="T2982" s="7">
        <f>(Table1[[#This Row],[deadline]]/86400)+DATE(1970,1,1)</f>
        <v>42240.083333333328</v>
      </c>
    </row>
    <row r="2983" spans="1:20" ht="58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12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9">
        <f>Table1[[#This Row],[pledged]]/Table1[[#This Row],[goal]]</f>
        <v>1.28925</v>
      </c>
      <c r="P2983" s="8">
        <f>IFERROR(Table1[[#This Row],[pledged]]/Table1[[#This Row],[backers_count]],0)</f>
        <v>53.164948453608247</v>
      </c>
      <c r="Q29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83" t="str">
        <f>RIGHT(Table1[[#This Row],[Category and Sub-Category]],(LEN(Table1[[#This Row],[Category and Sub-Category]])-(FIND("/",Table1[[#This Row],[Category and Sub-Category]],1))))</f>
        <v>spaces</v>
      </c>
      <c r="S2983" s="7">
        <f>(Table1[[#This Row],[launched_at]]/86400)+DATE(1970,1,1)</f>
        <v>42225.559675925921</v>
      </c>
      <c r="T2983" s="7">
        <f>(Table1[[#This Row],[deadline]]/86400)+DATE(1970,1,1)</f>
        <v>42270.559675925921</v>
      </c>
    </row>
    <row r="2984" spans="1:20" ht="43.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12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9">
        <f>Table1[[#This Row],[pledged]]/Table1[[#This Row],[goal]]</f>
        <v>1.0206</v>
      </c>
      <c r="P2984" s="8">
        <f>IFERROR(Table1[[#This Row],[pledged]]/Table1[[#This Row],[backers_count]],0)</f>
        <v>86.491525423728817</v>
      </c>
      <c r="Q29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84" t="str">
        <f>RIGHT(Table1[[#This Row],[Category and Sub-Category]],(LEN(Table1[[#This Row],[Category and Sub-Category]])-(FIND("/",Table1[[#This Row],[Category and Sub-Category]],1))))</f>
        <v>spaces</v>
      </c>
      <c r="S2984" s="7">
        <f>(Table1[[#This Row],[launched_at]]/86400)+DATE(1970,1,1)</f>
        <v>42381.686840277776</v>
      </c>
      <c r="T2984" s="7">
        <f>(Table1[[#This Row],[deadline]]/86400)+DATE(1970,1,1)</f>
        <v>42411.686840277776</v>
      </c>
    </row>
    <row r="2985" spans="1:20" ht="43.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12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9">
        <f>Table1[[#This Row],[pledged]]/Table1[[#This Row],[goal]]</f>
        <v>1.465395775862069</v>
      </c>
      <c r="P2985" s="8">
        <f>IFERROR(Table1[[#This Row],[pledged]]/Table1[[#This Row],[backers_count]],0)</f>
        <v>155.23827397260274</v>
      </c>
      <c r="Q29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85" t="str">
        <f>RIGHT(Table1[[#This Row],[Category and Sub-Category]],(LEN(Table1[[#This Row],[Category and Sub-Category]])-(FIND("/",Table1[[#This Row],[Category and Sub-Category]],1))))</f>
        <v>spaces</v>
      </c>
      <c r="S2985" s="7">
        <f>(Table1[[#This Row],[launched_at]]/86400)+DATE(1970,1,1)</f>
        <v>41894.632361111115</v>
      </c>
      <c r="T2985" s="7">
        <f>(Table1[[#This Row],[deadline]]/86400)+DATE(1970,1,1)</f>
        <v>41954.674027777779</v>
      </c>
    </row>
    <row r="2986" spans="1:20" ht="58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12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9">
        <f>Table1[[#This Row],[pledged]]/Table1[[#This Row],[goal]]</f>
        <v>1.00352</v>
      </c>
      <c r="P2986" s="8">
        <f>IFERROR(Table1[[#This Row],[pledged]]/Table1[[#This Row],[backers_count]],0)</f>
        <v>115.08256880733946</v>
      </c>
      <c r="Q29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86" t="str">
        <f>RIGHT(Table1[[#This Row],[Category and Sub-Category]],(LEN(Table1[[#This Row],[Category and Sub-Category]])-(FIND("/",Table1[[#This Row],[Category and Sub-Category]],1))))</f>
        <v>spaces</v>
      </c>
      <c r="S2986" s="7">
        <f>(Table1[[#This Row],[launched_at]]/86400)+DATE(1970,1,1)</f>
        <v>42576.278715277775</v>
      </c>
      <c r="T2986" s="7">
        <f>(Table1[[#This Row],[deadline]]/86400)+DATE(1970,1,1)</f>
        <v>42606.278715277775</v>
      </c>
    </row>
    <row r="2987" spans="1:20" ht="58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12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9">
        <f>Table1[[#This Row],[pledged]]/Table1[[#This Row],[goal]]</f>
        <v>1.2164999999999999</v>
      </c>
      <c r="P2987" s="8">
        <f>IFERROR(Table1[[#This Row],[pledged]]/Table1[[#This Row],[backers_count]],0)</f>
        <v>109.5945945945946</v>
      </c>
      <c r="Q29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87" t="str">
        <f>RIGHT(Table1[[#This Row],[Category and Sub-Category]],(LEN(Table1[[#This Row],[Category and Sub-Category]])-(FIND("/",Table1[[#This Row],[Category and Sub-Category]],1))))</f>
        <v>spaces</v>
      </c>
      <c r="S2987" s="7">
        <f>(Table1[[#This Row],[launched_at]]/86400)+DATE(1970,1,1)</f>
        <v>42654.973703703705</v>
      </c>
      <c r="T2987" s="7">
        <f>(Table1[[#This Row],[deadline]]/86400)+DATE(1970,1,1)</f>
        <v>42674.166666666672</v>
      </c>
    </row>
    <row r="2988" spans="1:20" ht="43.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12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9">
        <f>Table1[[#This Row],[pledged]]/Table1[[#This Row],[goal]]</f>
        <v>1.0549999999999999</v>
      </c>
      <c r="P2988" s="8">
        <f>IFERROR(Table1[[#This Row],[pledged]]/Table1[[#This Row],[backers_count]],0)</f>
        <v>45.214285714285715</v>
      </c>
      <c r="Q29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88" t="str">
        <f>RIGHT(Table1[[#This Row],[Category and Sub-Category]],(LEN(Table1[[#This Row],[Category and Sub-Category]])-(FIND("/",Table1[[#This Row],[Category and Sub-Category]],1))))</f>
        <v>spaces</v>
      </c>
      <c r="S2988" s="7">
        <f>(Table1[[#This Row],[launched_at]]/86400)+DATE(1970,1,1)</f>
        <v>42431.500069444446</v>
      </c>
      <c r="T2988" s="7">
        <f>(Table1[[#This Row],[deadline]]/86400)+DATE(1970,1,1)</f>
        <v>42491.458402777775</v>
      </c>
    </row>
    <row r="2989" spans="1:20" ht="58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12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9">
        <f>Table1[[#This Row],[pledged]]/Table1[[#This Row],[goal]]</f>
        <v>1.1040080000000001</v>
      </c>
      <c r="P2989" s="8">
        <f>IFERROR(Table1[[#This Row],[pledged]]/Table1[[#This Row],[backers_count]],0)</f>
        <v>104.15169811320754</v>
      </c>
      <c r="Q29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89" t="str">
        <f>RIGHT(Table1[[#This Row],[Category and Sub-Category]],(LEN(Table1[[#This Row],[Category and Sub-Category]])-(FIND("/",Table1[[#This Row],[Category and Sub-Category]],1))))</f>
        <v>spaces</v>
      </c>
      <c r="S2989" s="7">
        <f>(Table1[[#This Row],[launched_at]]/86400)+DATE(1970,1,1)</f>
        <v>42627.307303240741</v>
      </c>
      <c r="T2989" s="7">
        <f>(Table1[[#This Row],[deadline]]/86400)+DATE(1970,1,1)</f>
        <v>42656</v>
      </c>
    </row>
    <row r="2990" spans="1:20" ht="43.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12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9">
        <f>Table1[[#This Row],[pledged]]/Table1[[#This Row],[goal]]</f>
        <v>1</v>
      </c>
      <c r="P2990" s="8">
        <f>IFERROR(Table1[[#This Row],[pledged]]/Table1[[#This Row],[backers_count]],0)</f>
        <v>35.714285714285715</v>
      </c>
      <c r="Q29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90" t="str">
        <f>RIGHT(Table1[[#This Row],[Category and Sub-Category]],(LEN(Table1[[#This Row],[Category and Sub-Category]])-(FIND("/",Table1[[#This Row],[Category and Sub-Category]],1))))</f>
        <v>spaces</v>
      </c>
      <c r="S2990" s="7">
        <f>(Table1[[#This Row],[launched_at]]/86400)+DATE(1970,1,1)</f>
        <v>42511.36204861111</v>
      </c>
      <c r="T2990" s="7">
        <f>(Table1[[#This Row],[deadline]]/86400)+DATE(1970,1,1)</f>
        <v>42541.36204861111</v>
      </c>
    </row>
    <row r="2991" spans="1:20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12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9">
        <f>Table1[[#This Row],[pledged]]/Table1[[#This Row],[goal]]</f>
        <v>1.76535</v>
      </c>
      <c r="P2991" s="8">
        <f>IFERROR(Table1[[#This Row],[pledged]]/Table1[[#This Row],[backers_count]],0)</f>
        <v>96.997252747252745</v>
      </c>
      <c r="Q29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91" t="str">
        <f>RIGHT(Table1[[#This Row],[Category and Sub-Category]],(LEN(Table1[[#This Row],[Category and Sub-Category]])-(FIND("/",Table1[[#This Row],[Category and Sub-Category]],1))))</f>
        <v>spaces</v>
      </c>
      <c r="S2991" s="7">
        <f>(Table1[[#This Row],[launched_at]]/86400)+DATE(1970,1,1)</f>
        <v>42337.02039351852</v>
      </c>
      <c r="T2991" s="7">
        <f>(Table1[[#This Row],[deadline]]/86400)+DATE(1970,1,1)</f>
        <v>42359.207638888889</v>
      </c>
    </row>
    <row r="2992" spans="1:20" ht="43.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1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9">
        <f>Table1[[#This Row],[pledged]]/Table1[[#This Row],[goal]]</f>
        <v>1</v>
      </c>
      <c r="P2992" s="8">
        <f>IFERROR(Table1[[#This Row],[pledged]]/Table1[[#This Row],[backers_count]],0)</f>
        <v>370.37037037037038</v>
      </c>
      <c r="Q29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92" t="str">
        <f>RIGHT(Table1[[#This Row],[Category and Sub-Category]],(LEN(Table1[[#This Row],[Category and Sub-Category]])-(FIND("/",Table1[[#This Row],[Category and Sub-Category]],1))))</f>
        <v>spaces</v>
      </c>
      <c r="S2992" s="7">
        <f>(Table1[[#This Row],[launched_at]]/86400)+DATE(1970,1,1)</f>
        <v>42341.57430555555</v>
      </c>
      <c r="T2992" s="7">
        <f>(Table1[[#This Row],[deadline]]/86400)+DATE(1970,1,1)</f>
        <v>42376.57430555555</v>
      </c>
    </row>
    <row r="2993" spans="1:20" ht="43.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12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9">
        <f>Table1[[#This Row],[pledged]]/Table1[[#This Row],[goal]]</f>
        <v>1.0329411764705883</v>
      </c>
      <c r="P2993" s="8">
        <f>IFERROR(Table1[[#This Row],[pledged]]/Table1[[#This Row],[backers_count]],0)</f>
        <v>94.408602150537632</v>
      </c>
      <c r="Q29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93" t="str">
        <f>RIGHT(Table1[[#This Row],[Category and Sub-Category]],(LEN(Table1[[#This Row],[Category and Sub-Category]])-(FIND("/",Table1[[#This Row],[Category and Sub-Category]],1))))</f>
        <v>spaces</v>
      </c>
      <c r="S2993" s="7">
        <f>(Table1[[#This Row],[launched_at]]/86400)+DATE(1970,1,1)</f>
        <v>42740.837152777778</v>
      </c>
      <c r="T2993" s="7">
        <f>(Table1[[#This Row],[deadline]]/86400)+DATE(1970,1,1)</f>
        <v>42762.837152777778</v>
      </c>
    </row>
    <row r="2994" spans="1:20" ht="43.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12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9">
        <f>Table1[[#This Row],[pledged]]/Table1[[#This Row],[goal]]</f>
        <v>1.0449999999999999</v>
      </c>
      <c r="P2994" s="8">
        <f>IFERROR(Table1[[#This Row],[pledged]]/Table1[[#This Row],[backers_count]],0)</f>
        <v>48.984375</v>
      </c>
      <c r="Q29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94" t="str">
        <f>RIGHT(Table1[[#This Row],[Category and Sub-Category]],(LEN(Table1[[#This Row],[Category and Sub-Category]])-(FIND("/",Table1[[#This Row],[Category and Sub-Category]],1))))</f>
        <v>spaces</v>
      </c>
      <c r="S2994" s="7">
        <f>(Table1[[#This Row],[launched_at]]/86400)+DATE(1970,1,1)</f>
        <v>42622.767476851848</v>
      </c>
      <c r="T2994" s="7">
        <f>(Table1[[#This Row],[deadline]]/86400)+DATE(1970,1,1)</f>
        <v>42652.767476851848</v>
      </c>
    </row>
    <row r="2995" spans="1:20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12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9">
        <f>Table1[[#This Row],[pledged]]/Table1[[#This Row],[goal]]</f>
        <v>1.0029999999999999</v>
      </c>
      <c r="P2995" s="8">
        <f>IFERROR(Table1[[#This Row],[pledged]]/Table1[[#This Row],[backers_count]],0)</f>
        <v>45.590909090909093</v>
      </c>
      <c r="Q29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95" t="str">
        <f>RIGHT(Table1[[#This Row],[Category and Sub-Category]],(LEN(Table1[[#This Row],[Category and Sub-Category]])-(FIND("/",Table1[[#This Row],[Category and Sub-Category]],1))))</f>
        <v>spaces</v>
      </c>
      <c r="S2995" s="7">
        <f>(Table1[[#This Row],[launched_at]]/86400)+DATE(1970,1,1)</f>
        <v>42390.838738425926</v>
      </c>
      <c r="T2995" s="7">
        <f>(Table1[[#This Row],[deadline]]/86400)+DATE(1970,1,1)</f>
        <v>42420.838738425926</v>
      </c>
    </row>
    <row r="2996" spans="1:20" ht="43.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12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9">
        <f>Table1[[#This Row],[pledged]]/Table1[[#This Row],[goal]]</f>
        <v>4.577466666666667</v>
      </c>
      <c r="P2996" s="8">
        <f>IFERROR(Table1[[#This Row],[pledged]]/Table1[[#This Row],[backers_count]],0)</f>
        <v>23.275254237288134</v>
      </c>
      <c r="Q29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96" t="str">
        <f>RIGHT(Table1[[#This Row],[Category and Sub-Category]],(LEN(Table1[[#This Row],[Category and Sub-Category]])-(FIND("/",Table1[[#This Row],[Category and Sub-Category]],1))))</f>
        <v>spaces</v>
      </c>
      <c r="S2996" s="7">
        <f>(Table1[[#This Row],[launched_at]]/86400)+DATE(1970,1,1)</f>
        <v>41885.478842592594</v>
      </c>
      <c r="T2996" s="7">
        <f>(Table1[[#This Row],[deadline]]/86400)+DATE(1970,1,1)</f>
        <v>41915.478842592594</v>
      </c>
    </row>
    <row r="2997" spans="1:20" ht="43.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12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9">
        <f>Table1[[#This Row],[pledged]]/Table1[[#This Row],[goal]]</f>
        <v>1.0496000000000001</v>
      </c>
      <c r="P2997" s="8">
        <f>IFERROR(Table1[[#This Row],[pledged]]/Table1[[#This Row],[backers_count]],0)</f>
        <v>63.2289156626506</v>
      </c>
      <c r="Q29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97" t="str">
        <f>RIGHT(Table1[[#This Row],[Category and Sub-Category]],(LEN(Table1[[#This Row],[Category and Sub-Category]])-(FIND("/",Table1[[#This Row],[Category and Sub-Category]],1))))</f>
        <v>spaces</v>
      </c>
      <c r="S2997" s="7">
        <f>(Table1[[#This Row],[launched_at]]/86400)+DATE(1970,1,1)</f>
        <v>42724.665173611109</v>
      </c>
      <c r="T2997" s="7">
        <f>(Table1[[#This Row],[deadline]]/86400)+DATE(1970,1,1)</f>
        <v>42754.665173611109</v>
      </c>
    </row>
    <row r="2998" spans="1:20" ht="29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12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9">
        <f>Table1[[#This Row],[pledged]]/Table1[[#This Row],[goal]]</f>
        <v>1.7194285714285715</v>
      </c>
      <c r="P2998" s="8">
        <f>IFERROR(Table1[[#This Row],[pledged]]/Table1[[#This Row],[backers_count]],0)</f>
        <v>153.5204081632653</v>
      </c>
      <c r="Q29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98" t="str">
        <f>RIGHT(Table1[[#This Row],[Category and Sub-Category]],(LEN(Table1[[#This Row],[Category and Sub-Category]])-(FIND("/",Table1[[#This Row],[Category and Sub-Category]],1))))</f>
        <v>spaces</v>
      </c>
      <c r="S2998" s="7">
        <f>(Table1[[#This Row],[launched_at]]/86400)+DATE(1970,1,1)</f>
        <v>42090.912499999999</v>
      </c>
      <c r="T2998" s="7">
        <f>(Table1[[#This Row],[deadline]]/86400)+DATE(1970,1,1)</f>
        <v>42150.912499999999</v>
      </c>
    </row>
    <row r="2999" spans="1:20" ht="43.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12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9">
        <f>Table1[[#This Row],[pledged]]/Table1[[#This Row],[goal]]</f>
        <v>1.0373000000000001</v>
      </c>
      <c r="P2999" s="8">
        <f>IFERROR(Table1[[#This Row],[pledged]]/Table1[[#This Row],[backers_count]],0)</f>
        <v>90.2</v>
      </c>
      <c r="Q29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2999" t="str">
        <f>RIGHT(Table1[[#This Row],[Category and Sub-Category]],(LEN(Table1[[#This Row],[Category and Sub-Category]])-(FIND("/",Table1[[#This Row],[Category and Sub-Category]],1))))</f>
        <v>spaces</v>
      </c>
      <c r="S2999" s="7">
        <f>(Table1[[#This Row],[launched_at]]/86400)+DATE(1970,1,1)</f>
        <v>42775.733715277776</v>
      </c>
      <c r="T2999" s="7">
        <f>(Table1[[#This Row],[deadline]]/86400)+DATE(1970,1,1)</f>
        <v>42793.207638888889</v>
      </c>
    </row>
    <row r="3000" spans="1:20" ht="43.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12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9">
        <f>Table1[[#This Row],[pledged]]/Table1[[#This Row],[goal]]</f>
        <v>1.0302899999999999</v>
      </c>
      <c r="P3000" s="8">
        <f>IFERROR(Table1[[#This Row],[pledged]]/Table1[[#This Row],[backers_count]],0)</f>
        <v>118.97113163972287</v>
      </c>
      <c r="Q30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00" t="str">
        <f>RIGHT(Table1[[#This Row],[Category and Sub-Category]],(LEN(Table1[[#This Row],[Category and Sub-Category]])-(FIND("/",Table1[[#This Row],[Category and Sub-Category]],1))))</f>
        <v>spaces</v>
      </c>
      <c r="S3000" s="7">
        <f>(Table1[[#This Row],[launched_at]]/86400)+DATE(1970,1,1)</f>
        <v>41778.193622685183</v>
      </c>
      <c r="T3000" s="7">
        <f>(Table1[[#This Row],[deadline]]/86400)+DATE(1970,1,1)</f>
        <v>41806.184027777781</v>
      </c>
    </row>
    <row r="3001" spans="1:20" ht="43.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12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9">
        <f>Table1[[#This Row],[pledged]]/Table1[[#This Row],[goal]]</f>
        <v>1.1888888888888889</v>
      </c>
      <c r="P3001" s="8">
        <f>IFERROR(Table1[[#This Row],[pledged]]/Table1[[#This Row],[backers_count]],0)</f>
        <v>80.25</v>
      </c>
      <c r="Q30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01" t="str">
        <f>RIGHT(Table1[[#This Row],[Category and Sub-Category]],(LEN(Table1[[#This Row],[Category and Sub-Category]])-(FIND("/",Table1[[#This Row],[Category and Sub-Category]],1))))</f>
        <v>spaces</v>
      </c>
      <c r="S3001" s="7">
        <f>(Table1[[#This Row],[launched_at]]/86400)+DATE(1970,1,1)</f>
        <v>42780.740277777775</v>
      </c>
      <c r="T3001" s="7">
        <f>(Table1[[#This Row],[deadline]]/86400)+DATE(1970,1,1)</f>
        <v>42795.083333333328</v>
      </c>
    </row>
    <row r="3002" spans="1:20" ht="43.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1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9">
        <f>Table1[[#This Row],[pledged]]/Table1[[#This Row],[goal]]</f>
        <v>1</v>
      </c>
      <c r="P3002" s="8">
        <f>IFERROR(Table1[[#This Row],[pledged]]/Table1[[#This Row],[backers_count]],0)</f>
        <v>62.5</v>
      </c>
      <c r="Q30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02" t="str">
        <f>RIGHT(Table1[[#This Row],[Category and Sub-Category]],(LEN(Table1[[#This Row],[Category and Sub-Category]])-(FIND("/",Table1[[#This Row],[Category and Sub-Category]],1))))</f>
        <v>spaces</v>
      </c>
      <c r="S3002" s="7">
        <f>(Table1[[#This Row],[launched_at]]/86400)+DATE(1970,1,1)</f>
        <v>42752.827199074076</v>
      </c>
      <c r="T3002" s="7">
        <f>(Table1[[#This Row],[deadline]]/86400)+DATE(1970,1,1)</f>
        <v>42766.75</v>
      </c>
    </row>
    <row r="3003" spans="1:20" ht="43.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12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9">
        <f>Table1[[#This Row],[pledged]]/Table1[[#This Row],[goal]]</f>
        <v>3.1869988910451896</v>
      </c>
      <c r="P3003" s="8">
        <f>IFERROR(Table1[[#This Row],[pledged]]/Table1[[#This Row],[backers_count]],0)</f>
        <v>131.37719999999999</v>
      </c>
      <c r="Q30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03" t="str">
        <f>RIGHT(Table1[[#This Row],[Category and Sub-Category]],(LEN(Table1[[#This Row],[Category and Sub-Category]])-(FIND("/",Table1[[#This Row],[Category and Sub-Category]],1))))</f>
        <v>spaces</v>
      </c>
      <c r="S3003" s="7">
        <f>(Table1[[#This Row],[launched_at]]/86400)+DATE(1970,1,1)</f>
        <v>42534.895625000005</v>
      </c>
      <c r="T3003" s="7">
        <f>(Table1[[#This Row],[deadline]]/86400)+DATE(1970,1,1)</f>
        <v>42564.895625000005</v>
      </c>
    </row>
    <row r="3004" spans="1:20" ht="29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12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9">
        <f>Table1[[#This Row],[pledged]]/Table1[[#This Row],[goal]]</f>
        <v>1.0850614285714286</v>
      </c>
      <c r="P3004" s="8">
        <f>IFERROR(Table1[[#This Row],[pledged]]/Table1[[#This Row],[backers_count]],0)</f>
        <v>73.032980769230775</v>
      </c>
      <c r="Q30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04" t="str">
        <f>RIGHT(Table1[[#This Row],[Category and Sub-Category]],(LEN(Table1[[#This Row],[Category and Sub-Category]])-(FIND("/",Table1[[#This Row],[Category and Sub-Category]],1))))</f>
        <v>spaces</v>
      </c>
      <c r="S3004" s="7">
        <f>(Table1[[#This Row],[launched_at]]/86400)+DATE(1970,1,1)</f>
        <v>41239.83625</v>
      </c>
      <c r="T3004" s="7">
        <f>(Table1[[#This Row],[deadline]]/86400)+DATE(1970,1,1)</f>
        <v>41269.83625</v>
      </c>
    </row>
    <row r="3005" spans="1:20" ht="43.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12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9">
        <f>Table1[[#This Row],[pledged]]/Table1[[#This Row],[goal]]</f>
        <v>1.0116666666666667</v>
      </c>
      <c r="P3005" s="8">
        <f>IFERROR(Table1[[#This Row],[pledged]]/Table1[[#This Row],[backers_count]],0)</f>
        <v>178.52941176470588</v>
      </c>
      <c r="Q30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05" t="str">
        <f>RIGHT(Table1[[#This Row],[Category and Sub-Category]],(LEN(Table1[[#This Row],[Category and Sub-Category]])-(FIND("/",Table1[[#This Row],[Category and Sub-Category]],1))))</f>
        <v>spaces</v>
      </c>
      <c r="S3005" s="7">
        <f>(Table1[[#This Row],[launched_at]]/86400)+DATE(1970,1,1)</f>
        <v>42398.849259259259</v>
      </c>
      <c r="T3005" s="7">
        <f>(Table1[[#This Row],[deadline]]/86400)+DATE(1970,1,1)</f>
        <v>42430.249305555553</v>
      </c>
    </row>
    <row r="3006" spans="1:20" ht="58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12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9">
        <f>Table1[[#This Row],[pledged]]/Table1[[#This Row],[goal]]</f>
        <v>1.12815</v>
      </c>
      <c r="P3006" s="8">
        <f>IFERROR(Table1[[#This Row],[pledged]]/Table1[[#This Row],[backers_count]],0)</f>
        <v>162.90974729241879</v>
      </c>
      <c r="Q30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06" t="str">
        <f>RIGHT(Table1[[#This Row],[Category and Sub-Category]],(LEN(Table1[[#This Row],[Category and Sub-Category]])-(FIND("/",Table1[[#This Row],[Category and Sub-Category]],1))))</f>
        <v>spaces</v>
      </c>
      <c r="S3006" s="7">
        <f>(Table1[[#This Row],[launched_at]]/86400)+DATE(1970,1,1)</f>
        <v>41928.881064814814</v>
      </c>
      <c r="T3006" s="7">
        <f>(Table1[[#This Row],[deadline]]/86400)+DATE(1970,1,1)</f>
        <v>41958.922731481478</v>
      </c>
    </row>
    <row r="3007" spans="1:20" ht="58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12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9">
        <f>Table1[[#This Row],[pledged]]/Table1[[#This Row],[goal]]</f>
        <v>1.2049622641509434</v>
      </c>
      <c r="P3007" s="8">
        <f>IFERROR(Table1[[#This Row],[pledged]]/Table1[[#This Row],[backers_count]],0)</f>
        <v>108.24237288135593</v>
      </c>
      <c r="Q30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07" t="str">
        <f>RIGHT(Table1[[#This Row],[Category and Sub-Category]],(LEN(Table1[[#This Row],[Category and Sub-Category]])-(FIND("/",Table1[[#This Row],[Category and Sub-Category]],1))))</f>
        <v>spaces</v>
      </c>
      <c r="S3007" s="7">
        <f>(Table1[[#This Row],[launched_at]]/86400)+DATE(1970,1,1)</f>
        <v>41888.674826388888</v>
      </c>
      <c r="T3007" s="7">
        <f>(Table1[[#This Row],[deadline]]/86400)+DATE(1970,1,1)</f>
        <v>41918.674826388888</v>
      </c>
    </row>
    <row r="3008" spans="1:20" ht="29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12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9">
        <f>Table1[[#This Row],[pledged]]/Table1[[#This Row],[goal]]</f>
        <v>1.0774999999999999</v>
      </c>
      <c r="P3008" s="8">
        <f>IFERROR(Table1[[#This Row],[pledged]]/Table1[[#This Row],[backers_count]],0)</f>
        <v>88.865979381443296</v>
      </c>
      <c r="Q30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08" t="str">
        <f>RIGHT(Table1[[#This Row],[Category and Sub-Category]],(LEN(Table1[[#This Row],[Category and Sub-Category]])-(FIND("/",Table1[[#This Row],[Category and Sub-Category]],1))))</f>
        <v>spaces</v>
      </c>
      <c r="S3008" s="7">
        <f>(Table1[[#This Row],[launched_at]]/86400)+DATE(1970,1,1)</f>
        <v>41957.756840277776</v>
      </c>
      <c r="T3008" s="7">
        <f>(Table1[[#This Row],[deadline]]/86400)+DATE(1970,1,1)</f>
        <v>41987.756840277776</v>
      </c>
    </row>
    <row r="3009" spans="1:20" ht="29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12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9">
        <f>Table1[[#This Row],[pledged]]/Table1[[#This Row],[goal]]</f>
        <v>1.8</v>
      </c>
      <c r="P3009" s="8">
        <f>IFERROR(Table1[[#This Row],[pledged]]/Table1[[#This Row],[backers_count]],0)</f>
        <v>54</v>
      </c>
      <c r="Q30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09" t="str">
        <f>RIGHT(Table1[[#This Row],[Category and Sub-Category]],(LEN(Table1[[#This Row],[Category and Sub-Category]])-(FIND("/",Table1[[#This Row],[Category and Sub-Category]],1))))</f>
        <v>spaces</v>
      </c>
      <c r="S3009" s="7">
        <f>(Table1[[#This Row],[launched_at]]/86400)+DATE(1970,1,1)</f>
        <v>42098.216238425928</v>
      </c>
      <c r="T3009" s="7">
        <f>(Table1[[#This Row],[deadline]]/86400)+DATE(1970,1,1)</f>
        <v>42119.216238425928</v>
      </c>
    </row>
    <row r="3010" spans="1:20" ht="43.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12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9">
        <f>Table1[[#This Row],[pledged]]/Table1[[#This Row],[goal]]</f>
        <v>1.0116666666666667</v>
      </c>
      <c r="P3010" s="8">
        <f>IFERROR(Table1[[#This Row],[pledged]]/Table1[[#This Row],[backers_count]],0)</f>
        <v>116.73076923076923</v>
      </c>
      <c r="Q30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10" t="str">
        <f>RIGHT(Table1[[#This Row],[Category and Sub-Category]],(LEN(Table1[[#This Row],[Category and Sub-Category]])-(FIND("/",Table1[[#This Row],[Category and Sub-Category]],1))))</f>
        <v>spaces</v>
      </c>
      <c r="S3010" s="7">
        <f>(Table1[[#This Row],[launched_at]]/86400)+DATE(1970,1,1)</f>
        <v>42360.212025462963</v>
      </c>
      <c r="T3010" s="7">
        <f>(Table1[[#This Row],[deadline]]/86400)+DATE(1970,1,1)</f>
        <v>42390.212025462963</v>
      </c>
    </row>
    <row r="3011" spans="1:20" ht="43.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12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9">
        <f>Table1[[#This Row],[pledged]]/Table1[[#This Row],[goal]]</f>
        <v>1.19756</v>
      </c>
      <c r="P3011" s="8">
        <f>IFERROR(Table1[[#This Row],[pledged]]/Table1[[#This Row],[backers_count]],0)</f>
        <v>233.8984375</v>
      </c>
      <c r="Q30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11" t="str">
        <f>RIGHT(Table1[[#This Row],[Category and Sub-Category]],(LEN(Table1[[#This Row],[Category and Sub-Category]])-(FIND("/",Table1[[#This Row],[Category and Sub-Category]],1))))</f>
        <v>spaces</v>
      </c>
      <c r="S3011" s="7">
        <f>(Table1[[#This Row],[launched_at]]/86400)+DATE(1970,1,1)</f>
        <v>41939.569907407407</v>
      </c>
      <c r="T3011" s="7">
        <f>(Table1[[#This Row],[deadline]]/86400)+DATE(1970,1,1)</f>
        <v>41969.611574074079</v>
      </c>
    </row>
    <row r="3012" spans="1:20" ht="43.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9">
        <f>Table1[[#This Row],[pledged]]/Table1[[#This Row],[goal]]</f>
        <v>1.58</v>
      </c>
      <c r="P3012" s="8">
        <f>IFERROR(Table1[[#This Row],[pledged]]/Table1[[#This Row],[backers_count]],0)</f>
        <v>158</v>
      </c>
      <c r="Q30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12" t="str">
        <f>RIGHT(Table1[[#This Row],[Category and Sub-Category]],(LEN(Table1[[#This Row],[Category and Sub-Category]])-(FIND("/",Table1[[#This Row],[Category and Sub-Category]],1))))</f>
        <v>spaces</v>
      </c>
      <c r="S3012" s="7">
        <f>(Table1[[#This Row],[launched_at]]/86400)+DATE(1970,1,1)</f>
        <v>41996.832395833335</v>
      </c>
      <c r="T3012" s="7">
        <f>(Table1[[#This Row],[deadline]]/86400)+DATE(1970,1,1)</f>
        <v>42056.832395833335</v>
      </c>
    </row>
    <row r="3013" spans="1:20" ht="43.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12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9">
        <f>Table1[[#This Row],[pledged]]/Table1[[#This Row],[goal]]</f>
        <v>1.2366666666666666</v>
      </c>
      <c r="P3013" s="8">
        <f>IFERROR(Table1[[#This Row],[pledged]]/Table1[[#This Row],[backers_count]],0)</f>
        <v>14.84</v>
      </c>
      <c r="Q30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13" t="str">
        <f>RIGHT(Table1[[#This Row],[Category and Sub-Category]],(LEN(Table1[[#This Row],[Category and Sub-Category]])-(FIND("/",Table1[[#This Row],[Category and Sub-Category]],1))))</f>
        <v>spaces</v>
      </c>
      <c r="S3013" s="7">
        <f>(Table1[[#This Row],[launched_at]]/86400)+DATE(1970,1,1)</f>
        <v>42334.468935185185</v>
      </c>
      <c r="T3013" s="7">
        <f>(Table1[[#This Row],[deadline]]/86400)+DATE(1970,1,1)</f>
        <v>42361.957638888889</v>
      </c>
    </row>
    <row r="3014" spans="1:20" ht="43.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12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9">
        <f>Table1[[#This Row],[pledged]]/Table1[[#This Row],[goal]]</f>
        <v>1.1712499999999999</v>
      </c>
      <c r="P3014" s="8">
        <f>IFERROR(Table1[[#This Row],[pledged]]/Table1[[#This Row],[backers_count]],0)</f>
        <v>85.181818181818187</v>
      </c>
      <c r="Q30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14" t="str">
        <f>RIGHT(Table1[[#This Row],[Category and Sub-Category]],(LEN(Table1[[#This Row],[Category and Sub-Category]])-(FIND("/",Table1[[#This Row],[Category and Sub-Category]],1))))</f>
        <v>spaces</v>
      </c>
      <c r="S3014" s="7">
        <f>(Table1[[#This Row],[launched_at]]/86400)+DATE(1970,1,1)</f>
        <v>42024.702893518523</v>
      </c>
      <c r="T3014" s="7">
        <f>(Table1[[#This Row],[deadline]]/86400)+DATE(1970,1,1)</f>
        <v>42045.702893518523</v>
      </c>
    </row>
    <row r="3015" spans="1:20" ht="43.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12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9">
        <f>Table1[[#This Row],[pledged]]/Table1[[#This Row],[goal]]</f>
        <v>1.5696000000000001</v>
      </c>
      <c r="P3015" s="8">
        <f>IFERROR(Table1[[#This Row],[pledged]]/Table1[[#This Row],[backers_count]],0)</f>
        <v>146.69158878504672</v>
      </c>
      <c r="Q30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15" t="str">
        <f>RIGHT(Table1[[#This Row],[Category and Sub-Category]],(LEN(Table1[[#This Row],[Category and Sub-Category]])-(FIND("/",Table1[[#This Row],[Category and Sub-Category]],1))))</f>
        <v>spaces</v>
      </c>
      <c r="S3015" s="7">
        <f>(Table1[[#This Row],[launched_at]]/86400)+DATE(1970,1,1)</f>
        <v>42146.836215277777</v>
      </c>
      <c r="T3015" s="7">
        <f>(Table1[[#This Row],[deadline]]/86400)+DATE(1970,1,1)</f>
        <v>42176.836215277777</v>
      </c>
    </row>
    <row r="3016" spans="1:20" ht="43.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12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9">
        <f>Table1[[#This Row],[pledged]]/Table1[[#This Row],[goal]]</f>
        <v>1.13104</v>
      </c>
      <c r="P3016" s="8">
        <f>IFERROR(Table1[[#This Row],[pledged]]/Table1[[#This Row],[backers_count]],0)</f>
        <v>50.764811490125673</v>
      </c>
      <c r="Q30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16" t="str">
        <f>RIGHT(Table1[[#This Row],[Category and Sub-Category]],(LEN(Table1[[#This Row],[Category and Sub-Category]])-(FIND("/",Table1[[#This Row],[Category and Sub-Category]],1))))</f>
        <v>spaces</v>
      </c>
      <c r="S3016" s="7">
        <f>(Table1[[#This Row],[launched_at]]/86400)+DATE(1970,1,1)</f>
        <v>41920.123611111107</v>
      </c>
      <c r="T3016" s="7">
        <f>(Table1[[#This Row],[deadline]]/86400)+DATE(1970,1,1)</f>
        <v>41948.208333333336</v>
      </c>
    </row>
    <row r="3017" spans="1:20" ht="43.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12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9">
        <f>Table1[[#This Row],[pledged]]/Table1[[#This Row],[goal]]</f>
        <v>1.0317647058823529</v>
      </c>
      <c r="P3017" s="8">
        <f>IFERROR(Table1[[#This Row],[pledged]]/Table1[[#This Row],[backers_count]],0)</f>
        <v>87.7</v>
      </c>
      <c r="Q30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17" t="str">
        <f>RIGHT(Table1[[#This Row],[Category and Sub-Category]],(LEN(Table1[[#This Row],[Category and Sub-Category]])-(FIND("/",Table1[[#This Row],[Category and Sub-Category]],1))))</f>
        <v>spaces</v>
      </c>
      <c r="S3017" s="7">
        <f>(Table1[[#This Row],[launched_at]]/86400)+DATE(1970,1,1)</f>
        <v>41785.72729166667</v>
      </c>
      <c r="T3017" s="7">
        <f>(Table1[[#This Row],[deadline]]/86400)+DATE(1970,1,1)</f>
        <v>41801.166666666664</v>
      </c>
    </row>
    <row r="3018" spans="1:20" ht="58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12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9">
        <f>Table1[[#This Row],[pledged]]/Table1[[#This Row],[goal]]</f>
        <v>1.0261176470588236</v>
      </c>
      <c r="P3018" s="8">
        <f>IFERROR(Table1[[#This Row],[pledged]]/Table1[[#This Row],[backers_count]],0)</f>
        <v>242.27777777777777</v>
      </c>
      <c r="Q30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18" t="str">
        <f>RIGHT(Table1[[#This Row],[Category and Sub-Category]],(LEN(Table1[[#This Row],[Category and Sub-Category]])-(FIND("/",Table1[[#This Row],[Category and Sub-Category]],1))))</f>
        <v>spaces</v>
      </c>
      <c r="S3018" s="7">
        <f>(Table1[[#This Row],[launched_at]]/86400)+DATE(1970,1,1)</f>
        <v>41778.548055555555</v>
      </c>
      <c r="T3018" s="7">
        <f>(Table1[[#This Row],[deadline]]/86400)+DATE(1970,1,1)</f>
        <v>41838.548055555555</v>
      </c>
    </row>
    <row r="3019" spans="1:20" ht="43.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12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9">
        <f>Table1[[#This Row],[pledged]]/Table1[[#This Row],[goal]]</f>
        <v>1.0584090909090909</v>
      </c>
      <c r="P3019" s="8">
        <f>IFERROR(Table1[[#This Row],[pledged]]/Table1[[#This Row],[backers_count]],0)</f>
        <v>146.44654088050314</v>
      </c>
      <c r="Q30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19" t="str">
        <f>RIGHT(Table1[[#This Row],[Category and Sub-Category]],(LEN(Table1[[#This Row],[Category and Sub-Category]])-(FIND("/",Table1[[#This Row],[Category and Sub-Category]],1))))</f>
        <v>spaces</v>
      </c>
      <c r="S3019" s="7">
        <f>(Table1[[#This Row],[launched_at]]/86400)+DATE(1970,1,1)</f>
        <v>41841.850034722222</v>
      </c>
      <c r="T3019" s="7">
        <f>(Table1[[#This Row],[deadline]]/86400)+DATE(1970,1,1)</f>
        <v>41871.850034722222</v>
      </c>
    </row>
    <row r="3020" spans="1:20" ht="43.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12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9">
        <f>Table1[[#This Row],[pledged]]/Table1[[#This Row],[goal]]</f>
        <v>1.0071428571428571</v>
      </c>
      <c r="P3020" s="8">
        <f>IFERROR(Table1[[#This Row],[pledged]]/Table1[[#This Row],[backers_count]],0)</f>
        <v>103.17073170731707</v>
      </c>
      <c r="Q30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20" t="str">
        <f>RIGHT(Table1[[#This Row],[Category and Sub-Category]],(LEN(Table1[[#This Row],[Category and Sub-Category]])-(FIND("/",Table1[[#This Row],[Category and Sub-Category]],1))))</f>
        <v>spaces</v>
      </c>
      <c r="S3020" s="7">
        <f>(Table1[[#This Row],[launched_at]]/86400)+DATE(1970,1,1)</f>
        <v>42163.298333333332</v>
      </c>
      <c r="T3020" s="7">
        <f>(Table1[[#This Row],[deadline]]/86400)+DATE(1970,1,1)</f>
        <v>42205.916666666672</v>
      </c>
    </row>
    <row r="3021" spans="1:20" ht="43.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12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9">
        <f>Table1[[#This Row],[pledged]]/Table1[[#This Row],[goal]]</f>
        <v>1.2123333333333333</v>
      </c>
      <c r="P3021" s="8">
        <f>IFERROR(Table1[[#This Row],[pledged]]/Table1[[#This Row],[backers_count]],0)</f>
        <v>80.464601769911511</v>
      </c>
      <c r="Q30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21" t="str">
        <f>RIGHT(Table1[[#This Row],[Category and Sub-Category]],(LEN(Table1[[#This Row],[Category and Sub-Category]])-(FIND("/",Table1[[#This Row],[Category and Sub-Category]],1))))</f>
        <v>spaces</v>
      </c>
      <c r="S3021" s="7">
        <f>(Table1[[#This Row],[launched_at]]/86400)+DATE(1970,1,1)</f>
        <v>41758.833564814813</v>
      </c>
      <c r="T3021" s="7">
        <f>(Table1[[#This Row],[deadline]]/86400)+DATE(1970,1,1)</f>
        <v>41786.125</v>
      </c>
    </row>
    <row r="3022" spans="1:20" ht="58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1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9">
        <f>Table1[[#This Row],[pledged]]/Table1[[#This Row],[goal]]</f>
        <v>1.0057142857142858</v>
      </c>
      <c r="P3022" s="8">
        <f>IFERROR(Table1[[#This Row],[pledged]]/Table1[[#This Row],[backers_count]],0)</f>
        <v>234.66666666666666</v>
      </c>
      <c r="Q30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22" t="str">
        <f>RIGHT(Table1[[#This Row],[Category and Sub-Category]],(LEN(Table1[[#This Row],[Category and Sub-Category]])-(FIND("/",Table1[[#This Row],[Category and Sub-Category]],1))))</f>
        <v>spaces</v>
      </c>
      <c r="S3022" s="7">
        <f>(Table1[[#This Row],[launched_at]]/86400)+DATE(1970,1,1)</f>
        <v>42170.846446759257</v>
      </c>
      <c r="T3022" s="7">
        <f>(Table1[[#This Row],[deadline]]/86400)+DATE(1970,1,1)</f>
        <v>42230.846446759257</v>
      </c>
    </row>
    <row r="3023" spans="1:20" ht="43.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12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9">
        <f>Table1[[#This Row],[pledged]]/Table1[[#This Row],[goal]]</f>
        <v>1.1602222222222223</v>
      </c>
      <c r="P3023" s="8">
        <f>IFERROR(Table1[[#This Row],[pledged]]/Table1[[#This Row],[backers_count]],0)</f>
        <v>50.689320388349515</v>
      </c>
      <c r="Q30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23" t="str">
        <f>RIGHT(Table1[[#This Row],[Category and Sub-Category]],(LEN(Table1[[#This Row],[Category and Sub-Category]])-(FIND("/",Table1[[#This Row],[Category and Sub-Category]],1))))</f>
        <v>spaces</v>
      </c>
      <c r="S3023" s="7">
        <f>(Table1[[#This Row],[launched_at]]/86400)+DATE(1970,1,1)</f>
        <v>42660.618854166663</v>
      </c>
      <c r="T3023" s="7">
        <f>(Table1[[#This Row],[deadline]]/86400)+DATE(1970,1,1)</f>
        <v>42696.249305555553</v>
      </c>
    </row>
    <row r="3024" spans="1:20" ht="43.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12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9">
        <f>Table1[[#This Row],[pledged]]/Table1[[#This Row],[goal]]</f>
        <v>1.0087999999999999</v>
      </c>
      <c r="P3024" s="8">
        <f>IFERROR(Table1[[#This Row],[pledged]]/Table1[[#This Row],[backers_count]],0)</f>
        <v>162.70967741935485</v>
      </c>
      <c r="Q30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24" t="str">
        <f>RIGHT(Table1[[#This Row],[Category and Sub-Category]],(LEN(Table1[[#This Row],[Category and Sub-Category]])-(FIND("/",Table1[[#This Row],[Category and Sub-Category]],1))))</f>
        <v>spaces</v>
      </c>
      <c r="S3024" s="7">
        <f>(Table1[[#This Row],[launched_at]]/86400)+DATE(1970,1,1)</f>
        <v>42564.95380787037</v>
      </c>
      <c r="T3024" s="7">
        <f>(Table1[[#This Row],[deadline]]/86400)+DATE(1970,1,1)</f>
        <v>42609.95380787037</v>
      </c>
    </row>
    <row r="3025" spans="1:20" ht="58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12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9">
        <f>Table1[[#This Row],[pledged]]/Table1[[#This Row],[goal]]</f>
        <v>1.03</v>
      </c>
      <c r="P3025" s="8">
        <f>IFERROR(Table1[[#This Row],[pledged]]/Table1[[#This Row],[backers_count]],0)</f>
        <v>120.16666666666667</v>
      </c>
      <c r="Q30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25" t="str">
        <f>RIGHT(Table1[[#This Row],[Category and Sub-Category]],(LEN(Table1[[#This Row],[Category and Sub-Category]])-(FIND("/",Table1[[#This Row],[Category and Sub-Category]],1))))</f>
        <v>spaces</v>
      </c>
      <c r="S3025" s="7">
        <f>(Table1[[#This Row],[launched_at]]/86400)+DATE(1970,1,1)</f>
        <v>42121.675763888888</v>
      </c>
      <c r="T3025" s="7">
        <f>(Table1[[#This Row],[deadline]]/86400)+DATE(1970,1,1)</f>
        <v>42166.675763888888</v>
      </c>
    </row>
    <row r="3026" spans="1:20" ht="43.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12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9">
        <f>Table1[[#This Row],[pledged]]/Table1[[#This Row],[goal]]</f>
        <v>2.4641999999999999</v>
      </c>
      <c r="P3026" s="8">
        <f>IFERROR(Table1[[#This Row],[pledged]]/Table1[[#This Row],[backers_count]],0)</f>
        <v>67.697802197802204</v>
      </c>
      <c r="Q30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26" t="str">
        <f>RIGHT(Table1[[#This Row],[Category and Sub-Category]],(LEN(Table1[[#This Row],[Category and Sub-Category]])-(FIND("/",Table1[[#This Row],[Category and Sub-Category]],1))))</f>
        <v>spaces</v>
      </c>
      <c r="S3026" s="7">
        <f>(Table1[[#This Row],[launched_at]]/86400)+DATE(1970,1,1)</f>
        <v>41158.993923611109</v>
      </c>
      <c r="T3026" s="7">
        <f>(Table1[[#This Row],[deadline]]/86400)+DATE(1970,1,1)</f>
        <v>41188.993923611109</v>
      </c>
    </row>
    <row r="3027" spans="1:20" ht="43.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12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9">
        <f>Table1[[#This Row],[pledged]]/Table1[[#This Row],[goal]]</f>
        <v>3.0219999999999998</v>
      </c>
      <c r="P3027" s="8">
        <f>IFERROR(Table1[[#This Row],[pledged]]/Table1[[#This Row],[backers_count]],0)</f>
        <v>52.103448275862071</v>
      </c>
      <c r="Q30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27" t="str">
        <f>RIGHT(Table1[[#This Row],[Category and Sub-Category]],(LEN(Table1[[#This Row],[Category and Sub-Category]])-(FIND("/",Table1[[#This Row],[Category and Sub-Category]],1))))</f>
        <v>spaces</v>
      </c>
      <c r="S3027" s="7">
        <f>(Table1[[#This Row],[launched_at]]/86400)+DATE(1970,1,1)</f>
        <v>41761.509409722225</v>
      </c>
      <c r="T3027" s="7">
        <f>(Table1[[#This Row],[deadline]]/86400)+DATE(1970,1,1)</f>
        <v>41789.666666666664</v>
      </c>
    </row>
    <row r="3028" spans="1:20" ht="58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12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9">
        <f>Table1[[#This Row],[pledged]]/Table1[[#This Row],[goal]]</f>
        <v>1.4333333333333333</v>
      </c>
      <c r="P3028" s="8">
        <f>IFERROR(Table1[[#This Row],[pledged]]/Table1[[#This Row],[backers_count]],0)</f>
        <v>51.6</v>
      </c>
      <c r="Q30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28" t="str">
        <f>RIGHT(Table1[[#This Row],[Category and Sub-Category]],(LEN(Table1[[#This Row],[Category and Sub-Category]])-(FIND("/",Table1[[#This Row],[Category and Sub-Category]],1))))</f>
        <v>spaces</v>
      </c>
      <c r="S3028" s="7">
        <f>(Table1[[#This Row],[launched_at]]/86400)+DATE(1970,1,1)</f>
        <v>42783.459398148145</v>
      </c>
      <c r="T3028" s="7">
        <f>(Table1[[#This Row],[deadline]]/86400)+DATE(1970,1,1)</f>
        <v>42797.459398148145</v>
      </c>
    </row>
    <row r="3029" spans="1:20" ht="43.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12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9">
        <f>Table1[[#This Row],[pledged]]/Table1[[#This Row],[goal]]</f>
        <v>1.3144</v>
      </c>
      <c r="P3029" s="8">
        <f>IFERROR(Table1[[#This Row],[pledged]]/Table1[[#This Row],[backers_count]],0)</f>
        <v>164.3</v>
      </c>
      <c r="Q30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29" t="str">
        <f>RIGHT(Table1[[#This Row],[Category and Sub-Category]],(LEN(Table1[[#This Row],[Category and Sub-Category]])-(FIND("/",Table1[[#This Row],[Category and Sub-Category]],1))))</f>
        <v>spaces</v>
      </c>
      <c r="S3029" s="7">
        <f>(Table1[[#This Row],[launched_at]]/86400)+DATE(1970,1,1)</f>
        <v>42053.704293981486</v>
      </c>
      <c r="T3029" s="7">
        <f>(Table1[[#This Row],[deadline]]/86400)+DATE(1970,1,1)</f>
        <v>42083.662627314814</v>
      </c>
    </row>
    <row r="3030" spans="1:20" ht="29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12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9">
        <f>Table1[[#This Row],[pledged]]/Table1[[#This Row],[goal]]</f>
        <v>1.6801999999999999</v>
      </c>
      <c r="P3030" s="8">
        <f>IFERROR(Table1[[#This Row],[pledged]]/Table1[[#This Row],[backers_count]],0)</f>
        <v>84.858585858585855</v>
      </c>
      <c r="Q30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30" t="str">
        <f>RIGHT(Table1[[#This Row],[Category and Sub-Category]],(LEN(Table1[[#This Row],[Category and Sub-Category]])-(FIND("/",Table1[[#This Row],[Category and Sub-Category]],1))))</f>
        <v>spaces</v>
      </c>
      <c r="S3030" s="7">
        <f>(Table1[[#This Row],[launched_at]]/86400)+DATE(1970,1,1)</f>
        <v>42567.264178240745</v>
      </c>
      <c r="T3030" s="7">
        <f>(Table1[[#This Row],[deadline]]/86400)+DATE(1970,1,1)</f>
        <v>42597.264178240745</v>
      </c>
    </row>
    <row r="3031" spans="1:20" ht="43.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12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9">
        <f>Table1[[#This Row],[pledged]]/Table1[[#This Row],[goal]]</f>
        <v>1.0967666666666667</v>
      </c>
      <c r="P3031" s="8">
        <f>IFERROR(Table1[[#This Row],[pledged]]/Table1[[#This Row],[backers_count]],0)</f>
        <v>94.548850574712645</v>
      </c>
      <c r="Q30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31" t="str">
        <f>RIGHT(Table1[[#This Row],[Category and Sub-Category]],(LEN(Table1[[#This Row],[Category and Sub-Category]])-(FIND("/",Table1[[#This Row],[Category and Sub-Category]],1))))</f>
        <v>spaces</v>
      </c>
      <c r="S3031" s="7">
        <f>(Table1[[#This Row],[launched_at]]/86400)+DATE(1970,1,1)</f>
        <v>41932.708877314813</v>
      </c>
      <c r="T3031" s="7">
        <f>(Table1[[#This Row],[deadline]]/86400)+DATE(1970,1,1)</f>
        <v>41961.190972222219</v>
      </c>
    </row>
    <row r="3032" spans="1:20" ht="43.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1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9">
        <f>Table1[[#This Row],[pledged]]/Table1[[#This Row],[goal]]</f>
        <v>1.0668571428571429</v>
      </c>
      <c r="P3032" s="8">
        <f>IFERROR(Table1[[#This Row],[pledged]]/Table1[[#This Row],[backers_count]],0)</f>
        <v>45.536585365853661</v>
      </c>
      <c r="Q30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32" t="str">
        <f>RIGHT(Table1[[#This Row],[Category and Sub-Category]],(LEN(Table1[[#This Row],[Category and Sub-Category]])-(FIND("/",Table1[[#This Row],[Category and Sub-Category]],1))))</f>
        <v>spaces</v>
      </c>
      <c r="S3032" s="7">
        <f>(Table1[[#This Row],[launched_at]]/86400)+DATE(1970,1,1)</f>
        <v>42233.747349537036</v>
      </c>
      <c r="T3032" s="7">
        <f>(Table1[[#This Row],[deadline]]/86400)+DATE(1970,1,1)</f>
        <v>42263.747349537036</v>
      </c>
    </row>
    <row r="3033" spans="1:20" ht="72.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12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9">
        <f>Table1[[#This Row],[pledged]]/Table1[[#This Row],[goal]]</f>
        <v>1</v>
      </c>
      <c r="P3033" s="8">
        <f>IFERROR(Table1[[#This Row],[pledged]]/Table1[[#This Row],[backers_count]],0)</f>
        <v>51.724137931034484</v>
      </c>
      <c r="Q30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33" t="str">
        <f>RIGHT(Table1[[#This Row],[Category and Sub-Category]],(LEN(Table1[[#This Row],[Category and Sub-Category]])-(FIND("/",Table1[[#This Row],[Category and Sub-Category]],1))))</f>
        <v>spaces</v>
      </c>
      <c r="S3033" s="7">
        <f>(Table1[[#This Row],[launched_at]]/86400)+DATE(1970,1,1)</f>
        <v>42597.882488425923</v>
      </c>
      <c r="T3033" s="7">
        <f>(Table1[[#This Row],[deadline]]/86400)+DATE(1970,1,1)</f>
        <v>42657.882488425923</v>
      </c>
    </row>
    <row r="3034" spans="1:20" ht="43.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12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9">
        <f>Table1[[#This Row],[pledged]]/Table1[[#This Row],[goal]]</f>
        <v>1.272</v>
      </c>
      <c r="P3034" s="8">
        <f>IFERROR(Table1[[#This Row],[pledged]]/Table1[[#This Row],[backers_count]],0)</f>
        <v>50.88</v>
      </c>
      <c r="Q30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34" t="str">
        <f>RIGHT(Table1[[#This Row],[Category and Sub-Category]],(LEN(Table1[[#This Row],[Category and Sub-Category]])-(FIND("/",Table1[[#This Row],[Category and Sub-Category]],1))))</f>
        <v>spaces</v>
      </c>
      <c r="S3034" s="7">
        <f>(Table1[[#This Row],[launched_at]]/86400)+DATE(1970,1,1)</f>
        <v>42228.044664351852</v>
      </c>
      <c r="T3034" s="7">
        <f>(Table1[[#This Row],[deadline]]/86400)+DATE(1970,1,1)</f>
        <v>42258.044664351852</v>
      </c>
    </row>
    <row r="3035" spans="1:20" ht="43.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12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9">
        <f>Table1[[#This Row],[pledged]]/Table1[[#This Row],[goal]]</f>
        <v>1.4653333333333334</v>
      </c>
      <c r="P3035" s="8">
        <f>IFERROR(Table1[[#This Row],[pledged]]/Table1[[#This Row],[backers_count]],0)</f>
        <v>191.13043478260869</v>
      </c>
      <c r="Q30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35" t="str">
        <f>RIGHT(Table1[[#This Row],[Category and Sub-Category]],(LEN(Table1[[#This Row],[Category and Sub-Category]])-(FIND("/",Table1[[#This Row],[Category and Sub-Category]],1))))</f>
        <v>spaces</v>
      </c>
      <c r="S3035" s="7">
        <f>(Table1[[#This Row],[launched_at]]/86400)+DATE(1970,1,1)</f>
        <v>42570.110243055555</v>
      </c>
      <c r="T3035" s="7">
        <f>(Table1[[#This Row],[deadline]]/86400)+DATE(1970,1,1)</f>
        <v>42600.110243055555</v>
      </c>
    </row>
    <row r="3036" spans="1:20" ht="72.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12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9">
        <f>Table1[[#This Row],[pledged]]/Table1[[#This Row],[goal]]</f>
        <v>1.1253599999999999</v>
      </c>
      <c r="P3036" s="8">
        <f>IFERROR(Table1[[#This Row],[pledged]]/Table1[[#This Row],[backers_count]],0)</f>
        <v>89.314285714285717</v>
      </c>
      <c r="Q30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36" t="str">
        <f>RIGHT(Table1[[#This Row],[Category and Sub-Category]],(LEN(Table1[[#This Row],[Category and Sub-Category]])-(FIND("/",Table1[[#This Row],[Category and Sub-Category]],1))))</f>
        <v>spaces</v>
      </c>
      <c r="S3036" s="7">
        <f>(Table1[[#This Row],[launched_at]]/86400)+DATE(1970,1,1)</f>
        <v>42644.535358796296</v>
      </c>
      <c r="T3036" s="7">
        <f>(Table1[[#This Row],[deadline]]/86400)+DATE(1970,1,1)</f>
        <v>42675.165972222225</v>
      </c>
    </row>
    <row r="3037" spans="1:20" ht="29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12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9">
        <f>Table1[[#This Row],[pledged]]/Table1[[#This Row],[goal]]</f>
        <v>1.0878684000000001</v>
      </c>
      <c r="P3037" s="8">
        <f>IFERROR(Table1[[#This Row],[pledged]]/Table1[[#This Row],[backers_count]],0)</f>
        <v>88.588631921824103</v>
      </c>
      <c r="Q30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37" t="str">
        <f>RIGHT(Table1[[#This Row],[Category and Sub-Category]],(LEN(Table1[[#This Row],[Category and Sub-Category]])-(FIND("/",Table1[[#This Row],[Category and Sub-Category]],1))))</f>
        <v>spaces</v>
      </c>
      <c r="S3037" s="7">
        <f>(Table1[[#This Row],[launched_at]]/86400)+DATE(1970,1,1)</f>
        <v>41368.560289351852</v>
      </c>
      <c r="T3037" s="7">
        <f>(Table1[[#This Row],[deadline]]/86400)+DATE(1970,1,1)</f>
        <v>41398.560289351852</v>
      </c>
    </row>
    <row r="3038" spans="1:20" ht="43.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12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9">
        <f>Table1[[#This Row],[pledged]]/Table1[[#This Row],[goal]]</f>
        <v>1.26732</v>
      </c>
      <c r="P3038" s="8">
        <f>IFERROR(Table1[[#This Row],[pledged]]/Table1[[#This Row],[backers_count]],0)</f>
        <v>96.300911854103347</v>
      </c>
      <c r="Q30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38" t="str">
        <f>RIGHT(Table1[[#This Row],[Category and Sub-Category]],(LEN(Table1[[#This Row],[Category and Sub-Category]])-(FIND("/",Table1[[#This Row],[Category and Sub-Category]],1))))</f>
        <v>spaces</v>
      </c>
      <c r="S3038" s="7">
        <f>(Table1[[#This Row],[launched_at]]/86400)+DATE(1970,1,1)</f>
        <v>41466.785231481481</v>
      </c>
      <c r="T3038" s="7">
        <f>(Table1[[#This Row],[deadline]]/86400)+DATE(1970,1,1)</f>
        <v>41502.499305555553</v>
      </c>
    </row>
    <row r="3039" spans="1:20" ht="58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12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9">
        <f>Table1[[#This Row],[pledged]]/Table1[[#This Row],[goal]]</f>
        <v>2.1320000000000001</v>
      </c>
      <c r="P3039" s="8">
        <f>IFERROR(Table1[[#This Row],[pledged]]/Table1[[#This Row],[backers_count]],0)</f>
        <v>33.3125</v>
      </c>
      <c r="Q30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39" t="str">
        <f>RIGHT(Table1[[#This Row],[Category and Sub-Category]],(LEN(Table1[[#This Row],[Category and Sub-Category]])-(FIND("/",Table1[[#This Row],[Category and Sub-Category]],1))))</f>
        <v>spaces</v>
      </c>
      <c r="S3039" s="7">
        <f>(Table1[[#This Row],[launched_at]]/86400)+DATE(1970,1,1)</f>
        <v>40378.893206018518</v>
      </c>
      <c r="T3039" s="7">
        <f>(Table1[[#This Row],[deadline]]/86400)+DATE(1970,1,1)</f>
        <v>40453.207638888889</v>
      </c>
    </row>
    <row r="3040" spans="1:20" ht="43.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12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9">
        <f>Table1[[#This Row],[pledged]]/Table1[[#This Row],[goal]]</f>
        <v>1.0049999999999999</v>
      </c>
      <c r="P3040" s="8">
        <f>IFERROR(Table1[[#This Row],[pledged]]/Table1[[#This Row],[backers_count]],0)</f>
        <v>37.222222222222221</v>
      </c>
      <c r="Q30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40" t="str">
        <f>RIGHT(Table1[[#This Row],[Category and Sub-Category]],(LEN(Table1[[#This Row],[Category and Sub-Category]])-(FIND("/",Table1[[#This Row],[Category and Sub-Category]],1))))</f>
        <v>spaces</v>
      </c>
      <c r="S3040" s="7">
        <f>(Table1[[#This Row],[launched_at]]/86400)+DATE(1970,1,1)</f>
        <v>42373.252280092594</v>
      </c>
      <c r="T3040" s="7">
        <f>(Table1[[#This Row],[deadline]]/86400)+DATE(1970,1,1)</f>
        <v>42433.252280092594</v>
      </c>
    </row>
    <row r="3041" spans="1:20" ht="43.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12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9">
        <f>Table1[[#This Row],[pledged]]/Table1[[#This Row],[goal]]</f>
        <v>1.0871389999999999</v>
      </c>
      <c r="P3041" s="8">
        <f>IFERROR(Table1[[#This Row],[pledged]]/Table1[[#This Row],[backers_count]],0)</f>
        <v>92.130423728813554</v>
      </c>
      <c r="Q30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41" t="str">
        <f>RIGHT(Table1[[#This Row],[Category and Sub-Category]],(LEN(Table1[[#This Row],[Category and Sub-Category]])-(FIND("/",Table1[[#This Row],[Category and Sub-Category]],1))))</f>
        <v>spaces</v>
      </c>
      <c r="S3041" s="7">
        <f>(Table1[[#This Row],[launched_at]]/86400)+DATE(1970,1,1)</f>
        <v>41610.794421296298</v>
      </c>
      <c r="T3041" s="7">
        <f>(Table1[[#This Row],[deadline]]/86400)+DATE(1970,1,1)</f>
        <v>41637.332638888889</v>
      </c>
    </row>
    <row r="3042" spans="1:20" ht="43.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1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9">
        <f>Table1[[#This Row],[pledged]]/Table1[[#This Row],[goal]]</f>
        <v>1.075</v>
      </c>
      <c r="P3042" s="8">
        <f>IFERROR(Table1[[#This Row],[pledged]]/Table1[[#This Row],[backers_count]],0)</f>
        <v>76.785714285714292</v>
      </c>
      <c r="Q30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42" t="str">
        <f>RIGHT(Table1[[#This Row],[Category and Sub-Category]],(LEN(Table1[[#This Row],[Category and Sub-Category]])-(FIND("/",Table1[[#This Row],[Category and Sub-Category]],1))))</f>
        <v>spaces</v>
      </c>
      <c r="S3042" s="7">
        <f>(Table1[[#This Row],[launched_at]]/86400)+DATE(1970,1,1)</f>
        <v>42177.791909722218</v>
      </c>
      <c r="T3042" s="7">
        <f>(Table1[[#This Row],[deadline]]/86400)+DATE(1970,1,1)</f>
        <v>42181.958333333328</v>
      </c>
    </row>
    <row r="3043" spans="1:20" ht="29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12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9">
        <f>Table1[[#This Row],[pledged]]/Table1[[#This Row],[goal]]</f>
        <v>1.1048192771084338</v>
      </c>
      <c r="P3043" s="8">
        <f>IFERROR(Table1[[#This Row],[pledged]]/Table1[[#This Row],[backers_count]],0)</f>
        <v>96.526315789473685</v>
      </c>
      <c r="Q30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43" t="str">
        <f>RIGHT(Table1[[#This Row],[Category and Sub-Category]],(LEN(Table1[[#This Row],[Category and Sub-Category]])-(FIND("/",Table1[[#This Row],[Category and Sub-Category]],1))))</f>
        <v>spaces</v>
      </c>
      <c r="S3043" s="7">
        <f>(Table1[[#This Row],[launched_at]]/86400)+DATE(1970,1,1)</f>
        <v>42359.868611111116</v>
      </c>
      <c r="T3043" s="7">
        <f>(Table1[[#This Row],[deadline]]/86400)+DATE(1970,1,1)</f>
        <v>42389.868611111116</v>
      </c>
    </row>
    <row r="3044" spans="1:20" ht="58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12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9">
        <f>Table1[[#This Row],[pledged]]/Table1[[#This Row],[goal]]</f>
        <v>1.28</v>
      </c>
      <c r="P3044" s="8">
        <f>IFERROR(Table1[[#This Row],[pledged]]/Table1[[#This Row],[backers_count]],0)</f>
        <v>51.891891891891895</v>
      </c>
      <c r="Q30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44" t="str">
        <f>RIGHT(Table1[[#This Row],[Category and Sub-Category]],(LEN(Table1[[#This Row],[Category and Sub-Category]])-(FIND("/",Table1[[#This Row],[Category and Sub-Category]],1))))</f>
        <v>spaces</v>
      </c>
      <c r="S3044" s="7">
        <f>(Table1[[#This Row],[launched_at]]/86400)+DATE(1970,1,1)</f>
        <v>42253.688043981485</v>
      </c>
      <c r="T3044" s="7">
        <f>(Table1[[#This Row],[deadline]]/86400)+DATE(1970,1,1)</f>
        <v>42283.688043981485</v>
      </c>
    </row>
    <row r="3045" spans="1:20" ht="43.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12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9">
        <f>Table1[[#This Row],[pledged]]/Table1[[#This Row],[goal]]</f>
        <v>1.1000666666666667</v>
      </c>
      <c r="P3045" s="8">
        <f>IFERROR(Table1[[#This Row],[pledged]]/Table1[[#This Row],[backers_count]],0)</f>
        <v>128.9140625</v>
      </c>
      <c r="Q30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45" t="str">
        <f>RIGHT(Table1[[#This Row],[Category and Sub-Category]],(LEN(Table1[[#This Row],[Category and Sub-Category]])-(FIND("/",Table1[[#This Row],[Category and Sub-Category]],1))))</f>
        <v>spaces</v>
      </c>
      <c r="S3045" s="7">
        <f>(Table1[[#This Row],[launched_at]]/86400)+DATE(1970,1,1)</f>
        <v>42083.070590277777</v>
      </c>
      <c r="T3045" s="7">
        <f>(Table1[[#This Row],[deadline]]/86400)+DATE(1970,1,1)</f>
        <v>42110.118055555555</v>
      </c>
    </row>
    <row r="3046" spans="1:20" ht="43.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12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9">
        <f>Table1[[#This Row],[pledged]]/Table1[[#This Row],[goal]]</f>
        <v>1.0934166666666667</v>
      </c>
      <c r="P3046" s="8">
        <f>IFERROR(Table1[[#This Row],[pledged]]/Table1[[#This Row],[backers_count]],0)</f>
        <v>84.108974358974365</v>
      </c>
      <c r="Q30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46" t="str">
        <f>RIGHT(Table1[[#This Row],[Category and Sub-Category]],(LEN(Table1[[#This Row],[Category and Sub-Category]])-(FIND("/",Table1[[#This Row],[Category and Sub-Category]],1))))</f>
        <v>spaces</v>
      </c>
      <c r="S3046" s="7">
        <f>(Table1[[#This Row],[launched_at]]/86400)+DATE(1970,1,1)</f>
        <v>42387.7268287037</v>
      </c>
      <c r="T3046" s="7">
        <f>(Table1[[#This Row],[deadline]]/86400)+DATE(1970,1,1)</f>
        <v>42402.7268287037</v>
      </c>
    </row>
    <row r="3047" spans="1:20" ht="58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12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9">
        <f>Table1[[#This Row],[pledged]]/Table1[[#This Row],[goal]]</f>
        <v>1.3270650000000002</v>
      </c>
      <c r="P3047" s="8">
        <f>IFERROR(Table1[[#This Row],[pledged]]/Table1[[#This Row],[backers_count]],0)</f>
        <v>82.941562500000003</v>
      </c>
      <c r="Q30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47" t="str">
        <f>RIGHT(Table1[[#This Row],[Category and Sub-Category]],(LEN(Table1[[#This Row],[Category and Sub-Category]])-(FIND("/",Table1[[#This Row],[Category and Sub-Category]],1))))</f>
        <v>spaces</v>
      </c>
      <c r="S3047" s="7">
        <f>(Table1[[#This Row],[launched_at]]/86400)+DATE(1970,1,1)</f>
        <v>41843.155729166669</v>
      </c>
      <c r="T3047" s="7">
        <f>(Table1[[#This Row],[deadline]]/86400)+DATE(1970,1,1)</f>
        <v>41873.155729166669</v>
      </c>
    </row>
    <row r="3048" spans="1:20" ht="58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12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9">
        <f>Table1[[#This Row],[pledged]]/Table1[[#This Row],[goal]]</f>
        <v>1.9084810126582279</v>
      </c>
      <c r="P3048" s="8">
        <f>IFERROR(Table1[[#This Row],[pledged]]/Table1[[#This Row],[backers_count]],0)</f>
        <v>259.94827586206895</v>
      </c>
      <c r="Q30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48" t="str">
        <f>RIGHT(Table1[[#This Row],[Category and Sub-Category]],(LEN(Table1[[#This Row],[Category and Sub-Category]])-(FIND("/",Table1[[#This Row],[Category and Sub-Category]],1))))</f>
        <v>spaces</v>
      </c>
      <c r="S3048" s="7">
        <f>(Table1[[#This Row],[launched_at]]/86400)+DATE(1970,1,1)</f>
        <v>41862.803078703706</v>
      </c>
      <c r="T3048" s="7">
        <f>(Table1[[#This Row],[deadline]]/86400)+DATE(1970,1,1)</f>
        <v>41892.202777777777</v>
      </c>
    </row>
    <row r="3049" spans="1:20" ht="43.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12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9">
        <f>Table1[[#This Row],[pledged]]/Table1[[#This Row],[goal]]</f>
        <v>1.49</v>
      </c>
      <c r="P3049" s="8">
        <f>IFERROR(Table1[[#This Row],[pledged]]/Table1[[#This Row],[backers_count]],0)</f>
        <v>37.25</v>
      </c>
      <c r="Q30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49" t="str">
        <f>RIGHT(Table1[[#This Row],[Category and Sub-Category]],(LEN(Table1[[#This Row],[Category and Sub-Category]])-(FIND("/",Table1[[#This Row],[Category and Sub-Category]],1))))</f>
        <v>spaces</v>
      </c>
      <c r="S3049" s="7">
        <f>(Table1[[#This Row],[launched_at]]/86400)+DATE(1970,1,1)</f>
        <v>42443.989050925928</v>
      </c>
      <c r="T3049" s="7">
        <f>(Table1[[#This Row],[deadline]]/86400)+DATE(1970,1,1)</f>
        <v>42487.552777777775</v>
      </c>
    </row>
    <row r="3050" spans="1:20" ht="58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12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9">
        <f>Table1[[#This Row],[pledged]]/Table1[[#This Row],[goal]]</f>
        <v>1.6639999999999999</v>
      </c>
      <c r="P3050" s="8">
        <f>IFERROR(Table1[[#This Row],[pledged]]/Table1[[#This Row],[backers_count]],0)</f>
        <v>177.02127659574469</v>
      </c>
      <c r="Q30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50" t="str">
        <f>RIGHT(Table1[[#This Row],[Category and Sub-Category]],(LEN(Table1[[#This Row],[Category and Sub-Category]])-(FIND("/",Table1[[#This Row],[Category and Sub-Category]],1))))</f>
        <v>spaces</v>
      </c>
      <c r="S3050" s="7">
        <f>(Table1[[#This Row],[launched_at]]/86400)+DATE(1970,1,1)</f>
        <v>41975.901180555556</v>
      </c>
      <c r="T3050" s="7">
        <f>(Table1[[#This Row],[deadline]]/86400)+DATE(1970,1,1)</f>
        <v>42004.890277777777</v>
      </c>
    </row>
    <row r="3051" spans="1:20" ht="58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12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9">
        <f>Table1[[#This Row],[pledged]]/Table1[[#This Row],[goal]]</f>
        <v>1.0666666666666667</v>
      </c>
      <c r="P3051" s="8">
        <f>IFERROR(Table1[[#This Row],[pledged]]/Table1[[#This Row],[backers_count]],0)</f>
        <v>74.074074074074076</v>
      </c>
      <c r="Q30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51" t="str">
        <f>RIGHT(Table1[[#This Row],[Category and Sub-Category]],(LEN(Table1[[#This Row],[Category and Sub-Category]])-(FIND("/",Table1[[#This Row],[Category and Sub-Category]],1))))</f>
        <v>spaces</v>
      </c>
      <c r="S3051" s="7">
        <f>(Table1[[#This Row],[launched_at]]/86400)+DATE(1970,1,1)</f>
        <v>42139.014525462961</v>
      </c>
      <c r="T3051" s="7">
        <f>(Table1[[#This Row],[deadline]]/86400)+DATE(1970,1,1)</f>
        <v>42169.014525462961</v>
      </c>
    </row>
    <row r="3052" spans="1:20" ht="29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1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9">
        <f>Table1[[#This Row],[pledged]]/Table1[[#This Row],[goal]]</f>
        <v>1.06</v>
      </c>
      <c r="P3052" s="8">
        <f>IFERROR(Table1[[#This Row],[pledged]]/Table1[[#This Row],[backers_count]],0)</f>
        <v>70.666666666666671</v>
      </c>
      <c r="Q30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52" t="str">
        <f>RIGHT(Table1[[#This Row],[Category and Sub-Category]],(LEN(Table1[[#This Row],[Category and Sub-Category]])-(FIND("/",Table1[[#This Row],[Category and Sub-Category]],1))))</f>
        <v>spaces</v>
      </c>
      <c r="S3052" s="7">
        <f>(Table1[[#This Row],[launched_at]]/86400)+DATE(1970,1,1)</f>
        <v>42465.16851851852</v>
      </c>
      <c r="T3052" s="7">
        <f>(Table1[[#This Row],[deadline]]/86400)+DATE(1970,1,1)</f>
        <v>42495.16851851852</v>
      </c>
    </row>
    <row r="3053" spans="1:20" ht="58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12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9">
        <f>Table1[[#This Row],[pledged]]/Table1[[#This Row],[goal]]</f>
        <v>0.23628571428571429</v>
      </c>
      <c r="P3053" s="8">
        <f>IFERROR(Table1[[#This Row],[pledged]]/Table1[[#This Row],[backers_count]],0)</f>
        <v>23.62857142857143</v>
      </c>
      <c r="Q30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53" t="str">
        <f>RIGHT(Table1[[#This Row],[Category and Sub-Category]],(LEN(Table1[[#This Row],[Category and Sub-Category]])-(FIND("/",Table1[[#This Row],[Category and Sub-Category]],1))))</f>
        <v>spaces</v>
      </c>
      <c r="S3053" s="7">
        <f>(Table1[[#This Row],[launched_at]]/86400)+DATE(1970,1,1)</f>
        <v>42744.416030092594</v>
      </c>
      <c r="T3053" s="7">
        <f>(Table1[[#This Row],[deadline]]/86400)+DATE(1970,1,1)</f>
        <v>42774.416030092594</v>
      </c>
    </row>
    <row r="3054" spans="1:20" ht="43.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12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9">
        <f>Table1[[#This Row],[pledged]]/Table1[[#This Row],[goal]]</f>
        <v>1.5E-3</v>
      </c>
      <c r="P3054" s="8">
        <f>IFERROR(Table1[[#This Row],[pledged]]/Table1[[#This Row],[backers_count]],0)</f>
        <v>37.5</v>
      </c>
      <c r="Q30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54" t="str">
        <f>RIGHT(Table1[[#This Row],[Category and Sub-Category]],(LEN(Table1[[#This Row],[Category and Sub-Category]])-(FIND("/",Table1[[#This Row],[Category and Sub-Category]],1))))</f>
        <v>spaces</v>
      </c>
      <c r="S3054" s="7">
        <f>(Table1[[#This Row],[launched_at]]/86400)+DATE(1970,1,1)</f>
        <v>42122.670069444444</v>
      </c>
      <c r="T3054" s="7">
        <f>(Table1[[#This Row],[deadline]]/86400)+DATE(1970,1,1)</f>
        <v>42152.665972222225</v>
      </c>
    </row>
    <row r="3055" spans="1:20" ht="58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12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9">
        <f>Table1[[#This Row],[pledged]]/Table1[[#This Row],[goal]]</f>
        <v>4.0000000000000001E-3</v>
      </c>
      <c r="P3055" s="8">
        <f>IFERROR(Table1[[#This Row],[pledged]]/Table1[[#This Row],[backers_count]],0)</f>
        <v>13.333333333333334</v>
      </c>
      <c r="Q30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55" t="str">
        <f>RIGHT(Table1[[#This Row],[Category and Sub-Category]],(LEN(Table1[[#This Row],[Category and Sub-Category]])-(FIND("/",Table1[[#This Row],[Category and Sub-Category]],1))))</f>
        <v>spaces</v>
      </c>
      <c r="S3055" s="7">
        <f>(Table1[[#This Row],[launched_at]]/86400)+DATE(1970,1,1)</f>
        <v>41862.761724537035</v>
      </c>
      <c r="T3055" s="7">
        <f>(Table1[[#This Row],[deadline]]/86400)+DATE(1970,1,1)</f>
        <v>41914.165972222225</v>
      </c>
    </row>
    <row r="3056" spans="1:20" ht="58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12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9">
        <f>Table1[[#This Row],[pledged]]/Table1[[#This Row],[goal]]</f>
        <v>0</v>
      </c>
      <c r="P3056" s="8">
        <f>IFERROR(Table1[[#This Row],[pledged]]/Table1[[#This Row],[backers_count]],0)</f>
        <v>0</v>
      </c>
      <c r="Q30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56" t="str">
        <f>RIGHT(Table1[[#This Row],[Category and Sub-Category]],(LEN(Table1[[#This Row],[Category and Sub-Category]])-(FIND("/",Table1[[#This Row],[Category and Sub-Category]],1))))</f>
        <v>spaces</v>
      </c>
      <c r="S3056" s="7">
        <f>(Table1[[#This Row],[launched_at]]/86400)+DATE(1970,1,1)</f>
        <v>42027.832800925928</v>
      </c>
      <c r="T3056" s="7">
        <f>(Table1[[#This Row],[deadline]]/86400)+DATE(1970,1,1)</f>
        <v>42065.044444444444</v>
      </c>
    </row>
    <row r="3057" spans="1:20" ht="43.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12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9">
        <f>Table1[[#This Row],[pledged]]/Table1[[#This Row],[goal]]</f>
        <v>5.0000000000000002E-5</v>
      </c>
      <c r="P3057" s="8">
        <f>IFERROR(Table1[[#This Row],[pledged]]/Table1[[#This Row],[backers_count]],0)</f>
        <v>1</v>
      </c>
      <c r="Q30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57" t="str">
        <f>RIGHT(Table1[[#This Row],[Category and Sub-Category]],(LEN(Table1[[#This Row],[Category and Sub-Category]])-(FIND("/",Table1[[#This Row],[Category and Sub-Category]],1))))</f>
        <v>spaces</v>
      </c>
      <c r="S3057" s="7">
        <f>(Table1[[#This Row],[launched_at]]/86400)+DATE(1970,1,1)</f>
        <v>41953.95821759259</v>
      </c>
      <c r="T3057" s="7">
        <f>(Table1[[#This Row],[deadline]]/86400)+DATE(1970,1,1)</f>
        <v>42013.95821759259</v>
      </c>
    </row>
    <row r="3058" spans="1:20" ht="58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12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9">
        <f>Table1[[#This Row],[pledged]]/Table1[[#This Row],[goal]]</f>
        <v>0</v>
      </c>
      <c r="P3058" s="8">
        <f>IFERROR(Table1[[#This Row],[pledged]]/Table1[[#This Row],[backers_count]],0)</f>
        <v>0</v>
      </c>
      <c r="Q30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58" t="str">
        <f>RIGHT(Table1[[#This Row],[Category and Sub-Category]],(LEN(Table1[[#This Row],[Category and Sub-Category]])-(FIND("/",Table1[[#This Row],[Category and Sub-Category]],1))))</f>
        <v>spaces</v>
      </c>
      <c r="S3058" s="7">
        <f>(Table1[[#This Row],[launched_at]]/86400)+DATE(1970,1,1)</f>
        <v>41851.636388888888</v>
      </c>
      <c r="T3058" s="7">
        <f>(Table1[[#This Row],[deadline]]/86400)+DATE(1970,1,1)</f>
        <v>41911.636388888888</v>
      </c>
    </row>
    <row r="3059" spans="1:20" ht="43.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12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9">
        <f>Table1[[#This Row],[pledged]]/Table1[[#This Row],[goal]]</f>
        <v>0</v>
      </c>
      <c r="P3059" s="8">
        <f>IFERROR(Table1[[#This Row],[pledged]]/Table1[[#This Row],[backers_count]],0)</f>
        <v>0</v>
      </c>
      <c r="Q30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59" t="str">
        <f>RIGHT(Table1[[#This Row],[Category and Sub-Category]],(LEN(Table1[[#This Row],[Category and Sub-Category]])-(FIND("/",Table1[[#This Row],[Category and Sub-Category]],1))))</f>
        <v>spaces</v>
      </c>
      <c r="S3059" s="7">
        <f>(Table1[[#This Row],[launched_at]]/86400)+DATE(1970,1,1)</f>
        <v>42433.650590277779</v>
      </c>
      <c r="T3059" s="7">
        <f>(Table1[[#This Row],[deadline]]/86400)+DATE(1970,1,1)</f>
        <v>42463.608923611115</v>
      </c>
    </row>
    <row r="3060" spans="1:20" ht="58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12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9">
        <f>Table1[[#This Row],[pledged]]/Table1[[#This Row],[goal]]</f>
        <v>1.6666666666666666E-4</v>
      </c>
      <c r="P3060" s="8">
        <f>IFERROR(Table1[[#This Row],[pledged]]/Table1[[#This Row],[backers_count]],0)</f>
        <v>1</v>
      </c>
      <c r="Q30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60" t="str">
        <f>RIGHT(Table1[[#This Row],[Category and Sub-Category]],(LEN(Table1[[#This Row],[Category and Sub-Category]])-(FIND("/",Table1[[#This Row],[Category and Sub-Category]],1))))</f>
        <v>spaces</v>
      </c>
      <c r="S3060" s="7">
        <f>(Table1[[#This Row],[launched_at]]/86400)+DATE(1970,1,1)</f>
        <v>42460.374305555553</v>
      </c>
      <c r="T3060" s="7">
        <f>(Table1[[#This Row],[deadline]]/86400)+DATE(1970,1,1)</f>
        <v>42510.374305555553</v>
      </c>
    </row>
    <row r="3061" spans="1:20" ht="43.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12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9">
        <f>Table1[[#This Row],[pledged]]/Table1[[#This Row],[goal]]</f>
        <v>3.0066666666666665E-2</v>
      </c>
      <c r="P3061" s="8">
        <f>IFERROR(Table1[[#This Row],[pledged]]/Table1[[#This Row],[backers_count]],0)</f>
        <v>41</v>
      </c>
      <c r="Q30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61" t="str">
        <f>RIGHT(Table1[[#This Row],[Category and Sub-Category]],(LEN(Table1[[#This Row],[Category and Sub-Category]])-(FIND("/",Table1[[#This Row],[Category and Sub-Category]],1))))</f>
        <v>spaces</v>
      </c>
      <c r="S3061" s="7">
        <f>(Table1[[#This Row],[launched_at]]/86400)+DATE(1970,1,1)</f>
        <v>41829.935717592591</v>
      </c>
      <c r="T3061" s="7">
        <f>(Table1[[#This Row],[deadline]]/86400)+DATE(1970,1,1)</f>
        <v>41859.935717592591</v>
      </c>
    </row>
    <row r="3062" spans="1:20" ht="29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1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9">
        <f>Table1[[#This Row],[pledged]]/Table1[[#This Row],[goal]]</f>
        <v>1.5227272727272728E-3</v>
      </c>
      <c r="P3062" s="8">
        <f>IFERROR(Table1[[#This Row],[pledged]]/Table1[[#This Row],[backers_count]],0)</f>
        <v>55.833333333333336</v>
      </c>
      <c r="Q30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62" t="str">
        <f>RIGHT(Table1[[#This Row],[Category and Sub-Category]],(LEN(Table1[[#This Row],[Category and Sub-Category]])-(FIND("/",Table1[[#This Row],[Category and Sub-Category]],1))))</f>
        <v>spaces</v>
      </c>
      <c r="S3062" s="7">
        <f>(Table1[[#This Row],[launched_at]]/86400)+DATE(1970,1,1)</f>
        <v>42245.274699074071</v>
      </c>
      <c r="T3062" s="7">
        <f>(Table1[[#This Row],[deadline]]/86400)+DATE(1970,1,1)</f>
        <v>42275.274699074071</v>
      </c>
    </row>
    <row r="3063" spans="1:20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12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9">
        <f>Table1[[#This Row],[pledged]]/Table1[[#This Row],[goal]]</f>
        <v>0</v>
      </c>
      <c r="P3063" s="8">
        <f>IFERROR(Table1[[#This Row],[pledged]]/Table1[[#This Row],[backers_count]],0)</f>
        <v>0</v>
      </c>
      <c r="Q30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63" t="str">
        <f>RIGHT(Table1[[#This Row],[Category and Sub-Category]],(LEN(Table1[[#This Row],[Category and Sub-Category]])-(FIND("/",Table1[[#This Row],[Category and Sub-Category]],1))))</f>
        <v>spaces</v>
      </c>
      <c r="S3063" s="7">
        <f>(Table1[[#This Row],[launched_at]]/86400)+DATE(1970,1,1)</f>
        <v>41834.784120370372</v>
      </c>
      <c r="T3063" s="7">
        <f>(Table1[[#This Row],[deadline]]/86400)+DATE(1970,1,1)</f>
        <v>41864.784120370372</v>
      </c>
    </row>
    <row r="3064" spans="1:20" ht="43.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12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9">
        <f>Table1[[#This Row],[pledged]]/Table1[[#This Row],[goal]]</f>
        <v>0.66839999999999999</v>
      </c>
      <c r="P3064" s="8">
        <f>IFERROR(Table1[[#This Row],[pledged]]/Table1[[#This Row],[backers_count]],0)</f>
        <v>99.761194029850742</v>
      </c>
      <c r="Q30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64" t="str">
        <f>RIGHT(Table1[[#This Row],[Category and Sub-Category]],(LEN(Table1[[#This Row],[Category and Sub-Category]])-(FIND("/",Table1[[#This Row],[Category and Sub-Category]],1))))</f>
        <v>spaces</v>
      </c>
      <c r="S3064" s="7">
        <f>(Table1[[#This Row],[launched_at]]/86400)+DATE(1970,1,1)</f>
        <v>42248.535787037035</v>
      </c>
      <c r="T3064" s="7">
        <f>(Table1[[#This Row],[deadline]]/86400)+DATE(1970,1,1)</f>
        <v>42277.75</v>
      </c>
    </row>
    <row r="3065" spans="1:20" ht="43.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12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9">
        <f>Table1[[#This Row],[pledged]]/Table1[[#This Row],[goal]]</f>
        <v>0.19566666666666666</v>
      </c>
      <c r="P3065" s="8">
        <f>IFERROR(Table1[[#This Row],[pledged]]/Table1[[#This Row],[backers_count]],0)</f>
        <v>25.521739130434781</v>
      </c>
      <c r="Q30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65" t="str">
        <f>RIGHT(Table1[[#This Row],[Category and Sub-Category]],(LEN(Table1[[#This Row],[Category and Sub-Category]])-(FIND("/",Table1[[#This Row],[Category and Sub-Category]],1))))</f>
        <v>spaces</v>
      </c>
      <c r="S3065" s="7">
        <f>(Table1[[#This Row],[launched_at]]/86400)+DATE(1970,1,1)</f>
        <v>42630.922893518524</v>
      </c>
      <c r="T3065" s="7">
        <f>(Table1[[#This Row],[deadline]]/86400)+DATE(1970,1,1)</f>
        <v>42665.922893518524</v>
      </c>
    </row>
    <row r="3066" spans="1:20" ht="29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12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9">
        <f>Table1[[#This Row],[pledged]]/Table1[[#This Row],[goal]]</f>
        <v>0.11294666666666667</v>
      </c>
      <c r="P3066" s="8">
        <f>IFERROR(Table1[[#This Row],[pledged]]/Table1[[#This Row],[backers_count]],0)</f>
        <v>117.65277777777777</v>
      </c>
      <c r="Q30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66" t="str">
        <f>RIGHT(Table1[[#This Row],[Category and Sub-Category]],(LEN(Table1[[#This Row],[Category and Sub-Category]])-(FIND("/",Table1[[#This Row],[Category and Sub-Category]],1))))</f>
        <v>spaces</v>
      </c>
      <c r="S3066" s="7">
        <f>(Table1[[#This Row],[launched_at]]/86400)+DATE(1970,1,1)</f>
        <v>42299.130162037036</v>
      </c>
      <c r="T3066" s="7">
        <f>(Table1[[#This Row],[deadline]]/86400)+DATE(1970,1,1)</f>
        <v>42330.290972222225</v>
      </c>
    </row>
    <row r="3067" spans="1:20" ht="43.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12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9">
        <f>Table1[[#This Row],[pledged]]/Table1[[#This Row],[goal]]</f>
        <v>4.0000000000000002E-4</v>
      </c>
      <c r="P3067" s="8">
        <f>IFERROR(Table1[[#This Row],[pledged]]/Table1[[#This Row],[backers_count]],0)</f>
        <v>5</v>
      </c>
      <c r="Q30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67" t="str">
        <f>RIGHT(Table1[[#This Row],[Category and Sub-Category]],(LEN(Table1[[#This Row],[Category and Sub-Category]])-(FIND("/",Table1[[#This Row],[Category and Sub-Category]],1))))</f>
        <v>spaces</v>
      </c>
      <c r="S3067" s="7">
        <f>(Table1[[#This Row],[launched_at]]/86400)+DATE(1970,1,1)</f>
        <v>41825.055231481485</v>
      </c>
      <c r="T3067" s="7">
        <f>(Table1[[#This Row],[deadline]]/86400)+DATE(1970,1,1)</f>
        <v>41850.055231481485</v>
      </c>
    </row>
    <row r="3068" spans="1:20" ht="43.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12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9">
        <f>Table1[[#This Row],[pledged]]/Table1[[#This Row],[goal]]</f>
        <v>0.11985714285714286</v>
      </c>
      <c r="P3068" s="8">
        <f>IFERROR(Table1[[#This Row],[pledged]]/Table1[[#This Row],[backers_count]],0)</f>
        <v>2796.6666666666665</v>
      </c>
      <c r="Q30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68" t="str">
        <f>RIGHT(Table1[[#This Row],[Category and Sub-Category]],(LEN(Table1[[#This Row],[Category and Sub-Category]])-(FIND("/",Table1[[#This Row],[Category and Sub-Category]],1))))</f>
        <v>spaces</v>
      </c>
      <c r="S3068" s="7">
        <f>(Table1[[#This Row],[launched_at]]/86400)+DATE(1970,1,1)</f>
        <v>42531.228437500002</v>
      </c>
      <c r="T3068" s="7">
        <f>(Table1[[#This Row],[deadline]]/86400)+DATE(1970,1,1)</f>
        <v>42561.228437500002</v>
      </c>
    </row>
    <row r="3069" spans="1:20" ht="43.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12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9">
        <f>Table1[[#This Row],[pledged]]/Table1[[#This Row],[goal]]</f>
        <v>2.5000000000000001E-2</v>
      </c>
      <c r="P3069" s="8">
        <f>IFERROR(Table1[[#This Row],[pledged]]/Table1[[#This Row],[backers_count]],0)</f>
        <v>200</v>
      </c>
      <c r="Q30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69" t="str">
        <f>RIGHT(Table1[[#This Row],[Category and Sub-Category]],(LEN(Table1[[#This Row],[Category and Sub-Category]])-(FIND("/",Table1[[#This Row],[Category and Sub-Category]],1))))</f>
        <v>spaces</v>
      </c>
      <c r="S3069" s="7">
        <f>(Table1[[#This Row],[launched_at]]/86400)+DATE(1970,1,1)</f>
        <v>42226.938414351855</v>
      </c>
      <c r="T3069" s="7">
        <f>(Table1[[#This Row],[deadline]]/86400)+DATE(1970,1,1)</f>
        <v>42256.938414351855</v>
      </c>
    </row>
    <row r="3070" spans="1:20" ht="58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12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9">
        <f>Table1[[#This Row],[pledged]]/Table1[[#This Row],[goal]]</f>
        <v>6.9999999999999999E-4</v>
      </c>
      <c r="P3070" s="8">
        <f>IFERROR(Table1[[#This Row],[pledged]]/Table1[[#This Row],[backers_count]],0)</f>
        <v>87.5</v>
      </c>
      <c r="Q30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70" t="str">
        <f>RIGHT(Table1[[#This Row],[Category and Sub-Category]],(LEN(Table1[[#This Row],[Category and Sub-Category]])-(FIND("/",Table1[[#This Row],[Category and Sub-Category]],1))))</f>
        <v>spaces</v>
      </c>
      <c r="S3070" s="7">
        <f>(Table1[[#This Row],[launched_at]]/86400)+DATE(1970,1,1)</f>
        <v>42263.691574074073</v>
      </c>
      <c r="T3070" s="7">
        <f>(Table1[[#This Row],[deadline]]/86400)+DATE(1970,1,1)</f>
        <v>42293.691574074073</v>
      </c>
    </row>
    <row r="3071" spans="1:20" ht="43.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12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9">
        <f>Table1[[#This Row],[pledged]]/Table1[[#This Row],[goal]]</f>
        <v>0.14099999999999999</v>
      </c>
      <c r="P3071" s="8">
        <f>IFERROR(Table1[[#This Row],[pledged]]/Table1[[#This Row],[backers_count]],0)</f>
        <v>20.142857142857142</v>
      </c>
      <c r="Q30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71" t="str">
        <f>RIGHT(Table1[[#This Row],[Category and Sub-Category]],(LEN(Table1[[#This Row],[Category and Sub-Category]])-(FIND("/",Table1[[#This Row],[Category and Sub-Category]],1))))</f>
        <v>spaces</v>
      </c>
      <c r="S3071" s="7">
        <f>(Table1[[#This Row],[launched_at]]/86400)+DATE(1970,1,1)</f>
        <v>41957.833726851852</v>
      </c>
      <c r="T3071" s="7">
        <f>(Table1[[#This Row],[deadline]]/86400)+DATE(1970,1,1)</f>
        <v>41987.833726851852</v>
      </c>
    </row>
    <row r="3072" spans="1:20" ht="43.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1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9">
        <f>Table1[[#This Row],[pledged]]/Table1[[#This Row],[goal]]</f>
        <v>3.3399999999999999E-2</v>
      </c>
      <c r="P3072" s="8">
        <f>IFERROR(Table1[[#This Row],[pledged]]/Table1[[#This Row],[backers_count]],0)</f>
        <v>20.875</v>
      </c>
      <c r="Q30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72" t="str">
        <f>RIGHT(Table1[[#This Row],[Category and Sub-Category]],(LEN(Table1[[#This Row],[Category and Sub-Category]])-(FIND("/",Table1[[#This Row],[Category and Sub-Category]],1))))</f>
        <v>spaces</v>
      </c>
      <c r="S3072" s="7">
        <f>(Table1[[#This Row],[launched_at]]/86400)+DATE(1970,1,1)</f>
        <v>42690.733437499999</v>
      </c>
      <c r="T3072" s="7">
        <f>(Table1[[#This Row],[deadline]]/86400)+DATE(1970,1,1)</f>
        <v>42711.733437499999</v>
      </c>
    </row>
    <row r="3073" spans="1:20" ht="43.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12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9">
        <f>Table1[[#This Row],[pledged]]/Table1[[#This Row],[goal]]</f>
        <v>0.59775</v>
      </c>
      <c r="P3073" s="8">
        <f>IFERROR(Table1[[#This Row],[pledged]]/Table1[[#This Row],[backers_count]],0)</f>
        <v>61.307692307692307</v>
      </c>
      <c r="Q30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73" t="str">
        <f>RIGHT(Table1[[#This Row],[Category and Sub-Category]],(LEN(Table1[[#This Row],[Category and Sub-Category]])-(FIND("/",Table1[[#This Row],[Category and Sub-Category]],1))))</f>
        <v>spaces</v>
      </c>
      <c r="S3073" s="7">
        <f>(Table1[[#This Row],[launched_at]]/86400)+DATE(1970,1,1)</f>
        <v>42097.732418981483</v>
      </c>
      <c r="T3073" s="7">
        <f>(Table1[[#This Row],[deadline]]/86400)+DATE(1970,1,1)</f>
        <v>42115.249305555553</v>
      </c>
    </row>
    <row r="3074" spans="1:20" ht="58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12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9">
        <f>Table1[[#This Row],[pledged]]/Table1[[#This Row],[goal]]</f>
        <v>1.6666666666666666E-4</v>
      </c>
      <c r="P3074" s="8">
        <f>IFERROR(Table1[[#This Row],[pledged]]/Table1[[#This Row],[backers_count]],0)</f>
        <v>1</v>
      </c>
      <c r="Q30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74" t="str">
        <f>RIGHT(Table1[[#This Row],[Category and Sub-Category]],(LEN(Table1[[#This Row],[Category and Sub-Category]])-(FIND("/",Table1[[#This Row],[Category and Sub-Category]],1))))</f>
        <v>spaces</v>
      </c>
      <c r="S3074" s="7">
        <f>(Table1[[#This Row],[launched_at]]/86400)+DATE(1970,1,1)</f>
        <v>42658.690532407403</v>
      </c>
      <c r="T3074" s="7">
        <f>(Table1[[#This Row],[deadline]]/86400)+DATE(1970,1,1)</f>
        <v>42673.073611111111</v>
      </c>
    </row>
    <row r="3075" spans="1:20" ht="43.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12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9">
        <f>Table1[[#This Row],[pledged]]/Table1[[#This Row],[goal]]</f>
        <v>2.3035714285714285E-4</v>
      </c>
      <c r="P3075" s="8">
        <f>IFERROR(Table1[[#This Row],[pledged]]/Table1[[#This Row],[backers_count]],0)</f>
        <v>92.142857142857139</v>
      </c>
      <c r="Q30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75" t="str">
        <f>RIGHT(Table1[[#This Row],[Category and Sub-Category]],(LEN(Table1[[#This Row],[Category and Sub-Category]])-(FIND("/",Table1[[#This Row],[Category and Sub-Category]],1))))</f>
        <v>spaces</v>
      </c>
      <c r="S3075" s="7">
        <f>(Table1[[#This Row],[launched_at]]/86400)+DATE(1970,1,1)</f>
        <v>42111.684027777781</v>
      </c>
      <c r="T3075" s="7">
        <f>(Table1[[#This Row],[deadline]]/86400)+DATE(1970,1,1)</f>
        <v>42169.804861111115</v>
      </c>
    </row>
    <row r="3076" spans="1:20" ht="58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12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9">
        <f>Table1[[#This Row],[pledged]]/Table1[[#This Row],[goal]]</f>
        <v>8.8000000000000003E-4</v>
      </c>
      <c r="P3076" s="8">
        <f>IFERROR(Table1[[#This Row],[pledged]]/Table1[[#This Row],[backers_count]],0)</f>
        <v>7.333333333333333</v>
      </c>
      <c r="Q30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76" t="str">
        <f>RIGHT(Table1[[#This Row],[Category and Sub-Category]],(LEN(Table1[[#This Row],[Category and Sub-Category]])-(FIND("/",Table1[[#This Row],[Category and Sub-Category]],1))))</f>
        <v>spaces</v>
      </c>
      <c r="S3076" s="7">
        <f>(Table1[[#This Row],[launched_at]]/86400)+DATE(1970,1,1)</f>
        <v>42409.571284722224</v>
      </c>
      <c r="T3076" s="7">
        <f>(Table1[[#This Row],[deadline]]/86400)+DATE(1970,1,1)</f>
        <v>42439.571284722224</v>
      </c>
    </row>
    <row r="3077" spans="1:20" ht="43.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12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9">
        <f>Table1[[#This Row],[pledged]]/Table1[[#This Row],[goal]]</f>
        <v>8.6400000000000005E-2</v>
      </c>
      <c r="P3077" s="8">
        <f>IFERROR(Table1[[#This Row],[pledged]]/Table1[[#This Row],[backers_count]],0)</f>
        <v>64.8</v>
      </c>
      <c r="Q30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77" t="str">
        <f>RIGHT(Table1[[#This Row],[Category and Sub-Category]],(LEN(Table1[[#This Row],[Category and Sub-Category]])-(FIND("/",Table1[[#This Row],[Category and Sub-Category]],1))))</f>
        <v>spaces</v>
      </c>
      <c r="S3077" s="7">
        <f>(Table1[[#This Row],[launched_at]]/86400)+DATE(1970,1,1)</f>
        <v>42551.102314814816</v>
      </c>
      <c r="T3077" s="7">
        <f>(Table1[[#This Row],[deadline]]/86400)+DATE(1970,1,1)</f>
        <v>42601.102314814816</v>
      </c>
    </row>
    <row r="3078" spans="1:20" ht="29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12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9">
        <f>Table1[[#This Row],[pledged]]/Table1[[#This Row],[goal]]</f>
        <v>0.15060000000000001</v>
      </c>
      <c r="P3078" s="8">
        <f>IFERROR(Table1[[#This Row],[pledged]]/Table1[[#This Row],[backers_count]],0)</f>
        <v>30.12</v>
      </c>
      <c r="Q30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78" t="str">
        <f>RIGHT(Table1[[#This Row],[Category and Sub-Category]],(LEN(Table1[[#This Row],[Category and Sub-Category]])-(FIND("/",Table1[[#This Row],[Category and Sub-Category]],1))))</f>
        <v>spaces</v>
      </c>
      <c r="S3078" s="7">
        <f>(Table1[[#This Row],[launched_at]]/86400)+DATE(1970,1,1)</f>
        <v>42226.651886574073</v>
      </c>
      <c r="T3078" s="7">
        <f>(Table1[[#This Row],[deadline]]/86400)+DATE(1970,1,1)</f>
        <v>42286.651886574073</v>
      </c>
    </row>
    <row r="3079" spans="1:20" ht="43.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12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9">
        <f>Table1[[#This Row],[pledged]]/Table1[[#This Row],[goal]]</f>
        <v>4.7727272727272731E-3</v>
      </c>
      <c r="P3079" s="8">
        <f>IFERROR(Table1[[#This Row],[pledged]]/Table1[[#This Row],[backers_count]],0)</f>
        <v>52.5</v>
      </c>
      <c r="Q30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79" t="str">
        <f>RIGHT(Table1[[#This Row],[Category and Sub-Category]],(LEN(Table1[[#This Row],[Category and Sub-Category]])-(FIND("/",Table1[[#This Row],[Category and Sub-Category]],1))))</f>
        <v>spaces</v>
      </c>
      <c r="S3079" s="7">
        <f>(Table1[[#This Row],[launched_at]]/86400)+DATE(1970,1,1)</f>
        <v>42766.956921296296</v>
      </c>
      <c r="T3079" s="7">
        <f>(Table1[[#This Row],[deadline]]/86400)+DATE(1970,1,1)</f>
        <v>42796.956921296296</v>
      </c>
    </row>
    <row r="3080" spans="1:20" ht="43.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12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9">
        <f>Table1[[#This Row],[pledged]]/Table1[[#This Row],[goal]]</f>
        <v>1.1833333333333333E-3</v>
      </c>
      <c r="P3080" s="8">
        <f>IFERROR(Table1[[#This Row],[pledged]]/Table1[[#This Row],[backers_count]],0)</f>
        <v>23.666666666666668</v>
      </c>
      <c r="Q30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80" t="str">
        <f>RIGHT(Table1[[#This Row],[Category and Sub-Category]],(LEN(Table1[[#This Row],[Category and Sub-Category]])-(FIND("/",Table1[[#This Row],[Category and Sub-Category]],1))))</f>
        <v>spaces</v>
      </c>
      <c r="S3080" s="7">
        <f>(Table1[[#This Row],[launched_at]]/86400)+DATE(1970,1,1)</f>
        <v>42031.138831018514</v>
      </c>
      <c r="T3080" s="7">
        <f>(Table1[[#This Row],[deadline]]/86400)+DATE(1970,1,1)</f>
        <v>42061.138831018514</v>
      </c>
    </row>
    <row r="3081" spans="1:20" ht="43.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12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9">
        <f>Table1[[#This Row],[pledged]]/Table1[[#This Row],[goal]]</f>
        <v>8.4173998587352451E-3</v>
      </c>
      <c r="P3081" s="8">
        <f>IFERROR(Table1[[#This Row],[pledged]]/Table1[[#This Row],[backers_count]],0)</f>
        <v>415.77777777777777</v>
      </c>
      <c r="Q30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81" t="str">
        <f>RIGHT(Table1[[#This Row],[Category and Sub-Category]],(LEN(Table1[[#This Row],[Category and Sub-Category]])-(FIND("/",Table1[[#This Row],[Category and Sub-Category]],1))))</f>
        <v>spaces</v>
      </c>
      <c r="S3081" s="7">
        <f>(Table1[[#This Row],[launched_at]]/86400)+DATE(1970,1,1)</f>
        <v>42055.713368055556</v>
      </c>
      <c r="T3081" s="7">
        <f>(Table1[[#This Row],[deadline]]/86400)+DATE(1970,1,1)</f>
        <v>42085.671701388885</v>
      </c>
    </row>
    <row r="3082" spans="1:20" ht="43.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1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9">
        <f>Table1[[#This Row],[pledged]]/Table1[[#This Row],[goal]]</f>
        <v>1.8799999999999999E-4</v>
      </c>
      <c r="P3082" s="8">
        <f>IFERROR(Table1[[#This Row],[pledged]]/Table1[[#This Row],[backers_count]],0)</f>
        <v>53.714285714285715</v>
      </c>
      <c r="Q30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82" t="str">
        <f>RIGHT(Table1[[#This Row],[Category and Sub-Category]],(LEN(Table1[[#This Row],[Category and Sub-Category]])-(FIND("/",Table1[[#This Row],[Category and Sub-Category]],1))))</f>
        <v>spaces</v>
      </c>
      <c r="S3082" s="7">
        <f>(Table1[[#This Row],[launched_at]]/86400)+DATE(1970,1,1)</f>
        <v>41940.028287037036</v>
      </c>
      <c r="T3082" s="7">
        <f>(Table1[[#This Row],[deadline]]/86400)+DATE(1970,1,1)</f>
        <v>42000.0699537037</v>
      </c>
    </row>
    <row r="3083" spans="1:20" ht="43.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12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9">
        <f>Table1[[#This Row],[pledged]]/Table1[[#This Row],[goal]]</f>
        <v>2.1029999999999998E-3</v>
      </c>
      <c r="P3083" s="8">
        <f>IFERROR(Table1[[#This Row],[pledged]]/Table1[[#This Row],[backers_count]],0)</f>
        <v>420.6</v>
      </c>
      <c r="Q30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83" t="str">
        <f>RIGHT(Table1[[#This Row],[Category and Sub-Category]],(LEN(Table1[[#This Row],[Category and Sub-Category]])-(FIND("/",Table1[[#This Row],[Category and Sub-Category]],1))))</f>
        <v>spaces</v>
      </c>
      <c r="S3083" s="7">
        <f>(Table1[[#This Row],[launched_at]]/86400)+DATE(1970,1,1)</f>
        <v>42237.181608796294</v>
      </c>
      <c r="T3083" s="7">
        <f>(Table1[[#This Row],[deadline]]/86400)+DATE(1970,1,1)</f>
        <v>42267.181608796294</v>
      </c>
    </row>
    <row r="3084" spans="1:20" ht="43.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12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9">
        <f>Table1[[#This Row],[pledged]]/Table1[[#This Row],[goal]]</f>
        <v>0</v>
      </c>
      <c r="P3084" s="8">
        <f>IFERROR(Table1[[#This Row],[pledged]]/Table1[[#This Row],[backers_count]],0)</f>
        <v>0</v>
      </c>
      <c r="Q30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84" t="str">
        <f>RIGHT(Table1[[#This Row],[Category and Sub-Category]],(LEN(Table1[[#This Row],[Category and Sub-Category]])-(FIND("/",Table1[[#This Row],[Category and Sub-Category]],1))))</f>
        <v>spaces</v>
      </c>
      <c r="S3084" s="7">
        <f>(Table1[[#This Row],[launched_at]]/86400)+DATE(1970,1,1)</f>
        <v>42293.922986111109</v>
      </c>
      <c r="T3084" s="7">
        <f>(Table1[[#This Row],[deadline]]/86400)+DATE(1970,1,1)</f>
        <v>42323.96465277778</v>
      </c>
    </row>
    <row r="3085" spans="1:20" ht="58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12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9">
        <f>Table1[[#This Row],[pledged]]/Table1[[#This Row],[goal]]</f>
        <v>2.8E-3</v>
      </c>
      <c r="P3085" s="8">
        <f>IFERROR(Table1[[#This Row],[pledged]]/Table1[[#This Row],[backers_count]],0)</f>
        <v>18.666666666666668</v>
      </c>
      <c r="Q30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85" t="str">
        <f>RIGHT(Table1[[#This Row],[Category and Sub-Category]],(LEN(Table1[[#This Row],[Category and Sub-Category]])-(FIND("/",Table1[[#This Row],[Category and Sub-Category]],1))))</f>
        <v>spaces</v>
      </c>
      <c r="S3085" s="7">
        <f>(Table1[[#This Row],[launched_at]]/86400)+DATE(1970,1,1)</f>
        <v>41853.563402777778</v>
      </c>
      <c r="T3085" s="7">
        <f>(Table1[[#This Row],[deadline]]/86400)+DATE(1970,1,1)</f>
        <v>41883.208333333336</v>
      </c>
    </row>
    <row r="3086" spans="1:20" ht="58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12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9">
        <f>Table1[[#This Row],[pledged]]/Table1[[#This Row],[goal]]</f>
        <v>0.11579206701157921</v>
      </c>
      <c r="P3086" s="8">
        <f>IFERROR(Table1[[#This Row],[pledged]]/Table1[[#This Row],[backers_count]],0)</f>
        <v>78.333333333333329</v>
      </c>
      <c r="Q30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86" t="str">
        <f>RIGHT(Table1[[#This Row],[Category and Sub-Category]],(LEN(Table1[[#This Row],[Category and Sub-Category]])-(FIND("/",Table1[[#This Row],[Category and Sub-Category]],1))))</f>
        <v>spaces</v>
      </c>
      <c r="S3086" s="7">
        <f>(Table1[[#This Row],[launched_at]]/86400)+DATE(1970,1,1)</f>
        <v>42100.723738425921</v>
      </c>
      <c r="T3086" s="7">
        <f>(Table1[[#This Row],[deadline]]/86400)+DATE(1970,1,1)</f>
        <v>42129.783333333333</v>
      </c>
    </row>
    <row r="3087" spans="1:20" ht="43.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12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9">
        <f>Table1[[#This Row],[pledged]]/Table1[[#This Row],[goal]]</f>
        <v>2.4400000000000002E-2</v>
      </c>
      <c r="P3087" s="8">
        <f>IFERROR(Table1[[#This Row],[pledged]]/Table1[[#This Row],[backers_count]],0)</f>
        <v>67.777777777777771</v>
      </c>
      <c r="Q30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87" t="str">
        <f>RIGHT(Table1[[#This Row],[Category and Sub-Category]],(LEN(Table1[[#This Row],[Category and Sub-Category]])-(FIND("/",Table1[[#This Row],[Category and Sub-Category]],1))))</f>
        <v>spaces</v>
      </c>
      <c r="S3087" s="7">
        <f>(Table1[[#This Row],[launched_at]]/86400)+DATE(1970,1,1)</f>
        <v>42246.883784722224</v>
      </c>
      <c r="T3087" s="7">
        <f>(Table1[[#This Row],[deadline]]/86400)+DATE(1970,1,1)</f>
        <v>42276.883784722224</v>
      </c>
    </row>
    <row r="3088" spans="1:20" ht="58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12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9">
        <f>Table1[[#This Row],[pledged]]/Table1[[#This Row],[goal]]</f>
        <v>2.5000000000000001E-3</v>
      </c>
      <c r="P3088" s="8">
        <f>IFERROR(Table1[[#This Row],[pledged]]/Table1[[#This Row],[backers_count]],0)</f>
        <v>16.666666666666668</v>
      </c>
      <c r="Q30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88" t="str">
        <f>RIGHT(Table1[[#This Row],[Category and Sub-Category]],(LEN(Table1[[#This Row],[Category and Sub-Category]])-(FIND("/",Table1[[#This Row],[Category and Sub-Category]],1))))</f>
        <v>spaces</v>
      </c>
      <c r="S3088" s="7">
        <f>(Table1[[#This Row],[launched_at]]/86400)+DATE(1970,1,1)</f>
        <v>42173.67082175926</v>
      </c>
      <c r="T3088" s="7">
        <f>(Table1[[#This Row],[deadline]]/86400)+DATE(1970,1,1)</f>
        <v>42233.67082175926</v>
      </c>
    </row>
    <row r="3089" spans="1:20" ht="43.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12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9">
        <f>Table1[[#This Row],[pledged]]/Table1[[#This Row],[goal]]</f>
        <v>6.2500000000000003E-3</v>
      </c>
      <c r="P3089" s="8">
        <f>IFERROR(Table1[[#This Row],[pledged]]/Table1[[#This Row],[backers_count]],0)</f>
        <v>62.5</v>
      </c>
      <c r="Q30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89" t="str">
        <f>RIGHT(Table1[[#This Row],[Category and Sub-Category]],(LEN(Table1[[#This Row],[Category and Sub-Category]])-(FIND("/",Table1[[#This Row],[Category and Sub-Category]],1))))</f>
        <v>spaces</v>
      </c>
      <c r="S3089" s="7">
        <f>(Table1[[#This Row],[launched_at]]/86400)+DATE(1970,1,1)</f>
        <v>42665.150347222225</v>
      </c>
      <c r="T3089" s="7">
        <f>(Table1[[#This Row],[deadline]]/86400)+DATE(1970,1,1)</f>
        <v>42725.192013888889</v>
      </c>
    </row>
    <row r="3090" spans="1:20" ht="43.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12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9">
        <f>Table1[[#This Row],[pledged]]/Table1[[#This Row],[goal]]</f>
        <v>1.9384615384615384E-3</v>
      </c>
      <c r="P3090" s="8">
        <f>IFERROR(Table1[[#This Row],[pledged]]/Table1[[#This Row],[backers_count]],0)</f>
        <v>42</v>
      </c>
      <c r="Q30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90" t="str">
        <f>RIGHT(Table1[[#This Row],[Category and Sub-Category]],(LEN(Table1[[#This Row],[Category and Sub-Category]])-(FIND("/",Table1[[#This Row],[Category and Sub-Category]],1))))</f>
        <v>spaces</v>
      </c>
      <c r="S3090" s="7">
        <f>(Table1[[#This Row],[launched_at]]/86400)+DATE(1970,1,1)</f>
        <v>41981.57230324074</v>
      </c>
      <c r="T3090" s="7">
        <f>(Table1[[#This Row],[deadline]]/86400)+DATE(1970,1,1)</f>
        <v>42012.570138888885</v>
      </c>
    </row>
    <row r="3091" spans="1:20" ht="43.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12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9">
        <f>Table1[[#This Row],[pledged]]/Table1[[#This Row],[goal]]</f>
        <v>0.23416000000000001</v>
      </c>
      <c r="P3091" s="8">
        <f>IFERROR(Table1[[#This Row],[pledged]]/Table1[[#This Row],[backers_count]],0)</f>
        <v>130.0888888888889</v>
      </c>
      <c r="Q30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91" t="str">
        <f>RIGHT(Table1[[#This Row],[Category and Sub-Category]],(LEN(Table1[[#This Row],[Category and Sub-Category]])-(FIND("/",Table1[[#This Row],[Category and Sub-Category]],1))))</f>
        <v>spaces</v>
      </c>
      <c r="S3091" s="7">
        <f>(Table1[[#This Row],[launched_at]]/86400)+DATE(1970,1,1)</f>
        <v>42528.542627314819</v>
      </c>
      <c r="T3091" s="7">
        <f>(Table1[[#This Row],[deadline]]/86400)+DATE(1970,1,1)</f>
        <v>42560.082638888889</v>
      </c>
    </row>
    <row r="3092" spans="1:20" ht="43.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1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9">
        <f>Table1[[#This Row],[pledged]]/Table1[[#This Row],[goal]]</f>
        <v>5.080888888888889E-2</v>
      </c>
      <c r="P3092" s="8">
        <f>IFERROR(Table1[[#This Row],[pledged]]/Table1[[#This Row],[backers_count]],0)</f>
        <v>1270.2222222222222</v>
      </c>
      <c r="Q30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92" t="str">
        <f>RIGHT(Table1[[#This Row],[Category and Sub-Category]],(LEN(Table1[[#This Row],[Category and Sub-Category]])-(FIND("/",Table1[[#This Row],[Category and Sub-Category]],1))))</f>
        <v>spaces</v>
      </c>
      <c r="S3092" s="7">
        <f>(Table1[[#This Row],[launched_at]]/86400)+DATE(1970,1,1)</f>
        <v>42065.818807870368</v>
      </c>
      <c r="T3092" s="7">
        <f>(Table1[[#This Row],[deadline]]/86400)+DATE(1970,1,1)</f>
        <v>42125.777141203704</v>
      </c>
    </row>
    <row r="3093" spans="1:20" ht="58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12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9">
        <f>Table1[[#This Row],[pledged]]/Table1[[#This Row],[goal]]</f>
        <v>0.15920000000000001</v>
      </c>
      <c r="P3093" s="8">
        <f>IFERROR(Table1[[#This Row],[pledged]]/Table1[[#This Row],[backers_count]],0)</f>
        <v>88.444444444444443</v>
      </c>
      <c r="Q30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93" t="str">
        <f>RIGHT(Table1[[#This Row],[Category and Sub-Category]],(LEN(Table1[[#This Row],[Category and Sub-Category]])-(FIND("/",Table1[[#This Row],[Category and Sub-Category]],1))))</f>
        <v>spaces</v>
      </c>
      <c r="S3093" s="7">
        <f>(Table1[[#This Row],[launched_at]]/86400)+DATE(1970,1,1)</f>
        <v>42566.948414351849</v>
      </c>
      <c r="T3093" s="7">
        <f>(Table1[[#This Row],[deadline]]/86400)+DATE(1970,1,1)</f>
        <v>42596.948414351849</v>
      </c>
    </row>
    <row r="3094" spans="1:20" ht="43.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12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9">
        <f>Table1[[#This Row],[pledged]]/Table1[[#This Row],[goal]]</f>
        <v>1.1831900000000001E-2</v>
      </c>
      <c r="P3094" s="8">
        <f>IFERROR(Table1[[#This Row],[pledged]]/Table1[[#This Row],[backers_count]],0)</f>
        <v>56.342380952380957</v>
      </c>
      <c r="Q30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94" t="str">
        <f>RIGHT(Table1[[#This Row],[Category and Sub-Category]],(LEN(Table1[[#This Row],[Category and Sub-Category]])-(FIND("/",Table1[[#This Row],[Category and Sub-Category]],1))))</f>
        <v>spaces</v>
      </c>
      <c r="S3094" s="7">
        <f>(Table1[[#This Row],[launched_at]]/86400)+DATE(1970,1,1)</f>
        <v>42255.619351851856</v>
      </c>
      <c r="T3094" s="7">
        <f>(Table1[[#This Row],[deadline]]/86400)+DATE(1970,1,1)</f>
        <v>42292.916666666672</v>
      </c>
    </row>
    <row r="3095" spans="1:20" ht="58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12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9">
        <f>Table1[[#This Row],[pledged]]/Table1[[#This Row],[goal]]</f>
        <v>0.22750000000000001</v>
      </c>
      <c r="P3095" s="8">
        <f>IFERROR(Table1[[#This Row],[pledged]]/Table1[[#This Row],[backers_count]],0)</f>
        <v>53.529411764705884</v>
      </c>
      <c r="Q30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95" t="str">
        <f>RIGHT(Table1[[#This Row],[Category and Sub-Category]],(LEN(Table1[[#This Row],[Category and Sub-Category]])-(FIND("/",Table1[[#This Row],[Category and Sub-Category]],1))))</f>
        <v>spaces</v>
      </c>
      <c r="S3095" s="7">
        <f>(Table1[[#This Row],[launched_at]]/86400)+DATE(1970,1,1)</f>
        <v>41760.909039351856</v>
      </c>
      <c r="T3095" s="7">
        <f>(Table1[[#This Row],[deadline]]/86400)+DATE(1970,1,1)</f>
        <v>41791.165972222225</v>
      </c>
    </row>
    <row r="3096" spans="1:20" ht="43.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12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9">
        <f>Table1[[#This Row],[pledged]]/Table1[[#This Row],[goal]]</f>
        <v>2.5000000000000001E-4</v>
      </c>
      <c r="P3096" s="8">
        <f>IFERROR(Table1[[#This Row],[pledged]]/Table1[[#This Row],[backers_count]],0)</f>
        <v>25</v>
      </c>
      <c r="Q30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96" t="str">
        <f>RIGHT(Table1[[#This Row],[Category and Sub-Category]],(LEN(Table1[[#This Row],[Category and Sub-Category]])-(FIND("/",Table1[[#This Row],[Category and Sub-Category]],1))))</f>
        <v>spaces</v>
      </c>
      <c r="S3096" s="7">
        <f>(Table1[[#This Row],[launched_at]]/86400)+DATE(1970,1,1)</f>
        <v>42207.795787037037</v>
      </c>
      <c r="T3096" s="7">
        <f>(Table1[[#This Row],[deadline]]/86400)+DATE(1970,1,1)</f>
        <v>42267.795787037037</v>
      </c>
    </row>
    <row r="3097" spans="1:20" ht="43.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12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9">
        <f>Table1[[#This Row],[pledged]]/Table1[[#This Row],[goal]]</f>
        <v>3.351206434316354E-3</v>
      </c>
      <c r="P3097" s="8">
        <f>IFERROR(Table1[[#This Row],[pledged]]/Table1[[#This Row],[backers_count]],0)</f>
        <v>50</v>
      </c>
      <c r="Q30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97" t="str">
        <f>RIGHT(Table1[[#This Row],[Category and Sub-Category]],(LEN(Table1[[#This Row],[Category and Sub-Category]])-(FIND("/",Table1[[#This Row],[Category and Sub-Category]],1))))</f>
        <v>spaces</v>
      </c>
      <c r="S3097" s="7">
        <f>(Table1[[#This Row],[launched_at]]/86400)+DATE(1970,1,1)</f>
        <v>42523.025231481486</v>
      </c>
      <c r="T3097" s="7">
        <f>(Table1[[#This Row],[deadline]]/86400)+DATE(1970,1,1)</f>
        <v>42583.025231481486</v>
      </c>
    </row>
    <row r="3098" spans="1:20" ht="43.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12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9">
        <f>Table1[[#This Row],[pledged]]/Table1[[#This Row],[goal]]</f>
        <v>3.9750000000000001E-2</v>
      </c>
      <c r="P3098" s="8">
        <f>IFERROR(Table1[[#This Row],[pledged]]/Table1[[#This Row],[backers_count]],0)</f>
        <v>56.785714285714285</v>
      </c>
      <c r="Q30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98" t="str">
        <f>RIGHT(Table1[[#This Row],[Category and Sub-Category]],(LEN(Table1[[#This Row],[Category and Sub-Category]])-(FIND("/",Table1[[#This Row],[Category and Sub-Category]],1))))</f>
        <v>spaces</v>
      </c>
      <c r="S3098" s="7">
        <f>(Table1[[#This Row],[launched_at]]/86400)+DATE(1970,1,1)</f>
        <v>42114.825532407413</v>
      </c>
      <c r="T3098" s="7">
        <f>(Table1[[#This Row],[deadline]]/86400)+DATE(1970,1,1)</f>
        <v>42144.825532407413</v>
      </c>
    </row>
    <row r="3099" spans="1:20" ht="43.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12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9">
        <f>Table1[[#This Row],[pledged]]/Table1[[#This Row],[goal]]</f>
        <v>0.17150000000000001</v>
      </c>
      <c r="P3099" s="8">
        <f>IFERROR(Table1[[#This Row],[pledged]]/Table1[[#This Row],[backers_count]],0)</f>
        <v>40.833333333333336</v>
      </c>
      <c r="Q30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099" t="str">
        <f>RIGHT(Table1[[#This Row],[Category and Sub-Category]],(LEN(Table1[[#This Row],[Category and Sub-Category]])-(FIND("/",Table1[[#This Row],[Category and Sub-Category]],1))))</f>
        <v>spaces</v>
      </c>
      <c r="S3099" s="7">
        <f>(Table1[[#This Row],[launched_at]]/86400)+DATE(1970,1,1)</f>
        <v>42629.503483796296</v>
      </c>
      <c r="T3099" s="7">
        <f>(Table1[[#This Row],[deadline]]/86400)+DATE(1970,1,1)</f>
        <v>42650.583333333328</v>
      </c>
    </row>
    <row r="3100" spans="1:20" ht="58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12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9">
        <f>Table1[[#This Row],[pledged]]/Table1[[#This Row],[goal]]</f>
        <v>3.608004104669061E-2</v>
      </c>
      <c r="P3100" s="8">
        <f>IFERROR(Table1[[#This Row],[pledged]]/Table1[[#This Row],[backers_count]],0)</f>
        <v>65.111111111111114</v>
      </c>
      <c r="Q31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00" t="str">
        <f>RIGHT(Table1[[#This Row],[Category and Sub-Category]],(LEN(Table1[[#This Row],[Category and Sub-Category]])-(FIND("/",Table1[[#This Row],[Category and Sub-Category]],1))))</f>
        <v>spaces</v>
      </c>
      <c r="S3100" s="7">
        <f>(Table1[[#This Row],[launched_at]]/86400)+DATE(1970,1,1)</f>
        <v>42359.792233796295</v>
      </c>
      <c r="T3100" s="7">
        <f>(Table1[[#This Row],[deadline]]/86400)+DATE(1970,1,1)</f>
        <v>42408.01180555555</v>
      </c>
    </row>
    <row r="3101" spans="1:20" ht="43.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12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9">
        <f>Table1[[#This Row],[pledged]]/Table1[[#This Row],[goal]]</f>
        <v>0.13900000000000001</v>
      </c>
      <c r="P3101" s="8">
        <f>IFERROR(Table1[[#This Row],[pledged]]/Table1[[#This Row],[backers_count]],0)</f>
        <v>55.6</v>
      </c>
      <c r="Q31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01" t="str">
        <f>RIGHT(Table1[[#This Row],[Category and Sub-Category]],(LEN(Table1[[#This Row],[Category and Sub-Category]])-(FIND("/",Table1[[#This Row],[Category and Sub-Category]],1))))</f>
        <v>spaces</v>
      </c>
      <c r="S3101" s="7">
        <f>(Table1[[#This Row],[launched_at]]/86400)+DATE(1970,1,1)</f>
        <v>42382.189710648148</v>
      </c>
      <c r="T3101" s="7">
        <f>(Table1[[#This Row],[deadline]]/86400)+DATE(1970,1,1)</f>
        <v>42412.189710648148</v>
      </c>
    </row>
    <row r="3102" spans="1:20" ht="43.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1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9">
        <f>Table1[[#This Row],[pledged]]/Table1[[#This Row],[goal]]</f>
        <v>0.15225</v>
      </c>
      <c r="P3102" s="8">
        <f>IFERROR(Table1[[#This Row],[pledged]]/Table1[[#This Row],[backers_count]],0)</f>
        <v>140.53846153846155</v>
      </c>
      <c r="Q31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02" t="str">
        <f>RIGHT(Table1[[#This Row],[Category and Sub-Category]],(LEN(Table1[[#This Row],[Category and Sub-Category]])-(FIND("/",Table1[[#This Row],[Category and Sub-Category]],1))))</f>
        <v>spaces</v>
      </c>
      <c r="S3102" s="7">
        <f>(Table1[[#This Row],[launched_at]]/86400)+DATE(1970,1,1)</f>
        <v>41902.622395833336</v>
      </c>
      <c r="T3102" s="7">
        <f>(Table1[[#This Row],[deadline]]/86400)+DATE(1970,1,1)</f>
        <v>41932.622395833336</v>
      </c>
    </row>
    <row r="3103" spans="1:20" ht="58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12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9">
        <f>Table1[[#This Row],[pledged]]/Table1[[#This Row],[goal]]</f>
        <v>0.12</v>
      </c>
      <c r="P3103" s="8">
        <f>IFERROR(Table1[[#This Row],[pledged]]/Table1[[#This Row],[backers_count]],0)</f>
        <v>25</v>
      </c>
      <c r="Q31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03" t="str">
        <f>RIGHT(Table1[[#This Row],[Category and Sub-Category]],(LEN(Table1[[#This Row],[Category and Sub-Category]])-(FIND("/",Table1[[#This Row],[Category and Sub-Category]],1))))</f>
        <v>spaces</v>
      </c>
      <c r="S3103" s="7">
        <f>(Table1[[#This Row],[launched_at]]/86400)+DATE(1970,1,1)</f>
        <v>42171.383530092593</v>
      </c>
      <c r="T3103" s="7">
        <f>(Table1[[#This Row],[deadline]]/86400)+DATE(1970,1,1)</f>
        <v>42201.330555555556</v>
      </c>
    </row>
    <row r="3104" spans="1:20" ht="58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12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9">
        <f>Table1[[#This Row],[pledged]]/Table1[[#This Row],[goal]]</f>
        <v>0.391125</v>
      </c>
      <c r="P3104" s="8">
        <f>IFERROR(Table1[[#This Row],[pledged]]/Table1[[#This Row],[backers_count]],0)</f>
        <v>69.533333333333331</v>
      </c>
      <c r="Q31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04" t="str">
        <f>RIGHT(Table1[[#This Row],[Category and Sub-Category]],(LEN(Table1[[#This Row],[Category and Sub-Category]])-(FIND("/",Table1[[#This Row],[Category and Sub-Category]],1))))</f>
        <v>spaces</v>
      </c>
      <c r="S3104" s="7">
        <f>(Table1[[#This Row],[launched_at]]/86400)+DATE(1970,1,1)</f>
        <v>42555.340486111112</v>
      </c>
      <c r="T3104" s="7">
        <f>(Table1[[#This Row],[deadline]]/86400)+DATE(1970,1,1)</f>
        <v>42605.340486111112</v>
      </c>
    </row>
    <row r="3105" spans="1:20" ht="29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12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9">
        <f>Table1[[#This Row],[pledged]]/Table1[[#This Row],[goal]]</f>
        <v>2.6829268292682929E-3</v>
      </c>
      <c r="P3105" s="8">
        <f>IFERROR(Table1[[#This Row],[pledged]]/Table1[[#This Row],[backers_count]],0)</f>
        <v>5.5</v>
      </c>
      <c r="Q31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05" t="str">
        <f>RIGHT(Table1[[#This Row],[Category and Sub-Category]],(LEN(Table1[[#This Row],[Category and Sub-Category]])-(FIND("/",Table1[[#This Row],[Category and Sub-Category]],1))))</f>
        <v>spaces</v>
      </c>
      <c r="S3105" s="7">
        <f>(Table1[[#This Row],[launched_at]]/86400)+DATE(1970,1,1)</f>
        <v>42107.156319444446</v>
      </c>
      <c r="T3105" s="7">
        <f>(Table1[[#This Row],[deadline]]/86400)+DATE(1970,1,1)</f>
        <v>42167.156319444446</v>
      </c>
    </row>
    <row r="3106" spans="1:20" ht="43.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12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9">
        <f>Table1[[#This Row],[pledged]]/Table1[[#This Row],[goal]]</f>
        <v>0.29625000000000001</v>
      </c>
      <c r="P3106" s="8">
        <f>IFERROR(Table1[[#This Row],[pledged]]/Table1[[#This Row],[backers_count]],0)</f>
        <v>237</v>
      </c>
      <c r="Q31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06" t="str">
        <f>RIGHT(Table1[[#This Row],[Category and Sub-Category]],(LEN(Table1[[#This Row],[Category and Sub-Category]])-(FIND("/",Table1[[#This Row],[Category and Sub-Category]],1))))</f>
        <v>spaces</v>
      </c>
      <c r="S3106" s="7">
        <f>(Table1[[#This Row],[launched_at]]/86400)+DATE(1970,1,1)</f>
        <v>42006.908692129626</v>
      </c>
      <c r="T3106" s="7">
        <f>(Table1[[#This Row],[deadline]]/86400)+DATE(1970,1,1)</f>
        <v>42038.083333333328</v>
      </c>
    </row>
    <row r="3107" spans="1:20" ht="43.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12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9">
        <f>Table1[[#This Row],[pledged]]/Table1[[#This Row],[goal]]</f>
        <v>0.4236099230111206</v>
      </c>
      <c r="P3107" s="8">
        <f>IFERROR(Table1[[#This Row],[pledged]]/Table1[[#This Row],[backers_count]],0)</f>
        <v>79.870967741935488</v>
      </c>
      <c r="Q31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07" t="str">
        <f>RIGHT(Table1[[#This Row],[Category and Sub-Category]],(LEN(Table1[[#This Row],[Category and Sub-Category]])-(FIND("/",Table1[[#This Row],[Category and Sub-Category]],1))))</f>
        <v>spaces</v>
      </c>
      <c r="S3107" s="7">
        <f>(Table1[[#This Row],[launched_at]]/86400)+DATE(1970,1,1)</f>
        <v>41876.718935185185</v>
      </c>
      <c r="T3107" s="7">
        <f>(Table1[[#This Row],[deadline]]/86400)+DATE(1970,1,1)</f>
        <v>41931.208333333336</v>
      </c>
    </row>
    <row r="3108" spans="1:20" ht="58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12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9">
        <f>Table1[[#This Row],[pledged]]/Table1[[#This Row],[goal]]</f>
        <v>4.1000000000000002E-2</v>
      </c>
      <c r="P3108" s="8">
        <f>IFERROR(Table1[[#This Row],[pledged]]/Table1[[#This Row],[backers_count]],0)</f>
        <v>10.25</v>
      </c>
      <c r="Q31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08" t="str">
        <f>RIGHT(Table1[[#This Row],[Category and Sub-Category]],(LEN(Table1[[#This Row],[Category and Sub-Category]])-(FIND("/",Table1[[#This Row],[Category and Sub-Category]],1))))</f>
        <v>spaces</v>
      </c>
      <c r="S3108" s="7">
        <f>(Table1[[#This Row],[launched_at]]/86400)+DATE(1970,1,1)</f>
        <v>42241.429120370369</v>
      </c>
      <c r="T3108" s="7">
        <f>(Table1[[#This Row],[deadline]]/86400)+DATE(1970,1,1)</f>
        <v>42263.916666666672</v>
      </c>
    </row>
    <row r="3109" spans="1:20" ht="43.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12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9">
        <f>Table1[[#This Row],[pledged]]/Table1[[#This Row],[goal]]</f>
        <v>0.197625</v>
      </c>
      <c r="P3109" s="8">
        <f>IFERROR(Table1[[#This Row],[pledged]]/Table1[[#This Row],[backers_count]],0)</f>
        <v>272.58620689655174</v>
      </c>
      <c r="Q31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09" t="str">
        <f>RIGHT(Table1[[#This Row],[Category and Sub-Category]],(LEN(Table1[[#This Row],[Category and Sub-Category]])-(FIND("/",Table1[[#This Row],[Category and Sub-Category]],1))))</f>
        <v>spaces</v>
      </c>
      <c r="S3109" s="7">
        <f>(Table1[[#This Row],[launched_at]]/86400)+DATE(1970,1,1)</f>
        <v>42128.814247685186</v>
      </c>
      <c r="T3109" s="7">
        <f>(Table1[[#This Row],[deadline]]/86400)+DATE(1970,1,1)</f>
        <v>42135.814247685186</v>
      </c>
    </row>
    <row r="3110" spans="1:20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12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9">
        <f>Table1[[#This Row],[pledged]]/Table1[[#This Row],[goal]]</f>
        <v>5.1999999999999995E-4</v>
      </c>
      <c r="P3110" s="8">
        <f>IFERROR(Table1[[#This Row],[pledged]]/Table1[[#This Row],[backers_count]],0)</f>
        <v>13</v>
      </c>
      <c r="Q31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10" t="str">
        <f>RIGHT(Table1[[#This Row],[Category and Sub-Category]],(LEN(Table1[[#This Row],[Category and Sub-Category]])-(FIND("/",Table1[[#This Row],[Category and Sub-Category]],1))))</f>
        <v>spaces</v>
      </c>
      <c r="S3110" s="7">
        <f>(Table1[[#This Row],[launched_at]]/86400)+DATE(1970,1,1)</f>
        <v>42062.680486111116</v>
      </c>
      <c r="T3110" s="7">
        <f>(Table1[[#This Row],[deadline]]/86400)+DATE(1970,1,1)</f>
        <v>42122.638819444444</v>
      </c>
    </row>
    <row r="3111" spans="1:20" ht="43.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12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9">
        <f>Table1[[#This Row],[pledged]]/Table1[[#This Row],[goal]]</f>
        <v>0.25030188679245285</v>
      </c>
      <c r="P3111" s="8">
        <f>IFERROR(Table1[[#This Row],[pledged]]/Table1[[#This Row],[backers_count]],0)</f>
        <v>58.184210526315788</v>
      </c>
      <c r="Q31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11" t="str">
        <f>RIGHT(Table1[[#This Row],[Category and Sub-Category]],(LEN(Table1[[#This Row],[Category and Sub-Category]])-(FIND("/",Table1[[#This Row],[Category and Sub-Category]],1))))</f>
        <v>spaces</v>
      </c>
      <c r="S3111" s="7">
        <f>(Table1[[#This Row],[launched_at]]/86400)+DATE(1970,1,1)</f>
        <v>41844.125115740739</v>
      </c>
      <c r="T3111" s="7">
        <f>(Table1[[#This Row],[deadline]]/86400)+DATE(1970,1,1)</f>
        <v>41879.125115740739</v>
      </c>
    </row>
    <row r="3112" spans="1:20" ht="43.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9">
        <f>Table1[[#This Row],[pledged]]/Table1[[#This Row],[goal]]</f>
        <v>4.0000000000000002E-4</v>
      </c>
      <c r="P3112" s="8">
        <f>IFERROR(Table1[[#This Row],[pledged]]/Table1[[#This Row],[backers_count]],0)</f>
        <v>10</v>
      </c>
      <c r="Q31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12" t="str">
        <f>RIGHT(Table1[[#This Row],[Category and Sub-Category]],(LEN(Table1[[#This Row],[Category and Sub-Category]])-(FIND("/",Table1[[#This Row],[Category and Sub-Category]],1))))</f>
        <v>spaces</v>
      </c>
      <c r="S3112" s="7">
        <f>(Table1[[#This Row],[launched_at]]/86400)+DATE(1970,1,1)</f>
        <v>42745.031469907408</v>
      </c>
      <c r="T3112" s="7">
        <f>(Table1[[#This Row],[deadline]]/86400)+DATE(1970,1,1)</f>
        <v>42785.031469907408</v>
      </c>
    </row>
    <row r="3113" spans="1:20" ht="43.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12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9">
        <f>Table1[[#This Row],[pledged]]/Table1[[#This Row],[goal]]</f>
        <v>0.26640000000000003</v>
      </c>
      <c r="P3113" s="8">
        <f>IFERROR(Table1[[#This Row],[pledged]]/Table1[[#This Row],[backers_count]],0)</f>
        <v>70.10526315789474</v>
      </c>
      <c r="Q31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13" t="str">
        <f>RIGHT(Table1[[#This Row],[Category and Sub-Category]],(LEN(Table1[[#This Row],[Category and Sub-Category]])-(FIND("/",Table1[[#This Row],[Category and Sub-Category]],1))))</f>
        <v>spaces</v>
      </c>
      <c r="S3113" s="7">
        <f>(Table1[[#This Row],[launched_at]]/86400)+DATE(1970,1,1)</f>
        <v>41885.595138888893</v>
      </c>
      <c r="T3113" s="7">
        <f>(Table1[[#This Row],[deadline]]/86400)+DATE(1970,1,1)</f>
        <v>41916.595138888893</v>
      </c>
    </row>
    <row r="3114" spans="1:20" ht="43.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12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9">
        <f>Table1[[#This Row],[pledged]]/Table1[[#This Row],[goal]]</f>
        <v>4.7363636363636365E-2</v>
      </c>
      <c r="P3114" s="8">
        <f>IFERROR(Table1[[#This Row],[pledged]]/Table1[[#This Row],[backers_count]],0)</f>
        <v>57.888888888888886</v>
      </c>
      <c r="Q31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14" t="str">
        <f>RIGHT(Table1[[#This Row],[Category and Sub-Category]],(LEN(Table1[[#This Row],[Category and Sub-Category]])-(FIND("/",Table1[[#This Row],[Category and Sub-Category]],1))))</f>
        <v>spaces</v>
      </c>
      <c r="S3114" s="7">
        <f>(Table1[[#This Row],[launched_at]]/86400)+DATE(1970,1,1)</f>
        <v>42615.121921296297</v>
      </c>
      <c r="T3114" s="7">
        <f>(Table1[[#This Row],[deadline]]/86400)+DATE(1970,1,1)</f>
        <v>42675.121921296297</v>
      </c>
    </row>
    <row r="3115" spans="1:20" ht="43.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12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9">
        <f>Table1[[#This Row],[pledged]]/Table1[[#This Row],[goal]]</f>
        <v>4.2435339894712751E-2</v>
      </c>
      <c r="P3115" s="8">
        <f>IFERROR(Table1[[#This Row],[pledged]]/Table1[[#This Row],[backers_count]],0)</f>
        <v>125.27027027027027</v>
      </c>
      <c r="Q31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15" t="str">
        <f>RIGHT(Table1[[#This Row],[Category and Sub-Category]],(LEN(Table1[[#This Row],[Category and Sub-Category]])-(FIND("/",Table1[[#This Row],[Category and Sub-Category]],1))))</f>
        <v>spaces</v>
      </c>
      <c r="S3115" s="7">
        <f>(Table1[[#This Row],[launched_at]]/86400)+DATE(1970,1,1)</f>
        <v>42081.731273148151</v>
      </c>
      <c r="T3115" s="7">
        <f>(Table1[[#This Row],[deadline]]/86400)+DATE(1970,1,1)</f>
        <v>42111.731273148151</v>
      </c>
    </row>
    <row r="3116" spans="1:20" ht="43.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12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9">
        <f>Table1[[#This Row],[pledged]]/Table1[[#This Row],[goal]]</f>
        <v>0</v>
      </c>
      <c r="P3116" s="8">
        <f>IFERROR(Table1[[#This Row],[pledged]]/Table1[[#This Row],[backers_count]],0)</f>
        <v>0</v>
      </c>
      <c r="Q31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16" t="str">
        <f>RIGHT(Table1[[#This Row],[Category and Sub-Category]],(LEN(Table1[[#This Row],[Category and Sub-Category]])-(FIND("/",Table1[[#This Row],[Category and Sub-Category]],1))))</f>
        <v>spaces</v>
      </c>
      <c r="S3116" s="7">
        <f>(Table1[[#This Row],[launched_at]]/86400)+DATE(1970,1,1)</f>
        <v>41843.632523148146</v>
      </c>
      <c r="T3116" s="7">
        <f>(Table1[[#This Row],[deadline]]/86400)+DATE(1970,1,1)</f>
        <v>41903.632523148146</v>
      </c>
    </row>
    <row r="3117" spans="1:20" ht="43.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12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9">
        <f>Table1[[#This Row],[pledged]]/Table1[[#This Row],[goal]]</f>
        <v>0.03</v>
      </c>
      <c r="P3117" s="8">
        <f>IFERROR(Table1[[#This Row],[pledged]]/Table1[[#This Row],[backers_count]],0)</f>
        <v>300</v>
      </c>
      <c r="Q31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17" t="str">
        <f>RIGHT(Table1[[#This Row],[Category and Sub-Category]],(LEN(Table1[[#This Row],[Category and Sub-Category]])-(FIND("/",Table1[[#This Row],[Category and Sub-Category]],1))))</f>
        <v>spaces</v>
      </c>
      <c r="S3117" s="7">
        <f>(Table1[[#This Row],[launched_at]]/86400)+DATE(1970,1,1)</f>
        <v>42496.447071759263</v>
      </c>
      <c r="T3117" s="7">
        <f>(Table1[[#This Row],[deadline]]/86400)+DATE(1970,1,1)</f>
        <v>42526.447071759263</v>
      </c>
    </row>
    <row r="3118" spans="1:20" ht="43.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12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9">
        <f>Table1[[#This Row],[pledged]]/Table1[[#This Row],[goal]]</f>
        <v>0.57333333333333336</v>
      </c>
      <c r="P3118" s="8">
        <f>IFERROR(Table1[[#This Row],[pledged]]/Table1[[#This Row],[backers_count]],0)</f>
        <v>43</v>
      </c>
      <c r="Q31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18" t="str">
        <f>RIGHT(Table1[[#This Row],[Category and Sub-Category]],(LEN(Table1[[#This Row],[Category and Sub-Category]])-(FIND("/",Table1[[#This Row],[Category and Sub-Category]],1))))</f>
        <v>spaces</v>
      </c>
      <c r="S3118" s="7">
        <f>(Table1[[#This Row],[launched_at]]/86400)+DATE(1970,1,1)</f>
        <v>42081.515335648146</v>
      </c>
      <c r="T3118" s="7">
        <f>(Table1[[#This Row],[deadline]]/86400)+DATE(1970,1,1)</f>
        <v>42095.515335648146</v>
      </c>
    </row>
    <row r="3119" spans="1:20" ht="43.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12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9">
        <f>Table1[[#This Row],[pledged]]/Table1[[#This Row],[goal]]</f>
        <v>1E-3</v>
      </c>
      <c r="P3119" s="8">
        <f>IFERROR(Table1[[#This Row],[pledged]]/Table1[[#This Row],[backers_count]],0)</f>
        <v>1</v>
      </c>
      <c r="Q31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19" t="str">
        <f>RIGHT(Table1[[#This Row],[Category and Sub-Category]],(LEN(Table1[[#This Row],[Category and Sub-Category]])-(FIND("/",Table1[[#This Row],[Category and Sub-Category]],1))))</f>
        <v>spaces</v>
      </c>
      <c r="S3119" s="7">
        <f>(Table1[[#This Row],[launched_at]]/86400)+DATE(1970,1,1)</f>
        <v>42509.374537037038</v>
      </c>
      <c r="T3119" s="7">
        <f>(Table1[[#This Row],[deadline]]/86400)+DATE(1970,1,1)</f>
        <v>42517.55</v>
      </c>
    </row>
    <row r="3120" spans="1:20" ht="29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12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9">
        <f>Table1[[#This Row],[pledged]]/Table1[[#This Row],[goal]]</f>
        <v>3.0999999999999999E-3</v>
      </c>
      <c r="P3120" s="8">
        <f>IFERROR(Table1[[#This Row],[pledged]]/Table1[[#This Row],[backers_count]],0)</f>
        <v>775</v>
      </c>
      <c r="Q31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20" t="str">
        <f>RIGHT(Table1[[#This Row],[Category and Sub-Category]],(LEN(Table1[[#This Row],[Category and Sub-Category]])-(FIND("/",Table1[[#This Row],[Category and Sub-Category]],1))))</f>
        <v>spaces</v>
      </c>
      <c r="S3120" s="7">
        <f>(Table1[[#This Row],[launched_at]]/86400)+DATE(1970,1,1)</f>
        <v>42534.649571759262</v>
      </c>
      <c r="T3120" s="7">
        <f>(Table1[[#This Row],[deadline]]/86400)+DATE(1970,1,1)</f>
        <v>42553.649571759262</v>
      </c>
    </row>
    <row r="3121" spans="1:20" ht="58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12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9">
        <f>Table1[[#This Row],[pledged]]/Table1[[#This Row],[goal]]</f>
        <v>5.0000000000000001E-4</v>
      </c>
      <c r="P3121" s="8">
        <f>IFERROR(Table1[[#This Row],[pledged]]/Table1[[#This Row],[backers_count]],0)</f>
        <v>5</v>
      </c>
      <c r="Q31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21" t="str">
        <f>RIGHT(Table1[[#This Row],[Category and Sub-Category]],(LEN(Table1[[#This Row],[Category and Sub-Category]])-(FIND("/",Table1[[#This Row],[Category and Sub-Category]],1))))</f>
        <v>spaces</v>
      </c>
      <c r="S3121" s="7">
        <f>(Table1[[#This Row],[launched_at]]/86400)+DATE(1970,1,1)</f>
        <v>42060.04550925926</v>
      </c>
      <c r="T3121" s="7">
        <f>(Table1[[#This Row],[deadline]]/86400)+DATE(1970,1,1)</f>
        <v>42090.003842592589</v>
      </c>
    </row>
    <row r="3122" spans="1:20" ht="43.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1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9">
        <f>Table1[[#This Row],[pledged]]/Table1[[#This Row],[goal]]</f>
        <v>9.8461538461538464E-5</v>
      </c>
      <c r="P3122" s="8">
        <f>IFERROR(Table1[[#This Row],[pledged]]/Table1[[#This Row],[backers_count]],0)</f>
        <v>12.8</v>
      </c>
      <c r="Q31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22" t="str">
        <f>RIGHT(Table1[[#This Row],[Category and Sub-Category]],(LEN(Table1[[#This Row],[Category and Sub-Category]])-(FIND("/",Table1[[#This Row],[Category and Sub-Category]],1))))</f>
        <v>spaces</v>
      </c>
      <c r="S3122" s="7">
        <f>(Table1[[#This Row],[launched_at]]/86400)+DATE(1970,1,1)</f>
        <v>42435.942083333328</v>
      </c>
      <c r="T3122" s="7">
        <f>(Table1[[#This Row],[deadline]]/86400)+DATE(1970,1,1)</f>
        <v>42495.900416666671</v>
      </c>
    </row>
    <row r="3123" spans="1:20" ht="43.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12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9">
        <f>Table1[[#This Row],[pledged]]/Table1[[#This Row],[goal]]</f>
        <v>6.6666666666666671E-3</v>
      </c>
      <c r="P3123" s="8">
        <f>IFERROR(Table1[[#This Row],[pledged]]/Table1[[#This Row],[backers_count]],0)</f>
        <v>10</v>
      </c>
      <c r="Q31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23" t="str">
        <f>RIGHT(Table1[[#This Row],[Category and Sub-Category]],(LEN(Table1[[#This Row],[Category and Sub-Category]])-(FIND("/",Table1[[#This Row],[Category and Sub-Category]],1))))</f>
        <v>spaces</v>
      </c>
      <c r="S3123" s="7">
        <f>(Table1[[#This Row],[launched_at]]/86400)+DATE(1970,1,1)</f>
        <v>41848.679803240739</v>
      </c>
      <c r="T3123" s="7">
        <f>(Table1[[#This Row],[deadline]]/86400)+DATE(1970,1,1)</f>
        <v>41908.679803240739</v>
      </c>
    </row>
    <row r="3124" spans="1:20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12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9">
        <f>Table1[[#This Row],[pledged]]/Table1[[#This Row],[goal]]</f>
        <v>0.58291457286432158</v>
      </c>
      <c r="P3124" s="8">
        <f>IFERROR(Table1[[#This Row],[pledged]]/Table1[[#This Row],[backers_count]],0)</f>
        <v>58</v>
      </c>
      <c r="Q31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24" t="str">
        <f>RIGHT(Table1[[#This Row],[Category and Sub-Category]],(LEN(Table1[[#This Row],[Category and Sub-Category]])-(FIND("/",Table1[[#This Row],[Category and Sub-Category]],1))))</f>
        <v>spaces</v>
      </c>
      <c r="S3124" s="7">
        <f>(Table1[[#This Row],[launched_at]]/86400)+DATE(1970,1,1)</f>
        <v>42678.932083333333</v>
      </c>
      <c r="T3124" s="7">
        <f>(Table1[[#This Row],[deadline]]/86400)+DATE(1970,1,1)</f>
        <v>42683.973750000005</v>
      </c>
    </row>
    <row r="3125" spans="1:20" ht="43.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12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9">
        <f>Table1[[#This Row],[pledged]]/Table1[[#This Row],[goal]]</f>
        <v>0.68153600000000003</v>
      </c>
      <c r="P3125" s="8">
        <f>IFERROR(Table1[[#This Row],[pledged]]/Table1[[#This Row],[backers_count]],0)</f>
        <v>244.80459770114942</v>
      </c>
      <c r="Q31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25" t="str">
        <f>RIGHT(Table1[[#This Row],[Category and Sub-Category]],(LEN(Table1[[#This Row],[Category and Sub-Category]])-(FIND("/",Table1[[#This Row],[Category and Sub-Category]],1))))</f>
        <v>spaces</v>
      </c>
      <c r="S3125" s="7">
        <f>(Table1[[#This Row],[launched_at]]/86400)+DATE(1970,1,1)</f>
        <v>42530.993032407408</v>
      </c>
      <c r="T3125" s="7">
        <f>(Table1[[#This Row],[deadline]]/86400)+DATE(1970,1,1)</f>
        <v>42560.993032407408</v>
      </c>
    </row>
    <row r="3126" spans="1:20" ht="43.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12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9">
        <f>Table1[[#This Row],[pledged]]/Table1[[#This Row],[goal]]</f>
        <v>3.2499999999999997E-5</v>
      </c>
      <c r="P3126" s="8">
        <f>IFERROR(Table1[[#This Row],[pledged]]/Table1[[#This Row],[backers_count]],0)</f>
        <v>6.5</v>
      </c>
      <c r="Q31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26" t="str">
        <f>RIGHT(Table1[[#This Row],[Category and Sub-Category]],(LEN(Table1[[#This Row],[Category and Sub-Category]])-(FIND("/",Table1[[#This Row],[Category and Sub-Category]],1))))</f>
        <v>spaces</v>
      </c>
      <c r="S3126" s="7">
        <f>(Table1[[#This Row],[launched_at]]/86400)+DATE(1970,1,1)</f>
        <v>41977.780104166668</v>
      </c>
      <c r="T3126" s="7">
        <f>(Table1[[#This Row],[deadline]]/86400)+DATE(1970,1,1)</f>
        <v>42037.780104166668</v>
      </c>
    </row>
    <row r="3127" spans="1:20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12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9">
        <f>Table1[[#This Row],[pledged]]/Table1[[#This Row],[goal]]</f>
        <v>0</v>
      </c>
      <c r="P3127" s="8">
        <f>IFERROR(Table1[[#This Row],[pledged]]/Table1[[#This Row],[backers_count]],0)</f>
        <v>0</v>
      </c>
      <c r="Q31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27" t="str">
        <f>RIGHT(Table1[[#This Row],[Category and Sub-Category]],(LEN(Table1[[#This Row],[Category and Sub-Category]])-(FIND("/",Table1[[#This Row],[Category and Sub-Category]],1))))</f>
        <v>spaces</v>
      </c>
      <c r="S3127" s="7">
        <f>(Table1[[#This Row],[launched_at]]/86400)+DATE(1970,1,1)</f>
        <v>42346.20685185185</v>
      </c>
      <c r="T3127" s="7">
        <f>(Table1[[#This Row],[deadline]]/86400)+DATE(1970,1,1)</f>
        <v>42376.20685185185</v>
      </c>
    </row>
    <row r="3128" spans="1:20" ht="72.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12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9">
        <f>Table1[[#This Row],[pledged]]/Table1[[#This Row],[goal]]</f>
        <v>4.1599999999999998E-2</v>
      </c>
      <c r="P3128" s="8">
        <f>IFERROR(Table1[[#This Row],[pledged]]/Table1[[#This Row],[backers_count]],0)</f>
        <v>61.176470588235297</v>
      </c>
      <c r="Q31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28" t="str">
        <f>RIGHT(Table1[[#This Row],[Category and Sub-Category]],(LEN(Table1[[#This Row],[Category and Sub-Category]])-(FIND("/",Table1[[#This Row],[Category and Sub-Category]],1))))</f>
        <v>spaces</v>
      </c>
      <c r="S3128" s="7">
        <f>(Table1[[#This Row],[launched_at]]/86400)+DATE(1970,1,1)</f>
        <v>42427.018078703702</v>
      </c>
      <c r="T3128" s="7">
        <f>(Table1[[#This Row],[deadline]]/86400)+DATE(1970,1,1)</f>
        <v>42456.976412037038</v>
      </c>
    </row>
    <row r="3129" spans="1:20" ht="43.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12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9">
        <f>Table1[[#This Row],[pledged]]/Table1[[#This Row],[goal]]</f>
        <v>0</v>
      </c>
      <c r="P3129" s="8">
        <f>IFERROR(Table1[[#This Row],[pledged]]/Table1[[#This Row],[backers_count]],0)</f>
        <v>0</v>
      </c>
      <c r="Q31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29" t="str">
        <f>RIGHT(Table1[[#This Row],[Category and Sub-Category]],(LEN(Table1[[#This Row],[Category and Sub-Category]])-(FIND("/",Table1[[#This Row],[Category and Sub-Category]],1))))</f>
        <v>spaces</v>
      </c>
      <c r="S3129" s="7">
        <f>(Table1[[#This Row],[launched_at]]/86400)+DATE(1970,1,1)</f>
        <v>42034.856817129628</v>
      </c>
      <c r="T3129" s="7">
        <f>(Table1[[#This Row],[deadline]]/86400)+DATE(1970,1,1)</f>
        <v>42064.856817129628</v>
      </c>
    </row>
    <row r="3130" spans="1:20" ht="43.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12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9">
        <f>Table1[[#This Row],[pledged]]/Table1[[#This Row],[goal]]</f>
        <v>1.0860666666666667</v>
      </c>
      <c r="P3130" s="8">
        <f>IFERROR(Table1[[#This Row],[pledged]]/Table1[[#This Row],[backers_count]],0)</f>
        <v>139.23931623931625</v>
      </c>
      <c r="Q31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30" t="str">
        <f>RIGHT(Table1[[#This Row],[Category and Sub-Category]],(LEN(Table1[[#This Row],[Category and Sub-Category]])-(FIND("/",Table1[[#This Row],[Category and Sub-Category]],1))))</f>
        <v>plays</v>
      </c>
      <c r="S3130" s="7">
        <f>(Table1[[#This Row],[launched_at]]/86400)+DATE(1970,1,1)</f>
        <v>42780.825706018513</v>
      </c>
      <c r="T3130" s="7">
        <f>(Table1[[#This Row],[deadline]]/86400)+DATE(1970,1,1)</f>
        <v>42810.784039351856</v>
      </c>
    </row>
    <row r="3131" spans="1:20" ht="58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12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9">
        <f>Table1[[#This Row],[pledged]]/Table1[[#This Row],[goal]]</f>
        <v>8.0000000000000002E-3</v>
      </c>
      <c r="P3131" s="8">
        <f>IFERROR(Table1[[#This Row],[pledged]]/Table1[[#This Row],[backers_count]],0)</f>
        <v>10</v>
      </c>
      <c r="Q31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31" t="str">
        <f>RIGHT(Table1[[#This Row],[Category and Sub-Category]],(LEN(Table1[[#This Row],[Category and Sub-Category]])-(FIND("/",Table1[[#This Row],[Category and Sub-Category]],1))))</f>
        <v>plays</v>
      </c>
      <c r="S3131" s="7">
        <f>(Table1[[#This Row],[launched_at]]/86400)+DATE(1970,1,1)</f>
        <v>42803.842812499999</v>
      </c>
      <c r="T3131" s="7">
        <f>(Table1[[#This Row],[deadline]]/86400)+DATE(1970,1,1)</f>
        <v>42843.801145833335</v>
      </c>
    </row>
    <row r="3132" spans="1:20" ht="43.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1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9">
        <f>Table1[[#This Row],[pledged]]/Table1[[#This Row],[goal]]</f>
        <v>3.7499999999999999E-2</v>
      </c>
      <c r="P3132" s="8">
        <f>IFERROR(Table1[[#This Row],[pledged]]/Table1[[#This Row],[backers_count]],0)</f>
        <v>93.75</v>
      </c>
      <c r="Q31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32" t="str">
        <f>RIGHT(Table1[[#This Row],[Category and Sub-Category]],(LEN(Table1[[#This Row],[Category and Sub-Category]])-(FIND("/",Table1[[#This Row],[Category and Sub-Category]],1))))</f>
        <v>plays</v>
      </c>
      <c r="S3132" s="7">
        <f>(Table1[[#This Row],[launched_at]]/86400)+DATE(1970,1,1)</f>
        <v>42808.640231481477</v>
      </c>
      <c r="T3132" s="7">
        <f>(Table1[[#This Row],[deadline]]/86400)+DATE(1970,1,1)</f>
        <v>42839.207638888889</v>
      </c>
    </row>
    <row r="3133" spans="1:20" ht="29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12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9">
        <f>Table1[[#This Row],[pledged]]/Table1[[#This Row],[goal]]</f>
        <v>0.15731707317073171</v>
      </c>
      <c r="P3133" s="8">
        <f>IFERROR(Table1[[#This Row],[pledged]]/Table1[[#This Row],[backers_count]],0)</f>
        <v>53.75</v>
      </c>
      <c r="Q31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33" t="str">
        <f>RIGHT(Table1[[#This Row],[Category and Sub-Category]],(LEN(Table1[[#This Row],[Category and Sub-Category]])-(FIND("/",Table1[[#This Row],[Category and Sub-Category]],1))))</f>
        <v>plays</v>
      </c>
      <c r="S3133" s="7">
        <f>(Table1[[#This Row],[launched_at]]/86400)+DATE(1970,1,1)</f>
        <v>42803.579224537039</v>
      </c>
      <c r="T3133" s="7">
        <f>(Table1[[#This Row],[deadline]]/86400)+DATE(1970,1,1)</f>
        <v>42833.537557870368</v>
      </c>
    </row>
    <row r="3134" spans="1:20" ht="29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12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9">
        <f>Table1[[#This Row],[pledged]]/Table1[[#This Row],[goal]]</f>
        <v>3.3333333333333332E-4</v>
      </c>
      <c r="P3134" s="8">
        <f>IFERROR(Table1[[#This Row],[pledged]]/Table1[[#This Row],[backers_count]],0)</f>
        <v>10</v>
      </c>
      <c r="Q31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34" t="str">
        <f>RIGHT(Table1[[#This Row],[Category and Sub-Category]],(LEN(Table1[[#This Row],[Category and Sub-Category]])-(FIND("/",Table1[[#This Row],[Category and Sub-Category]],1))))</f>
        <v>plays</v>
      </c>
      <c r="S3134" s="7">
        <f>(Table1[[#This Row],[launched_at]]/86400)+DATE(1970,1,1)</f>
        <v>42786.350231481483</v>
      </c>
      <c r="T3134" s="7">
        <f>(Table1[[#This Row],[deadline]]/86400)+DATE(1970,1,1)</f>
        <v>42846.308564814812</v>
      </c>
    </row>
    <row r="3135" spans="1:20" ht="43.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12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9">
        <f>Table1[[#This Row],[pledged]]/Table1[[#This Row],[goal]]</f>
        <v>1.08</v>
      </c>
      <c r="P3135" s="8">
        <f>IFERROR(Table1[[#This Row],[pledged]]/Table1[[#This Row],[backers_count]],0)</f>
        <v>33.75</v>
      </c>
      <c r="Q31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35" t="str">
        <f>RIGHT(Table1[[#This Row],[Category and Sub-Category]],(LEN(Table1[[#This Row],[Category and Sub-Category]])-(FIND("/",Table1[[#This Row],[Category and Sub-Category]],1))))</f>
        <v>plays</v>
      </c>
      <c r="S3135" s="7">
        <f>(Table1[[#This Row],[launched_at]]/86400)+DATE(1970,1,1)</f>
        <v>42788.565208333333</v>
      </c>
      <c r="T3135" s="7">
        <f>(Table1[[#This Row],[deadline]]/86400)+DATE(1970,1,1)</f>
        <v>42818.523541666669</v>
      </c>
    </row>
    <row r="3136" spans="1:20" ht="58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12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9">
        <f>Table1[[#This Row],[pledged]]/Table1[[#This Row],[goal]]</f>
        <v>0.22500000000000001</v>
      </c>
      <c r="P3136" s="8">
        <f>IFERROR(Table1[[#This Row],[pledged]]/Table1[[#This Row],[backers_count]],0)</f>
        <v>18.75</v>
      </c>
      <c r="Q31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36" t="str">
        <f>RIGHT(Table1[[#This Row],[Category and Sub-Category]],(LEN(Table1[[#This Row],[Category and Sub-Category]])-(FIND("/",Table1[[#This Row],[Category and Sub-Category]],1))))</f>
        <v>plays</v>
      </c>
      <c r="S3136" s="7">
        <f>(Table1[[#This Row],[launched_at]]/86400)+DATE(1970,1,1)</f>
        <v>42800.720127314809</v>
      </c>
      <c r="T3136" s="7">
        <f>(Table1[[#This Row],[deadline]]/86400)+DATE(1970,1,1)</f>
        <v>42821.678460648152</v>
      </c>
    </row>
    <row r="3137" spans="1:20" ht="43.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12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9">
        <f>Table1[[#This Row],[pledged]]/Table1[[#This Row],[goal]]</f>
        <v>0.20849420849420849</v>
      </c>
      <c r="P3137" s="8">
        <f>IFERROR(Table1[[#This Row],[pledged]]/Table1[[#This Row],[backers_count]],0)</f>
        <v>23.142857142857142</v>
      </c>
      <c r="Q31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37" t="str">
        <f>RIGHT(Table1[[#This Row],[Category and Sub-Category]],(LEN(Table1[[#This Row],[Category and Sub-Category]])-(FIND("/",Table1[[#This Row],[Category and Sub-Category]],1))))</f>
        <v>plays</v>
      </c>
      <c r="S3137" s="7">
        <f>(Table1[[#This Row],[launched_at]]/86400)+DATE(1970,1,1)</f>
        <v>42807.151863425926</v>
      </c>
      <c r="T3137" s="7">
        <f>(Table1[[#This Row],[deadline]]/86400)+DATE(1970,1,1)</f>
        <v>42829.151863425926</v>
      </c>
    </row>
    <row r="3138" spans="1:20" ht="43.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12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9">
        <f>Table1[[#This Row],[pledged]]/Table1[[#This Row],[goal]]</f>
        <v>1.278</v>
      </c>
      <c r="P3138" s="8">
        <f>IFERROR(Table1[[#This Row],[pledged]]/Table1[[#This Row],[backers_count]],0)</f>
        <v>29.045454545454547</v>
      </c>
      <c r="Q31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38" t="str">
        <f>RIGHT(Table1[[#This Row],[Category and Sub-Category]],(LEN(Table1[[#This Row],[Category and Sub-Category]])-(FIND("/",Table1[[#This Row],[Category and Sub-Category]],1))))</f>
        <v>plays</v>
      </c>
      <c r="S3138" s="7">
        <f>(Table1[[#This Row],[launched_at]]/86400)+DATE(1970,1,1)</f>
        <v>42789.462430555555</v>
      </c>
      <c r="T3138" s="7">
        <f>(Table1[[#This Row],[deadline]]/86400)+DATE(1970,1,1)</f>
        <v>42825.957638888889</v>
      </c>
    </row>
    <row r="3139" spans="1:20" ht="29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12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9">
        <f>Table1[[#This Row],[pledged]]/Table1[[#This Row],[goal]]</f>
        <v>3.3333333333333333E-2</v>
      </c>
      <c r="P3139" s="8">
        <f>IFERROR(Table1[[#This Row],[pledged]]/Table1[[#This Row],[backers_count]],0)</f>
        <v>50</v>
      </c>
      <c r="Q31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39" t="str">
        <f>RIGHT(Table1[[#This Row],[Category and Sub-Category]],(LEN(Table1[[#This Row],[Category and Sub-Category]])-(FIND("/",Table1[[#This Row],[Category and Sub-Category]],1))))</f>
        <v>plays</v>
      </c>
      <c r="S3139" s="7">
        <f>(Table1[[#This Row],[launched_at]]/86400)+DATE(1970,1,1)</f>
        <v>42807.885057870371</v>
      </c>
      <c r="T3139" s="7">
        <f>(Table1[[#This Row],[deadline]]/86400)+DATE(1970,1,1)</f>
        <v>42858.8</v>
      </c>
    </row>
    <row r="3140" spans="1:20" ht="58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12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9">
        <f>Table1[[#This Row],[pledged]]/Table1[[#This Row],[goal]]</f>
        <v>0</v>
      </c>
      <c r="P3140" s="8">
        <f>IFERROR(Table1[[#This Row],[pledged]]/Table1[[#This Row],[backers_count]],0)</f>
        <v>0</v>
      </c>
      <c r="Q31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40" t="str">
        <f>RIGHT(Table1[[#This Row],[Category and Sub-Category]],(LEN(Table1[[#This Row],[Category and Sub-Category]])-(FIND("/",Table1[[#This Row],[Category and Sub-Category]],1))))</f>
        <v>plays</v>
      </c>
      <c r="S3140" s="7">
        <f>(Table1[[#This Row],[launched_at]]/86400)+DATE(1970,1,1)</f>
        <v>42809.645914351851</v>
      </c>
      <c r="T3140" s="7">
        <f>(Table1[[#This Row],[deadline]]/86400)+DATE(1970,1,1)</f>
        <v>42828.645914351851</v>
      </c>
    </row>
    <row r="3141" spans="1:20" ht="43.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12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9">
        <f>Table1[[#This Row],[pledged]]/Table1[[#This Row],[goal]]</f>
        <v>5.3999999999999999E-2</v>
      </c>
      <c r="P3141" s="8">
        <f>IFERROR(Table1[[#This Row],[pledged]]/Table1[[#This Row],[backers_count]],0)</f>
        <v>450</v>
      </c>
      <c r="Q31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41" t="str">
        <f>RIGHT(Table1[[#This Row],[Category and Sub-Category]],(LEN(Table1[[#This Row],[Category and Sub-Category]])-(FIND("/",Table1[[#This Row],[Category and Sub-Category]],1))))</f>
        <v>plays</v>
      </c>
      <c r="S3141" s="7">
        <f>(Table1[[#This Row],[launched_at]]/86400)+DATE(1970,1,1)</f>
        <v>42785.270370370374</v>
      </c>
      <c r="T3141" s="7">
        <f>(Table1[[#This Row],[deadline]]/86400)+DATE(1970,1,1)</f>
        <v>42819.189583333333</v>
      </c>
    </row>
    <row r="3142" spans="1:20" ht="58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1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9">
        <f>Table1[[#This Row],[pledged]]/Table1[[#This Row],[goal]]</f>
        <v>9.5999999999999992E-3</v>
      </c>
      <c r="P3142" s="8">
        <f>IFERROR(Table1[[#This Row],[pledged]]/Table1[[#This Row],[backers_count]],0)</f>
        <v>24</v>
      </c>
      <c r="Q31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42" t="str">
        <f>RIGHT(Table1[[#This Row],[Category and Sub-Category]],(LEN(Table1[[#This Row],[Category and Sub-Category]])-(FIND("/",Table1[[#This Row],[Category and Sub-Category]],1))))</f>
        <v>plays</v>
      </c>
      <c r="S3142" s="7">
        <f>(Table1[[#This Row],[launched_at]]/86400)+DATE(1970,1,1)</f>
        <v>42802.718784722223</v>
      </c>
      <c r="T3142" s="7">
        <f>(Table1[[#This Row],[deadline]]/86400)+DATE(1970,1,1)</f>
        <v>42832.677118055552</v>
      </c>
    </row>
    <row r="3143" spans="1:20" ht="58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12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9">
        <f>Table1[[#This Row],[pledged]]/Table1[[#This Row],[goal]]</f>
        <v>0.51600000000000001</v>
      </c>
      <c r="P3143" s="8">
        <f>IFERROR(Table1[[#This Row],[pledged]]/Table1[[#This Row],[backers_count]],0)</f>
        <v>32.25</v>
      </c>
      <c r="Q31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43" t="str">
        <f>RIGHT(Table1[[#This Row],[Category and Sub-Category]],(LEN(Table1[[#This Row],[Category and Sub-Category]])-(FIND("/",Table1[[#This Row],[Category and Sub-Category]],1))))</f>
        <v>plays</v>
      </c>
      <c r="S3143" s="7">
        <f>(Table1[[#This Row],[launched_at]]/86400)+DATE(1970,1,1)</f>
        <v>42800.753333333334</v>
      </c>
      <c r="T3143" s="7">
        <f>(Table1[[#This Row],[deadline]]/86400)+DATE(1970,1,1)</f>
        <v>42841.833333333328</v>
      </c>
    </row>
    <row r="3144" spans="1:20" ht="43.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12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9">
        <f>Table1[[#This Row],[pledged]]/Table1[[#This Row],[goal]]</f>
        <v>1.6363636363636365E-2</v>
      </c>
      <c r="P3144" s="8">
        <f>IFERROR(Table1[[#This Row],[pledged]]/Table1[[#This Row],[backers_count]],0)</f>
        <v>15</v>
      </c>
      <c r="Q31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44" t="str">
        <f>RIGHT(Table1[[#This Row],[Category and Sub-Category]],(LEN(Table1[[#This Row],[Category and Sub-Category]])-(FIND("/",Table1[[#This Row],[Category and Sub-Category]],1))))</f>
        <v>plays</v>
      </c>
      <c r="S3144" s="7">
        <f>(Table1[[#This Row],[launched_at]]/86400)+DATE(1970,1,1)</f>
        <v>42783.513182870374</v>
      </c>
      <c r="T3144" s="7">
        <f>(Table1[[#This Row],[deadline]]/86400)+DATE(1970,1,1)</f>
        <v>42813.471516203703</v>
      </c>
    </row>
    <row r="3145" spans="1:20" ht="58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12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9">
        <f>Table1[[#This Row],[pledged]]/Table1[[#This Row],[goal]]</f>
        <v>0</v>
      </c>
      <c r="P3145" s="8">
        <f>IFERROR(Table1[[#This Row],[pledged]]/Table1[[#This Row],[backers_count]],0)</f>
        <v>0</v>
      </c>
      <c r="Q31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45" t="str">
        <f>RIGHT(Table1[[#This Row],[Category and Sub-Category]],(LEN(Table1[[#This Row],[Category and Sub-Category]])-(FIND("/",Table1[[#This Row],[Category and Sub-Category]],1))))</f>
        <v>plays</v>
      </c>
      <c r="S3145" s="7">
        <f>(Table1[[#This Row],[launched_at]]/86400)+DATE(1970,1,1)</f>
        <v>42808.358287037037</v>
      </c>
      <c r="T3145" s="7">
        <f>(Table1[[#This Row],[deadline]]/86400)+DATE(1970,1,1)</f>
        <v>42834.358287037037</v>
      </c>
    </row>
    <row r="3146" spans="1:20" ht="58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12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9">
        <f>Table1[[#This Row],[pledged]]/Table1[[#This Row],[goal]]</f>
        <v>0.754</v>
      </c>
      <c r="P3146" s="8">
        <f>IFERROR(Table1[[#This Row],[pledged]]/Table1[[#This Row],[backers_count]],0)</f>
        <v>251.33333333333334</v>
      </c>
      <c r="Q31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46" t="str">
        <f>RIGHT(Table1[[#This Row],[Category and Sub-Category]],(LEN(Table1[[#This Row],[Category and Sub-Category]])-(FIND("/",Table1[[#This Row],[Category and Sub-Category]],1))))</f>
        <v>plays</v>
      </c>
      <c r="S3146" s="7">
        <f>(Table1[[#This Row],[launched_at]]/86400)+DATE(1970,1,1)</f>
        <v>42796.538275462968</v>
      </c>
      <c r="T3146" s="7">
        <f>(Table1[[#This Row],[deadline]]/86400)+DATE(1970,1,1)</f>
        <v>42813.25</v>
      </c>
    </row>
    <row r="3147" spans="1:20" ht="43.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12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9">
        <f>Table1[[#This Row],[pledged]]/Table1[[#This Row],[goal]]</f>
        <v>0</v>
      </c>
      <c r="P3147" s="8">
        <f>IFERROR(Table1[[#This Row],[pledged]]/Table1[[#This Row],[backers_count]],0)</f>
        <v>0</v>
      </c>
      <c r="Q31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47" t="str">
        <f>RIGHT(Table1[[#This Row],[Category and Sub-Category]],(LEN(Table1[[#This Row],[Category and Sub-Category]])-(FIND("/",Table1[[#This Row],[Category and Sub-Category]],1))))</f>
        <v>plays</v>
      </c>
      <c r="S3147" s="7">
        <f>(Table1[[#This Row],[launched_at]]/86400)+DATE(1970,1,1)</f>
        <v>42762.040902777779</v>
      </c>
      <c r="T3147" s="7">
        <f>(Table1[[#This Row],[deadline]]/86400)+DATE(1970,1,1)</f>
        <v>42821.999236111107</v>
      </c>
    </row>
    <row r="3148" spans="1:20" ht="43.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12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9">
        <f>Table1[[#This Row],[pledged]]/Table1[[#This Row],[goal]]</f>
        <v>0.105</v>
      </c>
      <c r="P3148" s="8">
        <f>IFERROR(Table1[[#This Row],[pledged]]/Table1[[#This Row],[backers_count]],0)</f>
        <v>437.5</v>
      </c>
      <c r="Q31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48" t="str">
        <f>RIGHT(Table1[[#This Row],[Category and Sub-Category]],(LEN(Table1[[#This Row],[Category and Sub-Category]])-(FIND("/",Table1[[#This Row],[Category and Sub-Category]],1))))</f>
        <v>plays</v>
      </c>
      <c r="S3148" s="7">
        <f>(Table1[[#This Row],[launched_at]]/86400)+DATE(1970,1,1)</f>
        <v>42796.682476851856</v>
      </c>
      <c r="T3148" s="7">
        <f>(Table1[[#This Row],[deadline]]/86400)+DATE(1970,1,1)</f>
        <v>42841.640810185185</v>
      </c>
    </row>
    <row r="3149" spans="1:20" ht="43.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12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9">
        <f>Table1[[#This Row],[pledged]]/Table1[[#This Row],[goal]]</f>
        <v>1.1752499999999999</v>
      </c>
      <c r="P3149" s="8">
        <f>IFERROR(Table1[[#This Row],[pledged]]/Table1[[#This Row],[backers_count]],0)</f>
        <v>110.35211267605634</v>
      </c>
      <c r="Q31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49" t="str">
        <f>RIGHT(Table1[[#This Row],[Category and Sub-Category]],(LEN(Table1[[#This Row],[Category and Sub-Category]])-(FIND("/",Table1[[#This Row],[Category and Sub-Category]],1))))</f>
        <v>plays</v>
      </c>
      <c r="S3149" s="7">
        <f>(Table1[[#This Row],[launched_at]]/86400)+DATE(1970,1,1)</f>
        <v>41909.96938657407</v>
      </c>
      <c r="T3149" s="7">
        <f>(Table1[[#This Row],[deadline]]/86400)+DATE(1970,1,1)</f>
        <v>41950.011053240742</v>
      </c>
    </row>
    <row r="3150" spans="1:20" ht="29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12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9">
        <f>Table1[[#This Row],[pledged]]/Table1[[#This Row],[goal]]</f>
        <v>1.3116666666666668</v>
      </c>
      <c r="P3150" s="8">
        <f>IFERROR(Table1[[#This Row],[pledged]]/Table1[[#This Row],[backers_count]],0)</f>
        <v>41.421052631578945</v>
      </c>
      <c r="Q31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50" t="str">
        <f>RIGHT(Table1[[#This Row],[Category and Sub-Category]],(LEN(Table1[[#This Row],[Category and Sub-Category]])-(FIND("/",Table1[[#This Row],[Category and Sub-Category]],1))))</f>
        <v>plays</v>
      </c>
      <c r="S3150" s="7">
        <f>(Table1[[#This Row],[launched_at]]/86400)+DATE(1970,1,1)</f>
        <v>41891.665324074071</v>
      </c>
      <c r="T3150" s="7">
        <f>(Table1[[#This Row],[deadline]]/86400)+DATE(1970,1,1)</f>
        <v>41913.166666666664</v>
      </c>
    </row>
    <row r="3151" spans="1:20" ht="43.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12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9">
        <f>Table1[[#This Row],[pledged]]/Table1[[#This Row],[goal]]</f>
        <v>1.04</v>
      </c>
      <c r="P3151" s="8">
        <f>IFERROR(Table1[[#This Row],[pledged]]/Table1[[#This Row],[backers_count]],0)</f>
        <v>52</v>
      </c>
      <c r="Q31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51" t="str">
        <f>RIGHT(Table1[[#This Row],[Category and Sub-Category]],(LEN(Table1[[#This Row],[Category and Sub-Category]])-(FIND("/",Table1[[#This Row],[Category and Sub-Category]],1))))</f>
        <v>plays</v>
      </c>
      <c r="S3151" s="7">
        <f>(Table1[[#This Row],[launched_at]]/86400)+DATE(1970,1,1)</f>
        <v>41226.017361111109</v>
      </c>
      <c r="T3151" s="7">
        <f>(Table1[[#This Row],[deadline]]/86400)+DATE(1970,1,1)</f>
        <v>41250.083333333336</v>
      </c>
    </row>
    <row r="3152" spans="1:20" ht="58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1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9">
        <f>Table1[[#This Row],[pledged]]/Table1[[#This Row],[goal]]</f>
        <v>1.01</v>
      </c>
      <c r="P3152" s="8">
        <f>IFERROR(Table1[[#This Row],[pledged]]/Table1[[#This Row],[backers_count]],0)</f>
        <v>33.990384615384613</v>
      </c>
      <c r="Q31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52" t="str">
        <f>RIGHT(Table1[[#This Row],[Category and Sub-Category]],(LEN(Table1[[#This Row],[Category and Sub-Category]])-(FIND("/",Table1[[#This Row],[Category and Sub-Category]],1))))</f>
        <v>plays</v>
      </c>
      <c r="S3152" s="7">
        <f>(Table1[[#This Row],[launched_at]]/86400)+DATE(1970,1,1)</f>
        <v>40478.263923611114</v>
      </c>
      <c r="T3152" s="7">
        <f>(Table1[[#This Row],[deadline]]/86400)+DATE(1970,1,1)</f>
        <v>40568.166666666664</v>
      </c>
    </row>
    <row r="3153" spans="1:20" ht="43.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12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9">
        <f>Table1[[#This Row],[pledged]]/Table1[[#This Row],[goal]]</f>
        <v>1.004</v>
      </c>
      <c r="P3153" s="8">
        <f>IFERROR(Table1[[#This Row],[pledged]]/Table1[[#This Row],[backers_count]],0)</f>
        <v>103.35294117647059</v>
      </c>
      <c r="Q31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53" t="str">
        <f>RIGHT(Table1[[#This Row],[Category and Sub-Category]],(LEN(Table1[[#This Row],[Category and Sub-Category]])-(FIND("/",Table1[[#This Row],[Category and Sub-Category]],1))))</f>
        <v>plays</v>
      </c>
      <c r="S3153" s="7">
        <f>(Table1[[#This Row],[launched_at]]/86400)+DATE(1970,1,1)</f>
        <v>41862.83997685185</v>
      </c>
      <c r="T3153" s="7">
        <f>(Table1[[#This Row],[deadline]]/86400)+DATE(1970,1,1)</f>
        <v>41892.83997685185</v>
      </c>
    </row>
    <row r="3154" spans="1:20" ht="43.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12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9">
        <f>Table1[[#This Row],[pledged]]/Table1[[#This Row],[goal]]</f>
        <v>1.0595454545454546</v>
      </c>
      <c r="P3154" s="8">
        <f>IFERROR(Table1[[#This Row],[pledged]]/Table1[[#This Row],[backers_count]],0)</f>
        <v>34.791044776119406</v>
      </c>
      <c r="Q31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54" t="str">
        <f>RIGHT(Table1[[#This Row],[Category and Sub-Category]],(LEN(Table1[[#This Row],[Category and Sub-Category]])-(FIND("/",Table1[[#This Row],[Category and Sub-Category]],1))))</f>
        <v>plays</v>
      </c>
      <c r="S3154" s="7">
        <f>(Table1[[#This Row],[launched_at]]/86400)+DATE(1970,1,1)</f>
        <v>41550.867673611108</v>
      </c>
      <c r="T3154" s="7">
        <f>(Table1[[#This Row],[deadline]]/86400)+DATE(1970,1,1)</f>
        <v>41580.867673611108</v>
      </c>
    </row>
    <row r="3155" spans="1:20" ht="43.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12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9">
        <f>Table1[[#This Row],[pledged]]/Table1[[#This Row],[goal]]</f>
        <v>3.3558333333333334</v>
      </c>
      <c r="P3155" s="8">
        <f>IFERROR(Table1[[#This Row],[pledged]]/Table1[[#This Row],[backers_count]],0)</f>
        <v>41.773858921161825</v>
      </c>
      <c r="Q31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55" t="str">
        <f>RIGHT(Table1[[#This Row],[Category and Sub-Category]],(LEN(Table1[[#This Row],[Category and Sub-Category]])-(FIND("/",Table1[[#This Row],[Category and Sub-Category]],1))))</f>
        <v>plays</v>
      </c>
      <c r="S3155" s="7">
        <f>(Table1[[#This Row],[launched_at]]/86400)+DATE(1970,1,1)</f>
        <v>40633.154363425929</v>
      </c>
      <c r="T3155" s="7">
        <f>(Table1[[#This Row],[deadline]]/86400)+DATE(1970,1,1)</f>
        <v>40664.207638888889</v>
      </c>
    </row>
    <row r="3156" spans="1:20" ht="43.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12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9">
        <f>Table1[[#This Row],[pledged]]/Table1[[#This Row],[goal]]</f>
        <v>1.1292857142857142</v>
      </c>
      <c r="P3156" s="8">
        <f>IFERROR(Table1[[#This Row],[pledged]]/Table1[[#This Row],[backers_count]],0)</f>
        <v>64.268292682926827</v>
      </c>
      <c r="Q31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56" t="str">
        <f>RIGHT(Table1[[#This Row],[Category and Sub-Category]],(LEN(Table1[[#This Row],[Category and Sub-Category]])-(FIND("/",Table1[[#This Row],[Category and Sub-Category]],1))))</f>
        <v>plays</v>
      </c>
      <c r="S3156" s="7">
        <f>(Table1[[#This Row],[launched_at]]/86400)+DATE(1970,1,1)</f>
        <v>40970.875671296293</v>
      </c>
      <c r="T3156" s="7">
        <f>(Table1[[#This Row],[deadline]]/86400)+DATE(1970,1,1)</f>
        <v>41000.834004629629</v>
      </c>
    </row>
    <row r="3157" spans="1:20" ht="43.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12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9">
        <f>Table1[[#This Row],[pledged]]/Table1[[#This Row],[goal]]</f>
        <v>1.885046</v>
      </c>
      <c r="P3157" s="8">
        <f>IFERROR(Table1[[#This Row],[pledged]]/Table1[[#This Row],[backers_count]],0)</f>
        <v>31.209370860927152</v>
      </c>
      <c r="Q31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57" t="str">
        <f>RIGHT(Table1[[#This Row],[Category and Sub-Category]],(LEN(Table1[[#This Row],[Category and Sub-Category]])-(FIND("/",Table1[[#This Row],[Category and Sub-Category]],1))))</f>
        <v>plays</v>
      </c>
      <c r="S3157" s="7">
        <f>(Table1[[#This Row],[launched_at]]/86400)+DATE(1970,1,1)</f>
        <v>41233.499131944445</v>
      </c>
      <c r="T3157" s="7">
        <f>(Table1[[#This Row],[deadline]]/86400)+DATE(1970,1,1)</f>
        <v>41263.499131944445</v>
      </c>
    </row>
    <row r="3158" spans="1:20" ht="43.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12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9">
        <f>Table1[[#This Row],[pledged]]/Table1[[#This Row],[goal]]</f>
        <v>1.0181818181818181</v>
      </c>
      <c r="P3158" s="8">
        <f>IFERROR(Table1[[#This Row],[pledged]]/Table1[[#This Row],[backers_count]],0)</f>
        <v>62.921348314606739</v>
      </c>
      <c r="Q31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58" t="str">
        <f>RIGHT(Table1[[#This Row],[Category and Sub-Category]],(LEN(Table1[[#This Row],[Category and Sub-Category]])-(FIND("/",Table1[[#This Row],[Category and Sub-Category]],1))))</f>
        <v>plays</v>
      </c>
      <c r="S3158" s="7">
        <f>(Table1[[#This Row],[launched_at]]/86400)+DATE(1970,1,1)</f>
        <v>41026.953055555554</v>
      </c>
      <c r="T3158" s="7">
        <f>(Table1[[#This Row],[deadline]]/86400)+DATE(1970,1,1)</f>
        <v>41061.953055555554</v>
      </c>
    </row>
    <row r="3159" spans="1:20" ht="29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12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9">
        <f>Table1[[#This Row],[pledged]]/Table1[[#This Row],[goal]]</f>
        <v>1.01</v>
      </c>
      <c r="P3159" s="8">
        <f>IFERROR(Table1[[#This Row],[pledged]]/Table1[[#This Row],[backers_count]],0)</f>
        <v>98.536585365853654</v>
      </c>
      <c r="Q31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59" t="str">
        <f>RIGHT(Table1[[#This Row],[Category and Sub-Category]],(LEN(Table1[[#This Row],[Category and Sub-Category]])-(FIND("/",Table1[[#This Row],[Category and Sub-Category]],1))))</f>
        <v>plays</v>
      </c>
      <c r="S3159" s="7">
        <f>(Table1[[#This Row],[launched_at]]/86400)+DATE(1970,1,1)</f>
        <v>41829.788252314815</v>
      </c>
      <c r="T3159" s="7">
        <f>(Table1[[#This Row],[deadline]]/86400)+DATE(1970,1,1)</f>
        <v>41839.208333333336</v>
      </c>
    </row>
    <row r="3160" spans="1:20" ht="29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12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9">
        <f>Table1[[#This Row],[pledged]]/Table1[[#This Row],[goal]]</f>
        <v>1.1399999999999999</v>
      </c>
      <c r="P3160" s="8">
        <f>IFERROR(Table1[[#This Row],[pledged]]/Table1[[#This Row],[backers_count]],0)</f>
        <v>82.608695652173907</v>
      </c>
      <c r="Q31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60" t="str">
        <f>RIGHT(Table1[[#This Row],[Category and Sub-Category]],(LEN(Table1[[#This Row],[Category and Sub-Category]])-(FIND("/",Table1[[#This Row],[Category and Sub-Category]],1))))</f>
        <v>plays</v>
      </c>
      <c r="S3160" s="7">
        <f>(Table1[[#This Row],[launched_at]]/86400)+DATE(1970,1,1)</f>
        <v>41447.839722222227</v>
      </c>
      <c r="T3160" s="7">
        <f>(Table1[[#This Row],[deadline]]/86400)+DATE(1970,1,1)</f>
        <v>41477.839722222227</v>
      </c>
    </row>
    <row r="3161" spans="1:20" ht="43.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12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9">
        <f>Table1[[#This Row],[pledged]]/Table1[[#This Row],[goal]]</f>
        <v>1.3348133333333334</v>
      </c>
      <c r="P3161" s="8">
        <f>IFERROR(Table1[[#This Row],[pledged]]/Table1[[#This Row],[backers_count]],0)</f>
        <v>38.504230769230773</v>
      </c>
      <c r="Q31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61" t="str">
        <f>RIGHT(Table1[[#This Row],[Category and Sub-Category]],(LEN(Table1[[#This Row],[Category and Sub-Category]])-(FIND("/",Table1[[#This Row],[Category and Sub-Category]],1))))</f>
        <v>plays</v>
      </c>
      <c r="S3161" s="7">
        <f>(Table1[[#This Row],[launched_at]]/86400)+DATE(1970,1,1)</f>
        <v>40884.066678240742</v>
      </c>
      <c r="T3161" s="7">
        <f>(Table1[[#This Row],[deadline]]/86400)+DATE(1970,1,1)</f>
        <v>40926.958333333336</v>
      </c>
    </row>
    <row r="3162" spans="1:20" ht="43.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1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9">
        <f>Table1[[#This Row],[pledged]]/Table1[[#This Row],[goal]]</f>
        <v>1.0153333333333334</v>
      </c>
      <c r="P3162" s="8">
        <f>IFERROR(Table1[[#This Row],[pledged]]/Table1[[#This Row],[backers_count]],0)</f>
        <v>80.15789473684211</v>
      </c>
      <c r="Q31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62" t="str">
        <f>RIGHT(Table1[[#This Row],[Category and Sub-Category]],(LEN(Table1[[#This Row],[Category and Sub-Category]])-(FIND("/",Table1[[#This Row],[Category and Sub-Category]],1))))</f>
        <v>plays</v>
      </c>
      <c r="S3162" s="7">
        <f>(Table1[[#This Row],[launched_at]]/86400)+DATE(1970,1,1)</f>
        <v>41841.26489583333</v>
      </c>
      <c r="T3162" s="7">
        <f>(Table1[[#This Row],[deadline]]/86400)+DATE(1970,1,1)</f>
        <v>41864.207638888889</v>
      </c>
    </row>
    <row r="3163" spans="1:20" ht="58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12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9">
        <f>Table1[[#This Row],[pledged]]/Table1[[#This Row],[goal]]</f>
        <v>1.0509999999999999</v>
      </c>
      <c r="P3163" s="8">
        <f>IFERROR(Table1[[#This Row],[pledged]]/Table1[[#This Row],[backers_count]],0)</f>
        <v>28.405405405405407</v>
      </c>
      <c r="Q31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63" t="str">
        <f>RIGHT(Table1[[#This Row],[Category and Sub-Category]],(LEN(Table1[[#This Row],[Category and Sub-Category]])-(FIND("/",Table1[[#This Row],[Category and Sub-Category]],1))))</f>
        <v>plays</v>
      </c>
      <c r="S3163" s="7">
        <f>(Table1[[#This Row],[launched_at]]/86400)+DATE(1970,1,1)</f>
        <v>41897.536134259259</v>
      </c>
      <c r="T3163" s="7">
        <f>(Table1[[#This Row],[deadline]]/86400)+DATE(1970,1,1)</f>
        <v>41927.536134259259</v>
      </c>
    </row>
    <row r="3164" spans="1:20" ht="58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12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9">
        <f>Table1[[#This Row],[pledged]]/Table1[[#This Row],[goal]]</f>
        <v>1.2715000000000001</v>
      </c>
      <c r="P3164" s="8">
        <f>IFERROR(Table1[[#This Row],[pledged]]/Table1[[#This Row],[backers_count]],0)</f>
        <v>80.730158730158735</v>
      </c>
      <c r="Q31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64" t="str">
        <f>RIGHT(Table1[[#This Row],[Category and Sub-Category]],(LEN(Table1[[#This Row],[Category and Sub-Category]])-(FIND("/",Table1[[#This Row],[Category and Sub-Category]],1))))</f>
        <v>plays</v>
      </c>
      <c r="S3164" s="7">
        <f>(Table1[[#This Row],[launched_at]]/86400)+DATE(1970,1,1)</f>
        <v>41799.685902777775</v>
      </c>
      <c r="T3164" s="7">
        <f>(Table1[[#This Row],[deadline]]/86400)+DATE(1970,1,1)</f>
        <v>41827.083333333336</v>
      </c>
    </row>
    <row r="3165" spans="1:20" ht="43.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12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9">
        <f>Table1[[#This Row],[pledged]]/Table1[[#This Row],[goal]]</f>
        <v>1.1115384615384616</v>
      </c>
      <c r="P3165" s="8">
        <f>IFERROR(Table1[[#This Row],[pledged]]/Table1[[#This Row],[backers_count]],0)</f>
        <v>200.69444444444446</v>
      </c>
      <c r="Q31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65" t="str">
        <f>RIGHT(Table1[[#This Row],[Category and Sub-Category]],(LEN(Table1[[#This Row],[Category and Sub-Category]])-(FIND("/",Table1[[#This Row],[Category and Sub-Category]],1))))</f>
        <v>plays</v>
      </c>
      <c r="S3165" s="7">
        <f>(Table1[[#This Row],[launched_at]]/86400)+DATE(1970,1,1)</f>
        <v>41775.753761574073</v>
      </c>
      <c r="T3165" s="7">
        <f>(Table1[[#This Row],[deadline]]/86400)+DATE(1970,1,1)</f>
        <v>41805.753761574073</v>
      </c>
    </row>
    <row r="3166" spans="1:20" ht="58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12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9">
        <f>Table1[[#This Row],[pledged]]/Table1[[#This Row],[goal]]</f>
        <v>1.0676000000000001</v>
      </c>
      <c r="P3166" s="8">
        <f>IFERROR(Table1[[#This Row],[pledged]]/Table1[[#This Row],[backers_count]],0)</f>
        <v>37.591549295774648</v>
      </c>
      <c r="Q31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66" t="str">
        <f>RIGHT(Table1[[#This Row],[Category and Sub-Category]],(LEN(Table1[[#This Row],[Category and Sub-Category]])-(FIND("/",Table1[[#This Row],[Category and Sub-Category]],1))))</f>
        <v>plays</v>
      </c>
      <c r="S3166" s="7">
        <f>(Table1[[#This Row],[launched_at]]/86400)+DATE(1970,1,1)</f>
        <v>41766.805729166663</v>
      </c>
      <c r="T3166" s="7">
        <f>(Table1[[#This Row],[deadline]]/86400)+DATE(1970,1,1)</f>
        <v>41799.805729166663</v>
      </c>
    </row>
    <row r="3167" spans="1:20" ht="58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12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9">
        <f>Table1[[#This Row],[pledged]]/Table1[[#This Row],[goal]]</f>
        <v>1.6266666666666667</v>
      </c>
      <c r="P3167" s="8">
        <f>IFERROR(Table1[[#This Row],[pledged]]/Table1[[#This Row],[backers_count]],0)</f>
        <v>58.095238095238095</v>
      </c>
      <c r="Q31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67" t="str">
        <f>RIGHT(Table1[[#This Row],[Category and Sub-Category]],(LEN(Table1[[#This Row],[Category and Sub-Category]])-(FIND("/",Table1[[#This Row],[Category and Sub-Category]],1))))</f>
        <v>plays</v>
      </c>
      <c r="S3167" s="7">
        <f>(Table1[[#This Row],[launched_at]]/86400)+DATE(1970,1,1)</f>
        <v>40644.159259259257</v>
      </c>
      <c r="T3167" s="7">
        <f>(Table1[[#This Row],[deadline]]/86400)+DATE(1970,1,1)</f>
        <v>40666.165972222225</v>
      </c>
    </row>
    <row r="3168" spans="1:20" ht="43.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12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9">
        <f>Table1[[#This Row],[pledged]]/Table1[[#This Row],[goal]]</f>
        <v>1.6022808571428573</v>
      </c>
      <c r="P3168" s="8">
        <f>IFERROR(Table1[[#This Row],[pledged]]/Table1[[#This Row],[backers_count]],0)</f>
        <v>60.300892473118282</v>
      </c>
      <c r="Q31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68" t="str">
        <f>RIGHT(Table1[[#This Row],[Category and Sub-Category]],(LEN(Table1[[#This Row],[Category and Sub-Category]])-(FIND("/",Table1[[#This Row],[Category and Sub-Category]],1))))</f>
        <v>plays</v>
      </c>
      <c r="S3168" s="7">
        <f>(Table1[[#This Row],[launched_at]]/86400)+DATE(1970,1,1)</f>
        <v>41940.69158564815</v>
      </c>
      <c r="T3168" s="7">
        <f>(Table1[[#This Row],[deadline]]/86400)+DATE(1970,1,1)</f>
        <v>41969.332638888889</v>
      </c>
    </row>
    <row r="3169" spans="1:20" ht="29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12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9">
        <f>Table1[[#This Row],[pledged]]/Table1[[#This Row],[goal]]</f>
        <v>1.1616666666666666</v>
      </c>
      <c r="P3169" s="8">
        <f>IFERROR(Table1[[#This Row],[pledged]]/Table1[[#This Row],[backers_count]],0)</f>
        <v>63.363636363636367</v>
      </c>
      <c r="Q31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69" t="str">
        <f>RIGHT(Table1[[#This Row],[Category and Sub-Category]],(LEN(Table1[[#This Row],[Category and Sub-Category]])-(FIND("/",Table1[[#This Row],[Category and Sub-Category]],1))))</f>
        <v>plays</v>
      </c>
      <c r="S3169" s="7">
        <f>(Table1[[#This Row],[launched_at]]/86400)+DATE(1970,1,1)</f>
        <v>41839.175706018519</v>
      </c>
      <c r="T3169" s="7">
        <f>(Table1[[#This Row],[deadline]]/86400)+DATE(1970,1,1)</f>
        <v>41853.175706018519</v>
      </c>
    </row>
    <row r="3170" spans="1:20" ht="43.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12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9">
        <f>Table1[[#This Row],[pledged]]/Table1[[#This Row],[goal]]</f>
        <v>1.242</v>
      </c>
      <c r="P3170" s="8">
        <f>IFERROR(Table1[[#This Row],[pledged]]/Table1[[#This Row],[backers_count]],0)</f>
        <v>50.901639344262293</v>
      </c>
      <c r="Q31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70" t="str">
        <f>RIGHT(Table1[[#This Row],[Category and Sub-Category]],(LEN(Table1[[#This Row],[Category and Sub-Category]])-(FIND("/",Table1[[#This Row],[Category and Sub-Category]],1))))</f>
        <v>plays</v>
      </c>
      <c r="S3170" s="7">
        <f>(Table1[[#This Row],[launched_at]]/86400)+DATE(1970,1,1)</f>
        <v>41772.105937500004</v>
      </c>
      <c r="T3170" s="7">
        <f>(Table1[[#This Row],[deadline]]/86400)+DATE(1970,1,1)</f>
        <v>41803.916666666664</v>
      </c>
    </row>
    <row r="3171" spans="1:20" ht="29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12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9">
        <f>Table1[[#This Row],[pledged]]/Table1[[#This Row],[goal]]</f>
        <v>1.030125</v>
      </c>
      <c r="P3171" s="8">
        <f>IFERROR(Table1[[#This Row],[pledged]]/Table1[[#This Row],[backers_count]],0)</f>
        <v>100.5</v>
      </c>
      <c r="Q31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71" t="str">
        <f>RIGHT(Table1[[#This Row],[Category and Sub-Category]],(LEN(Table1[[#This Row],[Category and Sub-Category]])-(FIND("/",Table1[[#This Row],[Category and Sub-Category]],1))))</f>
        <v>plays</v>
      </c>
      <c r="S3171" s="7">
        <f>(Table1[[#This Row],[launched_at]]/86400)+DATE(1970,1,1)</f>
        <v>41591.737974537034</v>
      </c>
      <c r="T3171" s="7">
        <f>(Table1[[#This Row],[deadline]]/86400)+DATE(1970,1,1)</f>
        <v>41621.207638888889</v>
      </c>
    </row>
    <row r="3172" spans="1:20" ht="43.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1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9">
        <f>Table1[[#This Row],[pledged]]/Table1[[#This Row],[goal]]</f>
        <v>1.1225000000000001</v>
      </c>
      <c r="P3172" s="8">
        <f>IFERROR(Table1[[#This Row],[pledged]]/Table1[[#This Row],[backers_count]],0)</f>
        <v>31.619718309859156</v>
      </c>
      <c r="Q31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72" t="str">
        <f>RIGHT(Table1[[#This Row],[Category and Sub-Category]],(LEN(Table1[[#This Row],[Category and Sub-Category]])-(FIND("/",Table1[[#This Row],[Category and Sub-Category]],1))))</f>
        <v>plays</v>
      </c>
      <c r="S3172" s="7">
        <f>(Table1[[#This Row],[launched_at]]/86400)+DATE(1970,1,1)</f>
        <v>41789.080370370371</v>
      </c>
      <c r="T3172" s="7">
        <f>(Table1[[#This Row],[deadline]]/86400)+DATE(1970,1,1)</f>
        <v>41822.166666666664</v>
      </c>
    </row>
    <row r="3173" spans="1:20" ht="58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12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9">
        <f>Table1[[#This Row],[pledged]]/Table1[[#This Row],[goal]]</f>
        <v>1.0881428571428571</v>
      </c>
      <c r="P3173" s="8">
        <f>IFERROR(Table1[[#This Row],[pledged]]/Table1[[#This Row],[backers_count]],0)</f>
        <v>65.102564102564102</v>
      </c>
      <c r="Q31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73" t="str">
        <f>RIGHT(Table1[[#This Row],[Category and Sub-Category]],(LEN(Table1[[#This Row],[Category and Sub-Category]])-(FIND("/",Table1[[#This Row],[Category and Sub-Category]],1))))</f>
        <v>plays</v>
      </c>
      <c r="S3173" s="7">
        <f>(Table1[[#This Row],[launched_at]]/86400)+DATE(1970,1,1)</f>
        <v>42466.608310185184</v>
      </c>
      <c r="T3173" s="7">
        <f>(Table1[[#This Row],[deadline]]/86400)+DATE(1970,1,1)</f>
        <v>42496.608310185184</v>
      </c>
    </row>
    <row r="3174" spans="1:20" ht="43.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12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9">
        <f>Table1[[#This Row],[pledged]]/Table1[[#This Row],[goal]]</f>
        <v>1.1499999999999999</v>
      </c>
      <c r="P3174" s="8">
        <f>IFERROR(Table1[[#This Row],[pledged]]/Table1[[#This Row],[backers_count]],0)</f>
        <v>79.310344827586206</v>
      </c>
      <c r="Q31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74" t="str">
        <f>RIGHT(Table1[[#This Row],[Category and Sub-Category]],(LEN(Table1[[#This Row],[Category and Sub-Category]])-(FIND("/",Table1[[#This Row],[Category and Sub-Category]],1))))</f>
        <v>plays</v>
      </c>
      <c r="S3174" s="7">
        <f>(Table1[[#This Row],[launched_at]]/86400)+DATE(1970,1,1)</f>
        <v>40923.729953703703</v>
      </c>
      <c r="T3174" s="7">
        <f>(Table1[[#This Row],[deadline]]/86400)+DATE(1970,1,1)</f>
        <v>40953.729953703703</v>
      </c>
    </row>
    <row r="3175" spans="1:20" ht="43.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12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9">
        <f>Table1[[#This Row],[pledged]]/Table1[[#This Row],[goal]]</f>
        <v>1.03</v>
      </c>
      <c r="P3175" s="8">
        <f>IFERROR(Table1[[#This Row],[pledged]]/Table1[[#This Row],[backers_count]],0)</f>
        <v>139.18918918918919</v>
      </c>
      <c r="Q31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75" t="str">
        <f>RIGHT(Table1[[#This Row],[Category and Sub-Category]],(LEN(Table1[[#This Row],[Category and Sub-Category]])-(FIND("/",Table1[[#This Row],[Category and Sub-Category]],1))))</f>
        <v>plays</v>
      </c>
      <c r="S3175" s="7">
        <f>(Table1[[#This Row],[launched_at]]/86400)+DATE(1970,1,1)</f>
        <v>41878.878379629634</v>
      </c>
      <c r="T3175" s="7">
        <f>(Table1[[#This Row],[deadline]]/86400)+DATE(1970,1,1)</f>
        <v>41908.878379629634</v>
      </c>
    </row>
    <row r="3176" spans="1:20" ht="58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12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9">
        <f>Table1[[#This Row],[pledged]]/Table1[[#This Row],[goal]]</f>
        <v>1.0113333333333334</v>
      </c>
      <c r="P3176" s="8">
        <f>IFERROR(Table1[[#This Row],[pledged]]/Table1[[#This Row],[backers_count]],0)</f>
        <v>131.91304347826087</v>
      </c>
      <c r="Q31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76" t="str">
        <f>RIGHT(Table1[[#This Row],[Category and Sub-Category]],(LEN(Table1[[#This Row],[Category and Sub-Category]])-(FIND("/",Table1[[#This Row],[Category and Sub-Category]],1))))</f>
        <v>plays</v>
      </c>
      <c r="S3176" s="7">
        <f>(Table1[[#This Row],[launched_at]]/86400)+DATE(1970,1,1)</f>
        <v>41862.864675925928</v>
      </c>
      <c r="T3176" s="7">
        <f>(Table1[[#This Row],[deadline]]/86400)+DATE(1970,1,1)</f>
        <v>41876.864675925928</v>
      </c>
    </row>
    <row r="3177" spans="1:20" ht="58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12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9">
        <f>Table1[[#This Row],[pledged]]/Table1[[#This Row],[goal]]</f>
        <v>1.0955999999999999</v>
      </c>
      <c r="P3177" s="8">
        <f>IFERROR(Table1[[#This Row],[pledged]]/Table1[[#This Row],[backers_count]],0)</f>
        <v>91.3</v>
      </c>
      <c r="Q31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77" t="str">
        <f>RIGHT(Table1[[#This Row],[Category and Sub-Category]],(LEN(Table1[[#This Row],[Category and Sub-Category]])-(FIND("/",Table1[[#This Row],[Category and Sub-Category]],1))))</f>
        <v>plays</v>
      </c>
      <c r="S3177" s="7">
        <f>(Table1[[#This Row],[launched_at]]/86400)+DATE(1970,1,1)</f>
        <v>40531.886886574073</v>
      </c>
      <c r="T3177" s="7">
        <f>(Table1[[#This Row],[deadline]]/86400)+DATE(1970,1,1)</f>
        <v>40591.886886574073</v>
      </c>
    </row>
    <row r="3178" spans="1:20" ht="58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12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9">
        <f>Table1[[#This Row],[pledged]]/Table1[[#This Row],[goal]]</f>
        <v>1.148421052631579</v>
      </c>
      <c r="P3178" s="8">
        <f>IFERROR(Table1[[#This Row],[pledged]]/Table1[[#This Row],[backers_count]],0)</f>
        <v>39.672727272727272</v>
      </c>
      <c r="Q31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78" t="str">
        <f>RIGHT(Table1[[#This Row],[Category and Sub-Category]],(LEN(Table1[[#This Row],[Category and Sub-Category]])-(FIND("/",Table1[[#This Row],[Category and Sub-Category]],1))))</f>
        <v>plays</v>
      </c>
      <c r="S3178" s="7">
        <f>(Table1[[#This Row],[launched_at]]/86400)+DATE(1970,1,1)</f>
        <v>41477.930914351848</v>
      </c>
      <c r="T3178" s="7">
        <f>(Table1[[#This Row],[deadline]]/86400)+DATE(1970,1,1)</f>
        <v>41504.625</v>
      </c>
    </row>
    <row r="3179" spans="1:20" ht="43.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12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9">
        <f>Table1[[#This Row],[pledged]]/Table1[[#This Row],[goal]]</f>
        <v>1.1739999999999999</v>
      </c>
      <c r="P3179" s="8">
        <f>IFERROR(Table1[[#This Row],[pledged]]/Table1[[#This Row],[backers_count]],0)</f>
        <v>57.549019607843135</v>
      </c>
      <c r="Q31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79" t="str">
        <f>RIGHT(Table1[[#This Row],[Category and Sub-Category]],(LEN(Table1[[#This Row],[Category and Sub-Category]])-(FIND("/",Table1[[#This Row],[Category and Sub-Category]],1))))</f>
        <v>plays</v>
      </c>
      <c r="S3179" s="7">
        <f>(Table1[[#This Row],[launched_at]]/86400)+DATE(1970,1,1)</f>
        <v>41781.666770833333</v>
      </c>
      <c r="T3179" s="7">
        <f>(Table1[[#This Row],[deadline]]/86400)+DATE(1970,1,1)</f>
        <v>41811.666770833333</v>
      </c>
    </row>
    <row r="3180" spans="1:20" ht="58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12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9">
        <f>Table1[[#This Row],[pledged]]/Table1[[#This Row],[goal]]</f>
        <v>1.7173333333333334</v>
      </c>
      <c r="P3180" s="8">
        <f>IFERROR(Table1[[#This Row],[pledged]]/Table1[[#This Row],[backers_count]],0)</f>
        <v>33.025641025641029</v>
      </c>
      <c r="Q31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80" t="str">
        <f>RIGHT(Table1[[#This Row],[Category and Sub-Category]],(LEN(Table1[[#This Row],[Category and Sub-Category]])-(FIND("/",Table1[[#This Row],[Category and Sub-Category]],1))))</f>
        <v>plays</v>
      </c>
      <c r="S3180" s="7">
        <f>(Table1[[#This Row],[launched_at]]/86400)+DATE(1970,1,1)</f>
        <v>41806.605034722219</v>
      </c>
      <c r="T3180" s="7">
        <f>(Table1[[#This Row],[deadline]]/86400)+DATE(1970,1,1)</f>
        <v>41836.605034722219</v>
      </c>
    </row>
    <row r="3181" spans="1:20" ht="43.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12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9">
        <f>Table1[[#This Row],[pledged]]/Table1[[#This Row],[goal]]</f>
        <v>1.1416238095238094</v>
      </c>
      <c r="P3181" s="8">
        <f>IFERROR(Table1[[#This Row],[pledged]]/Table1[[#This Row],[backers_count]],0)</f>
        <v>77.335806451612896</v>
      </c>
      <c r="Q31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81" t="str">
        <f>RIGHT(Table1[[#This Row],[Category and Sub-Category]],(LEN(Table1[[#This Row],[Category and Sub-Category]])-(FIND("/",Table1[[#This Row],[Category and Sub-Category]],1))))</f>
        <v>plays</v>
      </c>
      <c r="S3181" s="7">
        <f>(Table1[[#This Row],[launched_at]]/86400)+DATE(1970,1,1)</f>
        <v>41375.702210648145</v>
      </c>
      <c r="T3181" s="7">
        <f>(Table1[[#This Row],[deadline]]/86400)+DATE(1970,1,1)</f>
        <v>41400.702210648145</v>
      </c>
    </row>
    <row r="3182" spans="1:20" ht="43.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1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9">
        <f>Table1[[#This Row],[pledged]]/Table1[[#This Row],[goal]]</f>
        <v>1.1975</v>
      </c>
      <c r="P3182" s="8">
        <f>IFERROR(Table1[[#This Row],[pledged]]/Table1[[#This Row],[backers_count]],0)</f>
        <v>31.933333333333334</v>
      </c>
      <c r="Q31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82" t="str">
        <f>RIGHT(Table1[[#This Row],[Category and Sub-Category]],(LEN(Table1[[#This Row],[Category and Sub-Category]])-(FIND("/",Table1[[#This Row],[Category and Sub-Category]],1))))</f>
        <v>plays</v>
      </c>
      <c r="S3182" s="7">
        <f>(Table1[[#This Row],[launched_at]]/86400)+DATE(1970,1,1)</f>
        <v>41780.412604166668</v>
      </c>
      <c r="T3182" s="7">
        <f>(Table1[[#This Row],[deadline]]/86400)+DATE(1970,1,1)</f>
        <v>41810.412604166668</v>
      </c>
    </row>
    <row r="3183" spans="1:20" ht="43.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12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9">
        <f>Table1[[#This Row],[pledged]]/Table1[[#This Row],[goal]]</f>
        <v>1.0900000000000001</v>
      </c>
      <c r="P3183" s="8">
        <f>IFERROR(Table1[[#This Row],[pledged]]/Table1[[#This Row],[backers_count]],0)</f>
        <v>36.333333333333336</v>
      </c>
      <c r="Q31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83" t="str">
        <f>RIGHT(Table1[[#This Row],[Category and Sub-Category]],(LEN(Table1[[#This Row],[Category and Sub-Category]])-(FIND("/",Table1[[#This Row],[Category and Sub-Category]],1))))</f>
        <v>plays</v>
      </c>
      <c r="S3183" s="7">
        <f>(Table1[[#This Row],[launched_at]]/86400)+DATE(1970,1,1)</f>
        <v>41779.310034722221</v>
      </c>
      <c r="T3183" s="7">
        <f>(Table1[[#This Row],[deadline]]/86400)+DATE(1970,1,1)</f>
        <v>41805.666666666664</v>
      </c>
    </row>
    <row r="3184" spans="1:20" ht="58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12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9">
        <f>Table1[[#This Row],[pledged]]/Table1[[#This Row],[goal]]</f>
        <v>1.0088571428571429</v>
      </c>
      <c r="P3184" s="8">
        <f>IFERROR(Table1[[#This Row],[pledged]]/Table1[[#This Row],[backers_count]],0)</f>
        <v>46.768211920529801</v>
      </c>
      <c r="Q31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84" t="str">
        <f>RIGHT(Table1[[#This Row],[Category and Sub-Category]],(LEN(Table1[[#This Row],[Category and Sub-Category]])-(FIND("/",Table1[[#This Row],[Category and Sub-Category]],1))))</f>
        <v>plays</v>
      </c>
      <c r="S3184" s="7">
        <f>(Table1[[#This Row],[launched_at]]/86400)+DATE(1970,1,1)</f>
        <v>40883.949317129627</v>
      </c>
      <c r="T3184" s="7">
        <f>(Table1[[#This Row],[deadline]]/86400)+DATE(1970,1,1)</f>
        <v>40939.708333333336</v>
      </c>
    </row>
    <row r="3185" spans="1:20" ht="43.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12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9">
        <f>Table1[[#This Row],[pledged]]/Table1[[#This Row],[goal]]</f>
        <v>1.0900000000000001</v>
      </c>
      <c r="P3185" s="8">
        <f>IFERROR(Table1[[#This Row],[pledged]]/Table1[[#This Row],[backers_count]],0)</f>
        <v>40.073529411764703</v>
      </c>
      <c r="Q31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85" t="str">
        <f>RIGHT(Table1[[#This Row],[Category and Sub-Category]],(LEN(Table1[[#This Row],[Category and Sub-Category]])-(FIND("/",Table1[[#This Row],[Category and Sub-Category]],1))))</f>
        <v>plays</v>
      </c>
      <c r="S3185" s="7">
        <f>(Table1[[#This Row],[launched_at]]/86400)+DATE(1970,1,1)</f>
        <v>41491.79478009259</v>
      </c>
      <c r="T3185" s="7">
        <f>(Table1[[#This Row],[deadline]]/86400)+DATE(1970,1,1)</f>
        <v>41509.79478009259</v>
      </c>
    </row>
    <row r="3186" spans="1:20" ht="43.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12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9">
        <f>Table1[[#This Row],[pledged]]/Table1[[#This Row],[goal]]</f>
        <v>1.0720930232558139</v>
      </c>
      <c r="P3186" s="8">
        <f>IFERROR(Table1[[#This Row],[pledged]]/Table1[[#This Row],[backers_count]],0)</f>
        <v>100.21739130434783</v>
      </c>
      <c r="Q31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86" t="str">
        <f>RIGHT(Table1[[#This Row],[Category and Sub-Category]],(LEN(Table1[[#This Row],[Category and Sub-Category]])-(FIND("/",Table1[[#This Row],[Category and Sub-Category]],1))))</f>
        <v>plays</v>
      </c>
      <c r="S3186" s="7">
        <f>(Table1[[#This Row],[launched_at]]/86400)+DATE(1970,1,1)</f>
        <v>41791.993414351848</v>
      </c>
      <c r="T3186" s="7">
        <f>(Table1[[#This Row],[deadline]]/86400)+DATE(1970,1,1)</f>
        <v>41821.993414351848</v>
      </c>
    </row>
    <row r="3187" spans="1:20" ht="43.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12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9">
        <f>Table1[[#This Row],[pledged]]/Table1[[#This Row],[goal]]</f>
        <v>1</v>
      </c>
      <c r="P3187" s="8">
        <f>IFERROR(Table1[[#This Row],[pledged]]/Table1[[#This Row],[backers_count]],0)</f>
        <v>41.666666666666664</v>
      </c>
      <c r="Q31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87" t="str">
        <f>RIGHT(Table1[[#This Row],[Category and Sub-Category]],(LEN(Table1[[#This Row],[Category and Sub-Category]])-(FIND("/",Table1[[#This Row],[Category and Sub-Category]],1))))</f>
        <v>plays</v>
      </c>
      <c r="S3187" s="7">
        <f>(Table1[[#This Row],[launched_at]]/86400)+DATE(1970,1,1)</f>
        <v>41829.977326388893</v>
      </c>
      <c r="T3187" s="7">
        <f>(Table1[[#This Row],[deadline]]/86400)+DATE(1970,1,1)</f>
        <v>41836.977326388893</v>
      </c>
    </row>
    <row r="3188" spans="1:20" ht="43.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12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9">
        <f>Table1[[#This Row],[pledged]]/Table1[[#This Row],[goal]]</f>
        <v>1.0218750000000001</v>
      </c>
      <c r="P3188" s="8">
        <f>IFERROR(Table1[[#This Row],[pledged]]/Table1[[#This Row],[backers_count]],0)</f>
        <v>46.714285714285715</v>
      </c>
      <c r="Q31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88" t="str">
        <f>RIGHT(Table1[[#This Row],[Category and Sub-Category]],(LEN(Table1[[#This Row],[Category and Sub-Category]])-(FIND("/",Table1[[#This Row],[Category and Sub-Category]],1))))</f>
        <v>plays</v>
      </c>
      <c r="S3188" s="7">
        <f>(Table1[[#This Row],[launched_at]]/86400)+DATE(1970,1,1)</f>
        <v>41868.924050925925</v>
      </c>
      <c r="T3188" s="7">
        <f>(Table1[[#This Row],[deadline]]/86400)+DATE(1970,1,1)</f>
        <v>41898.875</v>
      </c>
    </row>
    <row r="3189" spans="1:20" ht="58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12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9">
        <f>Table1[[#This Row],[pledged]]/Table1[[#This Row],[goal]]</f>
        <v>1.1629333333333334</v>
      </c>
      <c r="P3189" s="8">
        <f>IFERROR(Table1[[#This Row],[pledged]]/Table1[[#This Row],[backers_count]],0)</f>
        <v>71.491803278688522</v>
      </c>
      <c r="Q31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89" t="str">
        <f>RIGHT(Table1[[#This Row],[Category and Sub-Category]],(LEN(Table1[[#This Row],[Category and Sub-Category]])-(FIND("/",Table1[[#This Row],[Category and Sub-Category]],1))))</f>
        <v>plays</v>
      </c>
      <c r="S3189" s="7">
        <f>(Table1[[#This Row],[launched_at]]/86400)+DATE(1970,1,1)</f>
        <v>41835.666354166664</v>
      </c>
      <c r="T3189" s="7">
        <f>(Table1[[#This Row],[deadline]]/86400)+DATE(1970,1,1)</f>
        <v>41855.666354166664</v>
      </c>
    </row>
    <row r="3190" spans="1:20" ht="43.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12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9">
        <f>Table1[[#This Row],[pledged]]/Table1[[#This Row],[goal]]</f>
        <v>0.65</v>
      </c>
      <c r="P3190" s="8">
        <f>IFERROR(Table1[[#This Row],[pledged]]/Table1[[#This Row],[backers_count]],0)</f>
        <v>14.444444444444445</v>
      </c>
      <c r="Q31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90" t="str">
        <f>RIGHT(Table1[[#This Row],[Category and Sub-Category]],(LEN(Table1[[#This Row],[Category and Sub-Category]])-(FIND("/",Table1[[#This Row],[Category and Sub-Category]],1))))</f>
        <v>musical</v>
      </c>
      <c r="S3190" s="7">
        <f>(Table1[[#This Row],[launched_at]]/86400)+DATE(1970,1,1)</f>
        <v>42144.415532407409</v>
      </c>
      <c r="T3190" s="7">
        <f>(Table1[[#This Row],[deadline]]/86400)+DATE(1970,1,1)</f>
        <v>42165.415532407409</v>
      </c>
    </row>
    <row r="3191" spans="1:20" ht="58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12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9">
        <f>Table1[[#This Row],[pledged]]/Table1[[#This Row],[goal]]</f>
        <v>0.12327272727272727</v>
      </c>
      <c r="P3191" s="8">
        <f>IFERROR(Table1[[#This Row],[pledged]]/Table1[[#This Row],[backers_count]],0)</f>
        <v>356.84210526315792</v>
      </c>
      <c r="Q31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91" t="str">
        <f>RIGHT(Table1[[#This Row],[Category and Sub-Category]],(LEN(Table1[[#This Row],[Category and Sub-Category]])-(FIND("/",Table1[[#This Row],[Category and Sub-Category]],1))))</f>
        <v>musical</v>
      </c>
      <c r="S3191" s="7">
        <f>(Table1[[#This Row],[launched_at]]/86400)+DATE(1970,1,1)</f>
        <v>42118.346435185187</v>
      </c>
      <c r="T3191" s="7">
        <f>(Table1[[#This Row],[deadline]]/86400)+DATE(1970,1,1)</f>
        <v>42148.346435185187</v>
      </c>
    </row>
    <row r="3192" spans="1:20" ht="43.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1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9">
        <f>Table1[[#This Row],[pledged]]/Table1[[#This Row],[goal]]</f>
        <v>0</v>
      </c>
      <c r="P3192" s="8">
        <f>IFERROR(Table1[[#This Row],[pledged]]/Table1[[#This Row],[backers_count]],0)</f>
        <v>0</v>
      </c>
      <c r="Q31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92" t="str">
        <f>RIGHT(Table1[[#This Row],[Category and Sub-Category]],(LEN(Table1[[#This Row],[Category and Sub-Category]])-(FIND("/",Table1[[#This Row],[Category and Sub-Category]],1))))</f>
        <v>musical</v>
      </c>
      <c r="S3192" s="7">
        <f>(Table1[[#This Row],[launched_at]]/86400)+DATE(1970,1,1)</f>
        <v>42683.151331018518</v>
      </c>
      <c r="T3192" s="7">
        <f>(Table1[[#This Row],[deadline]]/86400)+DATE(1970,1,1)</f>
        <v>42713.192997685182</v>
      </c>
    </row>
    <row r="3193" spans="1:20" ht="43.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12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9">
        <f>Table1[[#This Row],[pledged]]/Table1[[#This Row],[goal]]</f>
        <v>4.0266666666666666E-2</v>
      </c>
      <c r="P3193" s="8">
        <f>IFERROR(Table1[[#This Row],[pledged]]/Table1[[#This Row],[backers_count]],0)</f>
        <v>37.75</v>
      </c>
      <c r="Q31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93" t="str">
        <f>RIGHT(Table1[[#This Row],[Category and Sub-Category]],(LEN(Table1[[#This Row],[Category and Sub-Category]])-(FIND("/",Table1[[#This Row],[Category and Sub-Category]],1))))</f>
        <v>musical</v>
      </c>
      <c r="S3193" s="7">
        <f>(Table1[[#This Row],[launched_at]]/86400)+DATE(1970,1,1)</f>
        <v>42538.755428240736</v>
      </c>
      <c r="T3193" s="7">
        <f>(Table1[[#This Row],[deadline]]/86400)+DATE(1970,1,1)</f>
        <v>42598.755428240736</v>
      </c>
    </row>
    <row r="3194" spans="1:20" ht="43.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12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9">
        <f>Table1[[#This Row],[pledged]]/Table1[[#This Row],[goal]]</f>
        <v>1.0200000000000001E-2</v>
      </c>
      <c r="P3194" s="8">
        <f>IFERROR(Table1[[#This Row],[pledged]]/Table1[[#This Row],[backers_count]],0)</f>
        <v>12.75</v>
      </c>
      <c r="Q31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94" t="str">
        <f>RIGHT(Table1[[#This Row],[Category and Sub-Category]],(LEN(Table1[[#This Row],[Category and Sub-Category]])-(FIND("/",Table1[[#This Row],[Category and Sub-Category]],1))))</f>
        <v>musical</v>
      </c>
      <c r="S3194" s="7">
        <f>(Table1[[#This Row],[launched_at]]/86400)+DATE(1970,1,1)</f>
        <v>42018.94049768518</v>
      </c>
      <c r="T3194" s="7">
        <f>(Table1[[#This Row],[deadline]]/86400)+DATE(1970,1,1)</f>
        <v>42063.916666666672</v>
      </c>
    </row>
    <row r="3195" spans="1:20" ht="43.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12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9">
        <f>Table1[[#This Row],[pledged]]/Table1[[#This Row],[goal]]</f>
        <v>0.1174</v>
      </c>
      <c r="P3195" s="8">
        <f>IFERROR(Table1[[#This Row],[pledged]]/Table1[[#This Row],[backers_count]],0)</f>
        <v>24.458333333333332</v>
      </c>
      <c r="Q31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95" t="str">
        <f>RIGHT(Table1[[#This Row],[Category and Sub-Category]],(LEN(Table1[[#This Row],[Category and Sub-Category]])-(FIND("/",Table1[[#This Row],[Category and Sub-Category]],1))))</f>
        <v>musical</v>
      </c>
      <c r="S3195" s="7">
        <f>(Table1[[#This Row],[launched_at]]/86400)+DATE(1970,1,1)</f>
        <v>42010.968240740738</v>
      </c>
      <c r="T3195" s="7">
        <f>(Table1[[#This Row],[deadline]]/86400)+DATE(1970,1,1)</f>
        <v>42055.968240740738</v>
      </c>
    </row>
    <row r="3196" spans="1:20" ht="58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12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9">
        <f>Table1[[#This Row],[pledged]]/Table1[[#This Row],[goal]]</f>
        <v>0</v>
      </c>
      <c r="P3196" s="8">
        <f>IFERROR(Table1[[#This Row],[pledged]]/Table1[[#This Row],[backers_count]],0)</f>
        <v>0</v>
      </c>
      <c r="Q31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96" t="str">
        <f>RIGHT(Table1[[#This Row],[Category and Sub-Category]],(LEN(Table1[[#This Row],[Category and Sub-Category]])-(FIND("/",Table1[[#This Row],[Category and Sub-Category]],1))))</f>
        <v>musical</v>
      </c>
      <c r="S3196" s="7">
        <f>(Table1[[#This Row],[launched_at]]/86400)+DATE(1970,1,1)</f>
        <v>42182.062476851846</v>
      </c>
      <c r="T3196" s="7">
        <f>(Table1[[#This Row],[deadline]]/86400)+DATE(1970,1,1)</f>
        <v>42212.062476851846</v>
      </c>
    </row>
    <row r="3197" spans="1:20" ht="58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12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9">
        <f>Table1[[#This Row],[pledged]]/Table1[[#This Row],[goal]]</f>
        <v>0.59142857142857141</v>
      </c>
      <c r="P3197" s="8">
        <f>IFERROR(Table1[[#This Row],[pledged]]/Table1[[#This Row],[backers_count]],0)</f>
        <v>53.07692307692308</v>
      </c>
      <c r="Q31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97" t="str">
        <f>RIGHT(Table1[[#This Row],[Category and Sub-Category]],(LEN(Table1[[#This Row],[Category and Sub-Category]])-(FIND("/",Table1[[#This Row],[Category and Sub-Category]],1))))</f>
        <v>musical</v>
      </c>
      <c r="S3197" s="7">
        <f>(Table1[[#This Row],[launched_at]]/86400)+DATE(1970,1,1)</f>
        <v>42017.594236111108</v>
      </c>
      <c r="T3197" s="7">
        <f>(Table1[[#This Row],[deadline]]/86400)+DATE(1970,1,1)</f>
        <v>42047.594236111108</v>
      </c>
    </row>
    <row r="3198" spans="1:20" ht="43.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12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9">
        <f>Table1[[#This Row],[pledged]]/Table1[[#This Row],[goal]]</f>
        <v>5.9999999999999995E-4</v>
      </c>
      <c r="P3198" s="8">
        <f>IFERROR(Table1[[#This Row],[pledged]]/Table1[[#This Row],[backers_count]],0)</f>
        <v>300</v>
      </c>
      <c r="Q31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98" t="str">
        <f>RIGHT(Table1[[#This Row],[Category and Sub-Category]],(LEN(Table1[[#This Row],[Category and Sub-Category]])-(FIND("/",Table1[[#This Row],[Category and Sub-Category]],1))))</f>
        <v>musical</v>
      </c>
      <c r="S3198" s="7">
        <f>(Table1[[#This Row],[launched_at]]/86400)+DATE(1970,1,1)</f>
        <v>42157.598090277781</v>
      </c>
      <c r="T3198" s="7">
        <f>(Table1[[#This Row],[deadline]]/86400)+DATE(1970,1,1)</f>
        <v>42217.583333333328</v>
      </c>
    </row>
    <row r="3199" spans="1:20" ht="29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12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9">
        <f>Table1[[#This Row],[pledged]]/Table1[[#This Row],[goal]]</f>
        <v>0.1145</v>
      </c>
      <c r="P3199" s="8">
        <f>IFERROR(Table1[[#This Row],[pledged]]/Table1[[#This Row],[backers_count]],0)</f>
        <v>286.25</v>
      </c>
      <c r="Q31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199" t="str">
        <f>RIGHT(Table1[[#This Row],[Category and Sub-Category]],(LEN(Table1[[#This Row],[Category and Sub-Category]])-(FIND("/",Table1[[#This Row],[Category and Sub-Category]],1))))</f>
        <v>musical</v>
      </c>
      <c r="S3199" s="7">
        <f>(Table1[[#This Row],[launched_at]]/86400)+DATE(1970,1,1)</f>
        <v>42009.493263888886</v>
      </c>
      <c r="T3199" s="7">
        <f>(Table1[[#This Row],[deadline]]/86400)+DATE(1970,1,1)</f>
        <v>42039.493263888886</v>
      </c>
    </row>
    <row r="3200" spans="1:20" ht="58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12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9">
        <f>Table1[[#This Row],[pledged]]/Table1[[#This Row],[goal]]</f>
        <v>3.6666666666666666E-3</v>
      </c>
      <c r="P3200" s="8">
        <f>IFERROR(Table1[[#This Row],[pledged]]/Table1[[#This Row],[backers_count]],0)</f>
        <v>36.666666666666664</v>
      </c>
      <c r="Q32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00" t="str">
        <f>RIGHT(Table1[[#This Row],[Category and Sub-Category]],(LEN(Table1[[#This Row],[Category and Sub-Category]])-(FIND("/",Table1[[#This Row],[Category and Sub-Category]],1))))</f>
        <v>musical</v>
      </c>
      <c r="S3200" s="7">
        <f>(Table1[[#This Row],[launched_at]]/86400)+DATE(1970,1,1)</f>
        <v>42013.424502314811</v>
      </c>
      <c r="T3200" s="7">
        <f>(Table1[[#This Row],[deadline]]/86400)+DATE(1970,1,1)</f>
        <v>42051.424502314811</v>
      </c>
    </row>
    <row r="3201" spans="1:20" ht="43.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12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9">
        <f>Table1[[#This Row],[pledged]]/Table1[[#This Row],[goal]]</f>
        <v>0.52159999999999995</v>
      </c>
      <c r="P3201" s="8">
        <f>IFERROR(Table1[[#This Row],[pledged]]/Table1[[#This Row],[backers_count]],0)</f>
        <v>49.20754716981132</v>
      </c>
      <c r="Q32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01" t="str">
        <f>RIGHT(Table1[[#This Row],[Category and Sub-Category]],(LEN(Table1[[#This Row],[Category and Sub-Category]])-(FIND("/",Table1[[#This Row],[Category and Sub-Category]],1))))</f>
        <v>musical</v>
      </c>
      <c r="S3201" s="7">
        <f>(Table1[[#This Row],[launched_at]]/86400)+DATE(1970,1,1)</f>
        <v>41858.761782407411</v>
      </c>
      <c r="T3201" s="7">
        <f>(Table1[[#This Row],[deadline]]/86400)+DATE(1970,1,1)</f>
        <v>41888.875</v>
      </c>
    </row>
    <row r="3202" spans="1:20" ht="58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1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9">
        <f>Table1[[#This Row],[pledged]]/Table1[[#This Row],[goal]]</f>
        <v>2.0000000000000002E-5</v>
      </c>
      <c r="P3202" s="8">
        <f>IFERROR(Table1[[#This Row],[pledged]]/Table1[[#This Row],[backers_count]],0)</f>
        <v>1</v>
      </c>
      <c r="Q32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02" t="str">
        <f>RIGHT(Table1[[#This Row],[Category and Sub-Category]],(LEN(Table1[[#This Row],[Category and Sub-Category]])-(FIND("/",Table1[[#This Row],[Category and Sub-Category]],1))))</f>
        <v>musical</v>
      </c>
      <c r="S3202" s="7">
        <f>(Table1[[#This Row],[launched_at]]/86400)+DATE(1970,1,1)</f>
        <v>42460.320613425924</v>
      </c>
      <c r="T3202" s="7">
        <f>(Table1[[#This Row],[deadline]]/86400)+DATE(1970,1,1)</f>
        <v>42490.231944444444</v>
      </c>
    </row>
    <row r="3203" spans="1:20" ht="43.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12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9">
        <f>Table1[[#This Row],[pledged]]/Table1[[#This Row],[goal]]</f>
        <v>1.2500000000000001E-2</v>
      </c>
      <c r="P3203" s="8">
        <f>IFERROR(Table1[[#This Row],[pledged]]/Table1[[#This Row],[backers_count]],0)</f>
        <v>12.5</v>
      </c>
      <c r="Q32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03" t="str">
        <f>RIGHT(Table1[[#This Row],[Category and Sub-Category]],(LEN(Table1[[#This Row],[Category and Sub-Category]])-(FIND("/",Table1[[#This Row],[Category and Sub-Category]],1))))</f>
        <v>musical</v>
      </c>
      <c r="S3203" s="7">
        <f>(Table1[[#This Row],[launched_at]]/86400)+DATE(1970,1,1)</f>
        <v>41861.767094907409</v>
      </c>
      <c r="T3203" s="7">
        <f>(Table1[[#This Row],[deadline]]/86400)+DATE(1970,1,1)</f>
        <v>41882.767094907409</v>
      </c>
    </row>
    <row r="3204" spans="1:20" ht="43.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12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9">
        <f>Table1[[#This Row],[pledged]]/Table1[[#This Row],[goal]]</f>
        <v>0.54520000000000002</v>
      </c>
      <c r="P3204" s="8">
        <f>IFERROR(Table1[[#This Row],[pledged]]/Table1[[#This Row],[backers_count]],0)</f>
        <v>109.04</v>
      </c>
      <c r="Q32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04" t="str">
        <f>RIGHT(Table1[[#This Row],[Category and Sub-Category]],(LEN(Table1[[#This Row],[Category and Sub-Category]])-(FIND("/",Table1[[#This Row],[Category and Sub-Category]],1))))</f>
        <v>musical</v>
      </c>
      <c r="S3204" s="7">
        <f>(Table1[[#This Row],[launched_at]]/86400)+DATE(1970,1,1)</f>
        <v>42293.853541666671</v>
      </c>
      <c r="T3204" s="7">
        <f>(Table1[[#This Row],[deadline]]/86400)+DATE(1970,1,1)</f>
        <v>42352.249305555553</v>
      </c>
    </row>
    <row r="3205" spans="1:20" ht="43.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12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9">
        <f>Table1[[#This Row],[pledged]]/Table1[[#This Row],[goal]]</f>
        <v>0.25</v>
      </c>
      <c r="P3205" s="8">
        <f>IFERROR(Table1[[#This Row],[pledged]]/Table1[[#This Row],[backers_count]],0)</f>
        <v>41.666666666666664</v>
      </c>
      <c r="Q32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05" t="str">
        <f>RIGHT(Table1[[#This Row],[Category and Sub-Category]],(LEN(Table1[[#This Row],[Category and Sub-Category]])-(FIND("/",Table1[[#This Row],[Category and Sub-Category]],1))))</f>
        <v>musical</v>
      </c>
      <c r="S3205" s="7">
        <f>(Table1[[#This Row],[launched_at]]/86400)+DATE(1970,1,1)</f>
        <v>42242.988680555558</v>
      </c>
      <c r="T3205" s="7">
        <f>(Table1[[#This Row],[deadline]]/86400)+DATE(1970,1,1)</f>
        <v>42272.988680555558</v>
      </c>
    </row>
    <row r="3206" spans="1:20" ht="58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12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9">
        <f>Table1[[#This Row],[pledged]]/Table1[[#This Row],[goal]]</f>
        <v>0</v>
      </c>
      <c r="P3206" s="8">
        <f>IFERROR(Table1[[#This Row],[pledged]]/Table1[[#This Row],[backers_count]],0)</f>
        <v>0</v>
      </c>
      <c r="Q32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06" t="str">
        <f>RIGHT(Table1[[#This Row],[Category and Sub-Category]],(LEN(Table1[[#This Row],[Category and Sub-Category]])-(FIND("/",Table1[[#This Row],[Category and Sub-Category]],1))))</f>
        <v>musical</v>
      </c>
      <c r="S3206" s="7">
        <f>(Table1[[#This Row],[launched_at]]/86400)+DATE(1970,1,1)</f>
        <v>42172.686099537037</v>
      </c>
      <c r="T3206" s="7">
        <f>(Table1[[#This Row],[deadline]]/86400)+DATE(1970,1,1)</f>
        <v>42202.676388888889</v>
      </c>
    </row>
    <row r="3207" spans="1:20" ht="43.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12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9">
        <f>Table1[[#This Row],[pledged]]/Table1[[#This Row],[goal]]</f>
        <v>3.4125000000000003E-2</v>
      </c>
      <c r="P3207" s="8">
        <f>IFERROR(Table1[[#This Row],[pledged]]/Table1[[#This Row],[backers_count]],0)</f>
        <v>22.75</v>
      </c>
      <c r="Q32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07" t="str">
        <f>RIGHT(Table1[[#This Row],[Category and Sub-Category]],(LEN(Table1[[#This Row],[Category and Sub-Category]])-(FIND("/",Table1[[#This Row],[Category and Sub-Category]],1))))</f>
        <v>musical</v>
      </c>
      <c r="S3207" s="7">
        <f>(Table1[[#This Row],[launched_at]]/86400)+DATE(1970,1,1)</f>
        <v>42095.374675925923</v>
      </c>
      <c r="T3207" s="7">
        <f>(Table1[[#This Row],[deadline]]/86400)+DATE(1970,1,1)</f>
        <v>42125.374675925923</v>
      </c>
    </row>
    <row r="3208" spans="1:20" ht="43.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12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9">
        <f>Table1[[#This Row],[pledged]]/Table1[[#This Row],[goal]]</f>
        <v>0</v>
      </c>
      <c r="P3208" s="8">
        <f>IFERROR(Table1[[#This Row],[pledged]]/Table1[[#This Row],[backers_count]],0)</f>
        <v>0</v>
      </c>
      <c r="Q32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08" t="str">
        <f>RIGHT(Table1[[#This Row],[Category and Sub-Category]],(LEN(Table1[[#This Row],[Category and Sub-Category]])-(FIND("/",Table1[[#This Row],[Category and Sub-Category]],1))))</f>
        <v>musical</v>
      </c>
      <c r="S3208" s="7">
        <f>(Table1[[#This Row],[launched_at]]/86400)+DATE(1970,1,1)</f>
        <v>42236.276053240741</v>
      </c>
      <c r="T3208" s="7">
        <f>(Table1[[#This Row],[deadline]]/86400)+DATE(1970,1,1)</f>
        <v>42266.276053240741</v>
      </c>
    </row>
    <row r="3209" spans="1:20" ht="43.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12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9">
        <f>Table1[[#This Row],[pledged]]/Table1[[#This Row],[goal]]</f>
        <v>0.46363636363636362</v>
      </c>
      <c r="P3209" s="8">
        <f>IFERROR(Table1[[#This Row],[pledged]]/Table1[[#This Row],[backers_count]],0)</f>
        <v>70.833333333333329</v>
      </c>
      <c r="Q32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09" t="str">
        <f>RIGHT(Table1[[#This Row],[Category and Sub-Category]],(LEN(Table1[[#This Row],[Category and Sub-Category]])-(FIND("/",Table1[[#This Row],[Category and Sub-Category]],1))))</f>
        <v>musical</v>
      </c>
      <c r="S3209" s="7">
        <f>(Table1[[#This Row],[launched_at]]/86400)+DATE(1970,1,1)</f>
        <v>42057.277858796297</v>
      </c>
      <c r="T3209" s="7">
        <f>(Table1[[#This Row],[deadline]]/86400)+DATE(1970,1,1)</f>
        <v>42117.236192129625</v>
      </c>
    </row>
    <row r="3210" spans="1:20" ht="43.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12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9">
        <f>Table1[[#This Row],[pledged]]/Table1[[#This Row],[goal]]</f>
        <v>1.0349999999999999</v>
      </c>
      <c r="P3210" s="8">
        <f>IFERROR(Table1[[#This Row],[pledged]]/Table1[[#This Row],[backers_count]],0)</f>
        <v>63.109756097560975</v>
      </c>
      <c r="Q32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10" t="str">
        <f>RIGHT(Table1[[#This Row],[Category and Sub-Category]],(LEN(Table1[[#This Row],[Category and Sub-Category]])-(FIND("/",Table1[[#This Row],[Category and Sub-Category]],1))))</f>
        <v>plays</v>
      </c>
      <c r="S3210" s="7">
        <f>(Table1[[#This Row],[launched_at]]/86400)+DATE(1970,1,1)</f>
        <v>41827.605057870373</v>
      </c>
      <c r="T3210" s="7">
        <f>(Table1[[#This Row],[deadline]]/86400)+DATE(1970,1,1)</f>
        <v>41848.605057870373</v>
      </c>
    </row>
    <row r="3211" spans="1:20" ht="43.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12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9">
        <f>Table1[[#This Row],[pledged]]/Table1[[#This Row],[goal]]</f>
        <v>1.1932315789473684</v>
      </c>
      <c r="P3211" s="8">
        <f>IFERROR(Table1[[#This Row],[pledged]]/Table1[[#This Row],[backers_count]],0)</f>
        <v>50.157964601769912</v>
      </c>
      <c r="Q32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11" t="str">
        <f>RIGHT(Table1[[#This Row],[Category and Sub-Category]],(LEN(Table1[[#This Row],[Category and Sub-Category]])-(FIND("/",Table1[[#This Row],[Category and Sub-Category]],1))))</f>
        <v>plays</v>
      </c>
      <c r="S3211" s="7">
        <f>(Table1[[#This Row],[launched_at]]/86400)+DATE(1970,1,1)</f>
        <v>41778.637245370366</v>
      </c>
      <c r="T3211" s="7">
        <f>(Table1[[#This Row],[deadline]]/86400)+DATE(1970,1,1)</f>
        <v>41810.958333333336</v>
      </c>
    </row>
    <row r="3212" spans="1:20" ht="43.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9">
        <f>Table1[[#This Row],[pledged]]/Table1[[#This Row],[goal]]</f>
        <v>1.2576666666666667</v>
      </c>
      <c r="P3212" s="8">
        <f>IFERROR(Table1[[#This Row],[pledged]]/Table1[[#This Row],[backers_count]],0)</f>
        <v>62.883333333333333</v>
      </c>
      <c r="Q32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12" t="str">
        <f>RIGHT(Table1[[#This Row],[Category and Sub-Category]],(LEN(Table1[[#This Row],[Category and Sub-Category]])-(FIND("/",Table1[[#This Row],[Category and Sub-Category]],1))))</f>
        <v>plays</v>
      </c>
      <c r="S3212" s="7">
        <f>(Table1[[#This Row],[launched_at]]/86400)+DATE(1970,1,1)</f>
        <v>41013.936562499999</v>
      </c>
      <c r="T3212" s="7">
        <f>(Table1[[#This Row],[deadline]]/86400)+DATE(1970,1,1)</f>
        <v>41061.165972222225</v>
      </c>
    </row>
    <row r="3213" spans="1:20" ht="58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12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9">
        <f>Table1[[#This Row],[pledged]]/Table1[[#This Row],[goal]]</f>
        <v>1.1974347826086957</v>
      </c>
      <c r="P3213" s="8">
        <f>IFERROR(Table1[[#This Row],[pledged]]/Table1[[#This Row],[backers_count]],0)</f>
        <v>85.531055900621112</v>
      </c>
      <c r="Q32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13" t="str">
        <f>RIGHT(Table1[[#This Row],[Category and Sub-Category]],(LEN(Table1[[#This Row],[Category and Sub-Category]])-(FIND("/",Table1[[#This Row],[Category and Sub-Category]],1))))</f>
        <v>plays</v>
      </c>
      <c r="S3213" s="7">
        <f>(Table1[[#This Row],[launched_at]]/86400)+DATE(1970,1,1)</f>
        <v>41834.58657407407</v>
      </c>
      <c r="T3213" s="7">
        <f>(Table1[[#This Row],[deadline]]/86400)+DATE(1970,1,1)</f>
        <v>41866.083333333336</v>
      </c>
    </row>
    <row r="3214" spans="1:20" ht="29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12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9">
        <f>Table1[[#This Row],[pledged]]/Table1[[#This Row],[goal]]</f>
        <v>1.2625</v>
      </c>
      <c r="P3214" s="8">
        <f>IFERROR(Table1[[#This Row],[pledged]]/Table1[[#This Row],[backers_count]],0)</f>
        <v>53.723404255319146</v>
      </c>
      <c r="Q32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14" t="str">
        <f>RIGHT(Table1[[#This Row],[Category and Sub-Category]],(LEN(Table1[[#This Row],[Category and Sub-Category]])-(FIND("/",Table1[[#This Row],[Category and Sub-Category]],1))))</f>
        <v>plays</v>
      </c>
      <c r="S3214" s="7">
        <f>(Table1[[#This Row],[launched_at]]/86400)+DATE(1970,1,1)</f>
        <v>41829.795729166668</v>
      </c>
      <c r="T3214" s="7">
        <f>(Table1[[#This Row],[deadline]]/86400)+DATE(1970,1,1)</f>
        <v>41859.795729166668</v>
      </c>
    </row>
    <row r="3215" spans="1:20" ht="43.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12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9">
        <f>Table1[[#This Row],[pledged]]/Table1[[#This Row],[goal]]</f>
        <v>1.0011666666666668</v>
      </c>
      <c r="P3215" s="8">
        <f>IFERROR(Table1[[#This Row],[pledged]]/Table1[[#This Row],[backers_count]],0)</f>
        <v>127.80851063829788</v>
      </c>
      <c r="Q32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15" t="str">
        <f>RIGHT(Table1[[#This Row],[Category and Sub-Category]],(LEN(Table1[[#This Row],[Category and Sub-Category]])-(FIND("/",Table1[[#This Row],[Category and Sub-Category]],1))))</f>
        <v>plays</v>
      </c>
      <c r="S3215" s="7">
        <f>(Table1[[#This Row],[launched_at]]/86400)+DATE(1970,1,1)</f>
        <v>42171.763414351852</v>
      </c>
      <c r="T3215" s="7">
        <f>(Table1[[#This Row],[deadline]]/86400)+DATE(1970,1,1)</f>
        <v>42211.763414351852</v>
      </c>
    </row>
    <row r="3216" spans="1:20" ht="58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12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9">
        <f>Table1[[#This Row],[pledged]]/Table1[[#This Row],[goal]]</f>
        <v>1.0213333333333334</v>
      </c>
      <c r="P3216" s="8">
        <f>IFERROR(Table1[[#This Row],[pledged]]/Table1[[#This Row],[backers_count]],0)</f>
        <v>106.57391304347826</v>
      </c>
      <c r="Q32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16" t="str">
        <f>RIGHT(Table1[[#This Row],[Category and Sub-Category]],(LEN(Table1[[#This Row],[Category and Sub-Category]])-(FIND("/",Table1[[#This Row],[Category and Sub-Category]],1))))</f>
        <v>plays</v>
      </c>
      <c r="S3216" s="7">
        <f>(Table1[[#This Row],[launched_at]]/86400)+DATE(1970,1,1)</f>
        <v>42337.792511574073</v>
      </c>
      <c r="T3216" s="7">
        <f>(Table1[[#This Row],[deadline]]/86400)+DATE(1970,1,1)</f>
        <v>42374.996527777781</v>
      </c>
    </row>
    <row r="3217" spans="1:20" ht="58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12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9">
        <f>Table1[[#This Row],[pledged]]/Table1[[#This Row],[goal]]</f>
        <v>1.0035142857142858</v>
      </c>
      <c r="P3217" s="8">
        <f>IFERROR(Table1[[#This Row],[pledged]]/Table1[[#This Row],[backers_count]],0)</f>
        <v>262.11194029850748</v>
      </c>
      <c r="Q32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17" t="str">
        <f>RIGHT(Table1[[#This Row],[Category and Sub-Category]],(LEN(Table1[[#This Row],[Category and Sub-Category]])-(FIND("/",Table1[[#This Row],[Category and Sub-Category]],1))))</f>
        <v>plays</v>
      </c>
      <c r="S3217" s="7">
        <f>(Table1[[#This Row],[launched_at]]/86400)+DATE(1970,1,1)</f>
        <v>42219.665173611109</v>
      </c>
      <c r="T3217" s="7">
        <f>(Table1[[#This Row],[deadline]]/86400)+DATE(1970,1,1)</f>
        <v>42257.165972222225</v>
      </c>
    </row>
    <row r="3218" spans="1:20" ht="43.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12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9">
        <f>Table1[[#This Row],[pledged]]/Table1[[#This Row],[goal]]</f>
        <v>1.0004999999999999</v>
      </c>
      <c r="P3218" s="8">
        <f>IFERROR(Table1[[#This Row],[pledged]]/Table1[[#This Row],[backers_count]],0)</f>
        <v>57.171428571428571</v>
      </c>
      <c r="Q32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18" t="str">
        <f>RIGHT(Table1[[#This Row],[Category and Sub-Category]],(LEN(Table1[[#This Row],[Category and Sub-Category]])-(FIND("/",Table1[[#This Row],[Category and Sub-Category]],1))))</f>
        <v>plays</v>
      </c>
      <c r="S3218" s="7">
        <f>(Table1[[#This Row],[launched_at]]/86400)+DATE(1970,1,1)</f>
        <v>42165.462627314817</v>
      </c>
      <c r="T3218" s="7">
        <f>(Table1[[#This Row],[deadline]]/86400)+DATE(1970,1,1)</f>
        <v>42196.604166666672</v>
      </c>
    </row>
    <row r="3219" spans="1:20" ht="29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12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9">
        <f>Table1[[#This Row],[pledged]]/Table1[[#This Row],[goal]]</f>
        <v>1.1602222222222223</v>
      </c>
      <c r="P3219" s="8">
        <f>IFERROR(Table1[[#This Row],[pledged]]/Table1[[#This Row],[backers_count]],0)</f>
        <v>50.20192307692308</v>
      </c>
      <c r="Q32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19" t="str">
        <f>RIGHT(Table1[[#This Row],[Category and Sub-Category]],(LEN(Table1[[#This Row],[Category and Sub-Category]])-(FIND("/",Table1[[#This Row],[Category and Sub-Category]],1))))</f>
        <v>plays</v>
      </c>
      <c r="S3219" s="7">
        <f>(Table1[[#This Row],[launched_at]]/86400)+DATE(1970,1,1)</f>
        <v>42648.546111111107</v>
      </c>
      <c r="T3219" s="7">
        <f>(Table1[[#This Row],[deadline]]/86400)+DATE(1970,1,1)</f>
        <v>42678.546111111107</v>
      </c>
    </row>
    <row r="3220" spans="1:20" ht="43.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12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9">
        <f>Table1[[#This Row],[pledged]]/Table1[[#This Row],[goal]]</f>
        <v>1.0209999999999999</v>
      </c>
      <c r="P3220" s="8">
        <f>IFERROR(Table1[[#This Row],[pledged]]/Table1[[#This Row],[backers_count]],0)</f>
        <v>66.586956521739125</v>
      </c>
      <c r="Q32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20" t="str">
        <f>RIGHT(Table1[[#This Row],[Category and Sub-Category]],(LEN(Table1[[#This Row],[Category and Sub-Category]])-(FIND("/",Table1[[#This Row],[Category and Sub-Category]],1))))</f>
        <v>plays</v>
      </c>
      <c r="S3220" s="7">
        <f>(Table1[[#This Row],[launched_at]]/86400)+DATE(1970,1,1)</f>
        <v>41971.002152777779</v>
      </c>
      <c r="T3220" s="7">
        <f>(Table1[[#This Row],[deadline]]/86400)+DATE(1970,1,1)</f>
        <v>42004</v>
      </c>
    </row>
    <row r="3221" spans="1:20" ht="43.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12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9">
        <f>Table1[[#This Row],[pledged]]/Table1[[#This Row],[goal]]</f>
        <v>1.0011000000000001</v>
      </c>
      <c r="P3221" s="8">
        <f>IFERROR(Table1[[#This Row],[pledged]]/Table1[[#This Row],[backers_count]],0)</f>
        <v>168.25210084033614</v>
      </c>
      <c r="Q32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21" t="str">
        <f>RIGHT(Table1[[#This Row],[Category and Sub-Category]],(LEN(Table1[[#This Row],[Category and Sub-Category]])-(FIND("/",Table1[[#This Row],[Category and Sub-Category]],1))))</f>
        <v>plays</v>
      </c>
      <c r="S3221" s="7">
        <f>(Table1[[#This Row],[launched_at]]/86400)+DATE(1970,1,1)</f>
        <v>42050.983182870375</v>
      </c>
      <c r="T3221" s="7">
        <f>(Table1[[#This Row],[deadline]]/86400)+DATE(1970,1,1)</f>
        <v>42085.941516203704</v>
      </c>
    </row>
    <row r="3222" spans="1:20" ht="29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1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9">
        <f>Table1[[#This Row],[pledged]]/Table1[[#This Row],[goal]]</f>
        <v>1.0084</v>
      </c>
      <c r="P3222" s="8">
        <f>IFERROR(Table1[[#This Row],[pledged]]/Table1[[#This Row],[backers_count]],0)</f>
        <v>256.37288135593218</v>
      </c>
      <c r="Q32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22" t="str">
        <f>RIGHT(Table1[[#This Row],[Category and Sub-Category]],(LEN(Table1[[#This Row],[Category and Sub-Category]])-(FIND("/",Table1[[#This Row],[Category and Sub-Category]],1))))</f>
        <v>plays</v>
      </c>
      <c r="S3222" s="7">
        <f>(Table1[[#This Row],[launched_at]]/86400)+DATE(1970,1,1)</f>
        <v>42772.833379629628</v>
      </c>
      <c r="T3222" s="7">
        <f>(Table1[[#This Row],[deadline]]/86400)+DATE(1970,1,1)</f>
        <v>42806.875</v>
      </c>
    </row>
    <row r="3223" spans="1:20" ht="58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12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9">
        <f>Table1[[#This Row],[pledged]]/Table1[[#This Row],[goal]]</f>
        <v>1.0342499999999999</v>
      </c>
      <c r="P3223" s="8">
        <f>IFERROR(Table1[[#This Row],[pledged]]/Table1[[#This Row],[backers_count]],0)</f>
        <v>36.610619469026545</v>
      </c>
      <c r="Q32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23" t="str">
        <f>RIGHT(Table1[[#This Row],[Category and Sub-Category]],(LEN(Table1[[#This Row],[Category and Sub-Category]])-(FIND("/",Table1[[#This Row],[Category and Sub-Category]],1))))</f>
        <v>plays</v>
      </c>
      <c r="S3223" s="7">
        <f>(Table1[[#This Row],[launched_at]]/86400)+DATE(1970,1,1)</f>
        <v>42155.696793981479</v>
      </c>
      <c r="T3223" s="7">
        <f>(Table1[[#This Row],[deadline]]/86400)+DATE(1970,1,1)</f>
        <v>42190.696793981479</v>
      </c>
    </row>
    <row r="3224" spans="1:20" ht="43.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12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9">
        <f>Table1[[#This Row],[pledged]]/Table1[[#This Row],[goal]]</f>
        <v>1.248</v>
      </c>
      <c r="P3224" s="8">
        <f>IFERROR(Table1[[#This Row],[pledged]]/Table1[[#This Row],[backers_count]],0)</f>
        <v>37.142857142857146</v>
      </c>
      <c r="Q32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24" t="str">
        <f>RIGHT(Table1[[#This Row],[Category and Sub-Category]],(LEN(Table1[[#This Row],[Category and Sub-Category]])-(FIND("/",Table1[[#This Row],[Category and Sub-Category]],1))))</f>
        <v>plays</v>
      </c>
      <c r="S3224" s="7">
        <f>(Table1[[#This Row],[launched_at]]/86400)+DATE(1970,1,1)</f>
        <v>42270.582141203704</v>
      </c>
      <c r="T3224" s="7">
        <f>(Table1[[#This Row],[deadline]]/86400)+DATE(1970,1,1)</f>
        <v>42301.895138888889</v>
      </c>
    </row>
    <row r="3225" spans="1:20" ht="29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12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9">
        <f>Table1[[#This Row],[pledged]]/Table1[[#This Row],[goal]]</f>
        <v>1.0951612903225807</v>
      </c>
      <c r="P3225" s="8">
        <f>IFERROR(Table1[[#This Row],[pledged]]/Table1[[#This Row],[backers_count]],0)</f>
        <v>45.878378378378379</v>
      </c>
      <c r="Q32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25" t="str">
        <f>RIGHT(Table1[[#This Row],[Category and Sub-Category]],(LEN(Table1[[#This Row],[Category and Sub-Category]])-(FIND("/",Table1[[#This Row],[Category and Sub-Category]],1))))</f>
        <v>plays</v>
      </c>
      <c r="S3225" s="7">
        <f>(Table1[[#This Row],[launched_at]]/86400)+DATE(1970,1,1)</f>
        <v>42206.835370370369</v>
      </c>
      <c r="T3225" s="7">
        <f>(Table1[[#This Row],[deadline]]/86400)+DATE(1970,1,1)</f>
        <v>42236.835370370369</v>
      </c>
    </row>
    <row r="3226" spans="1:20" ht="58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12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9">
        <f>Table1[[#This Row],[pledged]]/Table1[[#This Row],[goal]]</f>
        <v>1.0203333333333333</v>
      </c>
      <c r="P3226" s="8">
        <f>IFERROR(Table1[[#This Row],[pledged]]/Table1[[#This Row],[backers_count]],0)</f>
        <v>141.71296296296296</v>
      </c>
      <c r="Q32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26" t="str">
        <f>RIGHT(Table1[[#This Row],[Category and Sub-Category]],(LEN(Table1[[#This Row],[Category and Sub-Category]])-(FIND("/",Table1[[#This Row],[Category and Sub-Category]],1))))</f>
        <v>plays</v>
      </c>
      <c r="S3226" s="7">
        <f>(Table1[[#This Row],[launched_at]]/86400)+DATE(1970,1,1)</f>
        <v>42697.850844907407</v>
      </c>
      <c r="T3226" s="7">
        <f>(Table1[[#This Row],[deadline]]/86400)+DATE(1970,1,1)</f>
        <v>42745.208333333328</v>
      </c>
    </row>
    <row r="3227" spans="1:20" ht="43.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12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9">
        <f>Table1[[#This Row],[pledged]]/Table1[[#This Row],[goal]]</f>
        <v>1.0235000000000001</v>
      </c>
      <c r="P3227" s="8">
        <f>IFERROR(Table1[[#This Row],[pledged]]/Table1[[#This Row],[backers_count]],0)</f>
        <v>52.487179487179489</v>
      </c>
      <c r="Q32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27" t="str">
        <f>RIGHT(Table1[[#This Row],[Category and Sub-Category]],(LEN(Table1[[#This Row],[Category and Sub-Category]])-(FIND("/",Table1[[#This Row],[Category and Sub-Category]],1))))</f>
        <v>plays</v>
      </c>
      <c r="S3227" s="7">
        <f>(Table1[[#This Row],[launched_at]]/86400)+DATE(1970,1,1)</f>
        <v>42503.559467592597</v>
      </c>
      <c r="T3227" s="7">
        <f>(Table1[[#This Row],[deadline]]/86400)+DATE(1970,1,1)</f>
        <v>42524.875</v>
      </c>
    </row>
    <row r="3228" spans="1:20" ht="43.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12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9">
        <f>Table1[[#This Row],[pledged]]/Table1[[#This Row],[goal]]</f>
        <v>1.0416666666666667</v>
      </c>
      <c r="P3228" s="8">
        <f>IFERROR(Table1[[#This Row],[pledged]]/Table1[[#This Row],[backers_count]],0)</f>
        <v>59.523809523809526</v>
      </c>
      <c r="Q32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28" t="str">
        <f>RIGHT(Table1[[#This Row],[Category and Sub-Category]],(LEN(Table1[[#This Row],[Category and Sub-Category]])-(FIND("/",Table1[[#This Row],[Category and Sub-Category]],1))))</f>
        <v>plays</v>
      </c>
      <c r="S3228" s="7">
        <f>(Table1[[#This Row],[launched_at]]/86400)+DATE(1970,1,1)</f>
        <v>42277.583472222221</v>
      </c>
      <c r="T3228" s="7">
        <f>(Table1[[#This Row],[deadline]]/86400)+DATE(1970,1,1)</f>
        <v>42307.583472222221</v>
      </c>
    </row>
    <row r="3229" spans="1:20" ht="43.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12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9">
        <f>Table1[[#This Row],[pledged]]/Table1[[#This Row],[goal]]</f>
        <v>1.25</v>
      </c>
      <c r="P3229" s="8">
        <f>IFERROR(Table1[[#This Row],[pledged]]/Table1[[#This Row],[backers_count]],0)</f>
        <v>50</v>
      </c>
      <c r="Q32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29" t="str">
        <f>RIGHT(Table1[[#This Row],[Category and Sub-Category]],(LEN(Table1[[#This Row],[Category and Sub-Category]])-(FIND("/",Table1[[#This Row],[Category and Sub-Category]],1))))</f>
        <v>plays</v>
      </c>
      <c r="S3229" s="7">
        <f>(Table1[[#This Row],[launched_at]]/86400)+DATE(1970,1,1)</f>
        <v>42722.882361111115</v>
      </c>
      <c r="T3229" s="7">
        <f>(Table1[[#This Row],[deadline]]/86400)+DATE(1970,1,1)</f>
        <v>42752.882361111115</v>
      </c>
    </row>
    <row r="3230" spans="1:20" ht="29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12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9">
        <f>Table1[[#This Row],[pledged]]/Table1[[#This Row],[goal]]</f>
        <v>1.0234285714285714</v>
      </c>
      <c r="P3230" s="8">
        <f>IFERROR(Table1[[#This Row],[pledged]]/Table1[[#This Row],[backers_count]],0)</f>
        <v>193.62162162162161</v>
      </c>
      <c r="Q32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30" t="str">
        <f>RIGHT(Table1[[#This Row],[Category and Sub-Category]],(LEN(Table1[[#This Row],[Category and Sub-Category]])-(FIND("/",Table1[[#This Row],[Category and Sub-Category]],1))))</f>
        <v>plays</v>
      </c>
      <c r="S3230" s="7">
        <f>(Table1[[#This Row],[launched_at]]/86400)+DATE(1970,1,1)</f>
        <v>42323.70930555556</v>
      </c>
      <c r="T3230" s="7">
        <f>(Table1[[#This Row],[deadline]]/86400)+DATE(1970,1,1)</f>
        <v>42355.207638888889</v>
      </c>
    </row>
    <row r="3231" spans="1:20" ht="43.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12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9">
        <f>Table1[[#This Row],[pledged]]/Table1[[#This Row],[goal]]</f>
        <v>1.0786500000000001</v>
      </c>
      <c r="P3231" s="8">
        <f>IFERROR(Table1[[#This Row],[pledged]]/Table1[[#This Row],[backers_count]],0)</f>
        <v>106.79702970297029</v>
      </c>
      <c r="Q32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31" t="str">
        <f>RIGHT(Table1[[#This Row],[Category and Sub-Category]],(LEN(Table1[[#This Row],[Category and Sub-Category]])-(FIND("/",Table1[[#This Row],[Category and Sub-Category]],1))))</f>
        <v>plays</v>
      </c>
      <c r="S3231" s="7">
        <f>(Table1[[#This Row],[launched_at]]/86400)+DATE(1970,1,1)</f>
        <v>41933.291643518518</v>
      </c>
      <c r="T3231" s="7">
        <f>(Table1[[#This Row],[deadline]]/86400)+DATE(1970,1,1)</f>
        <v>41963.333310185189</v>
      </c>
    </row>
    <row r="3232" spans="1:20" ht="58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1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9">
        <f>Table1[[#This Row],[pledged]]/Table1[[#This Row],[goal]]</f>
        <v>1.0988461538461538</v>
      </c>
      <c r="P3232" s="8">
        <f>IFERROR(Table1[[#This Row],[pledged]]/Table1[[#This Row],[backers_count]],0)</f>
        <v>77.21621621621621</v>
      </c>
      <c r="Q32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32" t="str">
        <f>RIGHT(Table1[[#This Row],[Category and Sub-Category]],(LEN(Table1[[#This Row],[Category and Sub-Category]])-(FIND("/",Table1[[#This Row],[Category and Sub-Category]],1))))</f>
        <v>plays</v>
      </c>
      <c r="S3232" s="7">
        <f>(Table1[[#This Row],[launched_at]]/86400)+DATE(1970,1,1)</f>
        <v>41898.168124999997</v>
      </c>
      <c r="T3232" s="7">
        <f>(Table1[[#This Row],[deadline]]/86400)+DATE(1970,1,1)</f>
        <v>41913.165972222225</v>
      </c>
    </row>
    <row r="3233" spans="1:20" ht="43.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12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9">
        <f>Table1[[#This Row],[pledged]]/Table1[[#This Row],[goal]]</f>
        <v>1.61</v>
      </c>
      <c r="P3233" s="8">
        <f>IFERROR(Table1[[#This Row],[pledged]]/Table1[[#This Row],[backers_count]],0)</f>
        <v>57.5</v>
      </c>
      <c r="Q32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33" t="str">
        <f>RIGHT(Table1[[#This Row],[Category and Sub-Category]],(LEN(Table1[[#This Row],[Category and Sub-Category]])-(FIND("/",Table1[[#This Row],[Category and Sub-Category]],1))))</f>
        <v>plays</v>
      </c>
      <c r="S3233" s="7">
        <f>(Table1[[#This Row],[launched_at]]/86400)+DATE(1970,1,1)</f>
        <v>42446.943831018521</v>
      </c>
      <c r="T3233" s="7">
        <f>(Table1[[#This Row],[deadline]]/86400)+DATE(1970,1,1)</f>
        <v>42476.943831018521</v>
      </c>
    </row>
    <row r="3234" spans="1:20" ht="43.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12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9">
        <f>Table1[[#This Row],[pledged]]/Table1[[#This Row],[goal]]</f>
        <v>1.3120000000000001</v>
      </c>
      <c r="P3234" s="8">
        <f>IFERROR(Table1[[#This Row],[pledged]]/Table1[[#This Row],[backers_count]],0)</f>
        <v>50.46153846153846</v>
      </c>
      <c r="Q32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34" t="str">
        <f>RIGHT(Table1[[#This Row],[Category and Sub-Category]],(LEN(Table1[[#This Row],[Category and Sub-Category]])-(FIND("/",Table1[[#This Row],[Category and Sub-Category]],1))))</f>
        <v>plays</v>
      </c>
      <c r="S3234" s="7">
        <f>(Table1[[#This Row],[launched_at]]/86400)+DATE(1970,1,1)</f>
        <v>42463.81385416667</v>
      </c>
      <c r="T3234" s="7">
        <f>(Table1[[#This Row],[deadline]]/86400)+DATE(1970,1,1)</f>
        <v>42494.165972222225</v>
      </c>
    </row>
    <row r="3235" spans="1:20" ht="43.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12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9">
        <f>Table1[[#This Row],[pledged]]/Table1[[#This Row],[goal]]</f>
        <v>1.1879999999999999</v>
      </c>
      <c r="P3235" s="8">
        <f>IFERROR(Table1[[#This Row],[pledged]]/Table1[[#This Row],[backers_count]],0)</f>
        <v>97.377049180327873</v>
      </c>
      <c r="Q32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35" t="str">
        <f>RIGHT(Table1[[#This Row],[Category and Sub-Category]],(LEN(Table1[[#This Row],[Category and Sub-Category]])-(FIND("/",Table1[[#This Row],[Category and Sub-Category]],1))))</f>
        <v>plays</v>
      </c>
      <c r="S3235" s="7">
        <f>(Table1[[#This Row],[launched_at]]/86400)+DATE(1970,1,1)</f>
        <v>42766.805034722223</v>
      </c>
      <c r="T3235" s="7">
        <f>(Table1[[#This Row],[deadline]]/86400)+DATE(1970,1,1)</f>
        <v>42796.805034722223</v>
      </c>
    </row>
    <row r="3236" spans="1:20" ht="43.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12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9">
        <f>Table1[[#This Row],[pledged]]/Table1[[#This Row],[goal]]</f>
        <v>1.0039275000000001</v>
      </c>
      <c r="P3236" s="8">
        <f>IFERROR(Table1[[#This Row],[pledged]]/Table1[[#This Row],[backers_count]],0)</f>
        <v>34.91921739130435</v>
      </c>
      <c r="Q32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36" t="str">
        <f>RIGHT(Table1[[#This Row],[Category and Sub-Category]],(LEN(Table1[[#This Row],[Category and Sub-Category]])-(FIND("/",Table1[[#This Row],[Category and Sub-Category]],1))))</f>
        <v>plays</v>
      </c>
      <c r="S3236" s="7">
        <f>(Table1[[#This Row],[launched_at]]/86400)+DATE(1970,1,1)</f>
        <v>42734.789444444439</v>
      </c>
      <c r="T3236" s="7">
        <f>(Table1[[#This Row],[deadline]]/86400)+DATE(1970,1,1)</f>
        <v>42767.979861111111</v>
      </c>
    </row>
    <row r="3237" spans="1:20" ht="43.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12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9">
        <f>Table1[[#This Row],[pledged]]/Table1[[#This Row],[goal]]</f>
        <v>1.0320666666666667</v>
      </c>
      <c r="P3237" s="8">
        <f>IFERROR(Table1[[#This Row],[pledged]]/Table1[[#This Row],[backers_count]],0)</f>
        <v>85.530386740331494</v>
      </c>
      <c r="Q32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37" t="str">
        <f>RIGHT(Table1[[#This Row],[Category and Sub-Category]],(LEN(Table1[[#This Row],[Category and Sub-Category]])-(FIND("/",Table1[[#This Row],[Category and Sub-Category]],1))))</f>
        <v>plays</v>
      </c>
      <c r="S3237" s="7">
        <f>(Table1[[#This Row],[launched_at]]/86400)+DATE(1970,1,1)</f>
        <v>42522.347812499997</v>
      </c>
      <c r="T3237" s="7">
        <f>(Table1[[#This Row],[deadline]]/86400)+DATE(1970,1,1)</f>
        <v>42552.347812499997</v>
      </c>
    </row>
    <row r="3238" spans="1:20" ht="43.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12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9">
        <f>Table1[[#This Row],[pledged]]/Table1[[#This Row],[goal]]</f>
        <v>1.006</v>
      </c>
      <c r="P3238" s="8">
        <f>IFERROR(Table1[[#This Row],[pledged]]/Table1[[#This Row],[backers_count]],0)</f>
        <v>182.90909090909091</v>
      </c>
      <c r="Q32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38" t="str">
        <f>RIGHT(Table1[[#This Row],[Category and Sub-Category]],(LEN(Table1[[#This Row],[Category and Sub-Category]])-(FIND("/",Table1[[#This Row],[Category and Sub-Category]],1))))</f>
        <v>plays</v>
      </c>
      <c r="S3238" s="7">
        <f>(Table1[[#This Row],[launched_at]]/86400)+DATE(1970,1,1)</f>
        <v>42702.917048611111</v>
      </c>
      <c r="T3238" s="7">
        <f>(Table1[[#This Row],[deadline]]/86400)+DATE(1970,1,1)</f>
        <v>42732.917048611111</v>
      </c>
    </row>
    <row r="3239" spans="1:20" ht="29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12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9">
        <f>Table1[[#This Row],[pledged]]/Table1[[#This Row],[goal]]</f>
        <v>1.0078754285714286</v>
      </c>
      <c r="P3239" s="8">
        <f>IFERROR(Table1[[#This Row],[pledged]]/Table1[[#This Row],[backers_count]],0)</f>
        <v>131.13620817843866</v>
      </c>
      <c r="Q32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39" t="str">
        <f>RIGHT(Table1[[#This Row],[Category and Sub-Category]],(LEN(Table1[[#This Row],[Category and Sub-Category]])-(FIND("/",Table1[[#This Row],[Category and Sub-Category]],1))))</f>
        <v>plays</v>
      </c>
      <c r="S3239" s="7">
        <f>(Table1[[#This Row],[launched_at]]/86400)+DATE(1970,1,1)</f>
        <v>42252.474351851852</v>
      </c>
      <c r="T3239" s="7">
        <f>(Table1[[#This Row],[deadline]]/86400)+DATE(1970,1,1)</f>
        <v>42276.165972222225</v>
      </c>
    </row>
    <row r="3240" spans="1:20" ht="58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12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9">
        <f>Table1[[#This Row],[pledged]]/Table1[[#This Row],[goal]]</f>
        <v>1.1232142857142857</v>
      </c>
      <c r="P3240" s="8">
        <f>IFERROR(Table1[[#This Row],[pledged]]/Table1[[#This Row],[backers_count]],0)</f>
        <v>39.810126582278478</v>
      </c>
      <c r="Q32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40" t="str">
        <f>RIGHT(Table1[[#This Row],[Category and Sub-Category]],(LEN(Table1[[#This Row],[Category and Sub-Category]])-(FIND("/",Table1[[#This Row],[Category and Sub-Category]],1))))</f>
        <v>plays</v>
      </c>
      <c r="S3240" s="7">
        <f>(Table1[[#This Row],[launched_at]]/86400)+DATE(1970,1,1)</f>
        <v>42156.510393518518</v>
      </c>
      <c r="T3240" s="7">
        <f>(Table1[[#This Row],[deadline]]/86400)+DATE(1970,1,1)</f>
        <v>42186.510393518518</v>
      </c>
    </row>
    <row r="3241" spans="1:20" ht="58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12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9">
        <f>Table1[[#This Row],[pledged]]/Table1[[#This Row],[goal]]</f>
        <v>1.0591914022517912</v>
      </c>
      <c r="P3241" s="8">
        <f>IFERROR(Table1[[#This Row],[pledged]]/Table1[[#This Row],[backers_count]],0)</f>
        <v>59.701730769230764</v>
      </c>
      <c r="Q32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41" t="str">
        <f>RIGHT(Table1[[#This Row],[Category and Sub-Category]],(LEN(Table1[[#This Row],[Category and Sub-Category]])-(FIND("/",Table1[[#This Row],[Category and Sub-Category]],1))))</f>
        <v>plays</v>
      </c>
      <c r="S3241" s="7">
        <f>(Table1[[#This Row],[launched_at]]/86400)+DATE(1970,1,1)</f>
        <v>42278.089039351849</v>
      </c>
      <c r="T3241" s="7">
        <f>(Table1[[#This Row],[deadline]]/86400)+DATE(1970,1,1)</f>
        <v>42302.999305555553</v>
      </c>
    </row>
    <row r="3242" spans="1:20" ht="58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1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9">
        <f>Table1[[#This Row],[pledged]]/Table1[[#This Row],[goal]]</f>
        <v>1.0056666666666667</v>
      </c>
      <c r="P3242" s="8">
        <f>IFERROR(Table1[[#This Row],[pledged]]/Table1[[#This Row],[backers_count]],0)</f>
        <v>88.735294117647058</v>
      </c>
      <c r="Q32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42" t="str">
        <f>RIGHT(Table1[[#This Row],[Category and Sub-Category]],(LEN(Table1[[#This Row],[Category and Sub-Category]])-(FIND("/",Table1[[#This Row],[Category and Sub-Category]],1))))</f>
        <v>plays</v>
      </c>
      <c r="S3242" s="7">
        <f>(Table1[[#This Row],[launched_at]]/86400)+DATE(1970,1,1)</f>
        <v>42754.693842592591</v>
      </c>
      <c r="T3242" s="7">
        <f>(Table1[[#This Row],[deadline]]/86400)+DATE(1970,1,1)</f>
        <v>42782.958333333328</v>
      </c>
    </row>
    <row r="3243" spans="1:20" ht="58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12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9">
        <f>Table1[[#This Row],[pledged]]/Table1[[#This Row],[goal]]</f>
        <v>1.1530588235294117</v>
      </c>
      <c r="P3243" s="8">
        <f>IFERROR(Table1[[#This Row],[pledged]]/Table1[[#This Row],[backers_count]],0)</f>
        <v>58.688622754491021</v>
      </c>
      <c r="Q32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43" t="str">
        <f>RIGHT(Table1[[#This Row],[Category and Sub-Category]],(LEN(Table1[[#This Row],[Category and Sub-Category]])-(FIND("/",Table1[[#This Row],[Category and Sub-Category]],1))))</f>
        <v>plays</v>
      </c>
      <c r="S3243" s="7">
        <f>(Table1[[#This Row],[launched_at]]/86400)+DATE(1970,1,1)</f>
        <v>41893.324884259258</v>
      </c>
      <c r="T3243" s="7">
        <f>(Table1[[#This Row],[deadline]]/86400)+DATE(1970,1,1)</f>
        <v>41926.290972222225</v>
      </c>
    </row>
    <row r="3244" spans="1:20" ht="43.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12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9">
        <f>Table1[[#This Row],[pledged]]/Table1[[#This Row],[goal]]</f>
        <v>1.273042</v>
      </c>
      <c r="P3244" s="8">
        <f>IFERROR(Table1[[#This Row],[pledged]]/Table1[[#This Row],[backers_count]],0)</f>
        <v>69.56513661202186</v>
      </c>
      <c r="Q32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44" t="str">
        <f>RIGHT(Table1[[#This Row],[Category and Sub-Category]],(LEN(Table1[[#This Row],[Category and Sub-Category]])-(FIND("/",Table1[[#This Row],[Category and Sub-Category]],1))))</f>
        <v>plays</v>
      </c>
      <c r="S3244" s="7">
        <f>(Table1[[#This Row],[launched_at]]/86400)+DATE(1970,1,1)</f>
        <v>41871.755694444444</v>
      </c>
      <c r="T3244" s="7">
        <f>(Table1[[#This Row],[deadline]]/86400)+DATE(1970,1,1)</f>
        <v>41901.755694444444</v>
      </c>
    </row>
    <row r="3245" spans="1:20" ht="43.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12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9">
        <f>Table1[[#This Row],[pledged]]/Table1[[#This Row],[goal]]</f>
        <v>1.028375</v>
      </c>
      <c r="P3245" s="8">
        <f>IFERROR(Table1[[#This Row],[pledged]]/Table1[[#This Row],[backers_count]],0)</f>
        <v>115.87323943661971</v>
      </c>
      <c r="Q32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45" t="str">
        <f>RIGHT(Table1[[#This Row],[Category and Sub-Category]],(LEN(Table1[[#This Row],[Category and Sub-Category]])-(FIND("/",Table1[[#This Row],[Category and Sub-Category]],1))))</f>
        <v>plays</v>
      </c>
      <c r="S3245" s="7">
        <f>(Table1[[#This Row],[launched_at]]/86400)+DATE(1970,1,1)</f>
        <v>42262.096782407403</v>
      </c>
      <c r="T3245" s="7">
        <f>(Table1[[#This Row],[deadline]]/86400)+DATE(1970,1,1)</f>
        <v>42286</v>
      </c>
    </row>
    <row r="3246" spans="1:20" ht="43.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12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9">
        <f>Table1[[#This Row],[pledged]]/Table1[[#This Row],[goal]]</f>
        <v>1.0293749999999999</v>
      </c>
      <c r="P3246" s="8">
        <f>IFERROR(Table1[[#This Row],[pledged]]/Table1[[#This Row],[backers_count]],0)</f>
        <v>23.869565217391305</v>
      </c>
      <c r="Q32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46" t="str">
        <f>RIGHT(Table1[[#This Row],[Category and Sub-Category]],(LEN(Table1[[#This Row],[Category and Sub-Category]])-(FIND("/",Table1[[#This Row],[Category and Sub-Category]],1))))</f>
        <v>plays</v>
      </c>
      <c r="S3246" s="7">
        <f>(Table1[[#This Row],[launched_at]]/86400)+DATE(1970,1,1)</f>
        <v>42675.694236111114</v>
      </c>
      <c r="T3246" s="7">
        <f>(Table1[[#This Row],[deadline]]/86400)+DATE(1970,1,1)</f>
        <v>42705.735902777778</v>
      </c>
    </row>
    <row r="3247" spans="1:20" ht="43.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12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9">
        <f>Table1[[#This Row],[pledged]]/Table1[[#This Row],[goal]]</f>
        <v>1.043047619047619</v>
      </c>
      <c r="P3247" s="8">
        <f>IFERROR(Table1[[#This Row],[pledged]]/Table1[[#This Row],[backers_count]],0)</f>
        <v>81.125925925925927</v>
      </c>
      <c r="Q32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47" t="str">
        <f>RIGHT(Table1[[#This Row],[Category and Sub-Category]],(LEN(Table1[[#This Row],[Category and Sub-Category]])-(FIND("/",Table1[[#This Row],[Category and Sub-Category]],1))))</f>
        <v>plays</v>
      </c>
      <c r="S3247" s="7">
        <f>(Table1[[#This Row],[launched_at]]/86400)+DATE(1970,1,1)</f>
        <v>42135.60020833333</v>
      </c>
      <c r="T3247" s="7">
        <f>(Table1[[#This Row],[deadline]]/86400)+DATE(1970,1,1)</f>
        <v>42167.083333333328</v>
      </c>
    </row>
    <row r="3248" spans="1:20" ht="43.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12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9">
        <f>Table1[[#This Row],[pledged]]/Table1[[#This Row],[goal]]</f>
        <v>1.1122000000000001</v>
      </c>
      <c r="P3248" s="8">
        <f>IFERROR(Table1[[#This Row],[pledged]]/Table1[[#This Row],[backers_count]],0)</f>
        <v>57.626943005181346</v>
      </c>
      <c r="Q32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48" t="str">
        <f>RIGHT(Table1[[#This Row],[Category and Sub-Category]],(LEN(Table1[[#This Row],[Category and Sub-Category]])-(FIND("/",Table1[[#This Row],[Category and Sub-Category]],1))))</f>
        <v>plays</v>
      </c>
      <c r="S3248" s="7">
        <f>(Table1[[#This Row],[launched_at]]/86400)+DATE(1970,1,1)</f>
        <v>42230.472222222219</v>
      </c>
      <c r="T3248" s="7">
        <f>(Table1[[#This Row],[deadline]]/86400)+DATE(1970,1,1)</f>
        <v>42259.165972222225</v>
      </c>
    </row>
    <row r="3249" spans="1:20" ht="43.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12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9">
        <f>Table1[[#This Row],[pledged]]/Table1[[#This Row],[goal]]</f>
        <v>1.0586</v>
      </c>
      <c r="P3249" s="8">
        <f>IFERROR(Table1[[#This Row],[pledged]]/Table1[[#This Row],[backers_count]],0)</f>
        <v>46.429824561403507</v>
      </c>
      <c r="Q32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49" t="str">
        <f>RIGHT(Table1[[#This Row],[Category and Sub-Category]],(LEN(Table1[[#This Row],[Category and Sub-Category]])-(FIND("/",Table1[[#This Row],[Category and Sub-Category]],1))))</f>
        <v>plays</v>
      </c>
      <c r="S3249" s="7">
        <f>(Table1[[#This Row],[launched_at]]/86400)+DATE(1970,1,1)</f>
        <v>42167.434166666666</v>
      </c>
      <c r="T3249" s="7">
        <f>(Table1[[#This Row],[deadline]]/86400)+DATE(1970,1,1)</f>
        <v>42197.434166666666</v>
      </c>
    </row>
    <row r="3250" spans="1:20" ht="29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12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9">
        <f>Table1[[#This Row],[pledged]]/Table1[[#This Row],[goal]]</f>
        <v>1.0079166666666666</v>
      </c>
      <c r="P3250" s="8">
        <f>IFERROR(Table1[[#This Row],[pledged]]/Table1[[#This Row],[backers_count]],0)</f>
        <v>60.475000000000001</v>
      </c>
      <c r="Q32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50" t="str">
        <f>RIGHT(Table1[[#This Row],[Category and Sub-Category]],(LEN(Table1[[#This Row],[Category and Sub-Category]])-(FIND("/",Table1[[#This Row],[Category and Sub-Category]],1))))</f>
        <v>plays</v>
      </c>
      <c r="S3250" s="7">
        <f>(Table1[[#This Row],[launched_at]]/86400)+DATE(1970,1,1)</f>
        <v>42068.888391203705</v>
      </c>
      <c r="T3250" s="7">
        <f>(Table1[[#This Row],[deadline]]/86400)+DATE(1970,1,1)</f>
        <v>42098.846724537041</v>
      </c>
    </row>
    <row r="3251" spans="1:20" ht="43.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12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9">
        <f>Table1[[#This Row],[pledged]]/Table1[[#This Row],[goal]]</f>
        <v>1.0492727272727274</v>
      </c>
      <c r="P3251" s="8">
        <f>IFERROR(Table1[[#This Row],[pledged]]/Table1[[#This Row],[backers_count]],0)</f>
        <v>65.579545454545453</v>
      </c>
      <c r="Q32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51" t="str">
        <f>RIGHT(Table1[[#This Row],[Category and Sub-Category]],(LEN(Table1[[#This Row],[Category and Sub-Category]])-(FIND("/",Table1[[#This Row],[Category and Sub-Category]],1))))</f>
        <v>plays</v>
      </c>
      <c r="S3251" s="7">
        <f>(Table1[[#This Row],[launched_at]]/86400)+DATE(1970,1,1)</f>
        <v>42145.746689814812</v>
      </c>
      <c r="T3251" s="7">
        <f>(Table1[[#This Row],[deadline]]/86400)+DATE(1970,1,1)</f>
        <v>42175.746689814812</v>
      </c>
    </row>
    <row r="3252" spans="1:20" ht="58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1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9">
        <f>Table1[[#This Row],[pledged]]/Table1[[#This Row],[goal]]</f>
        <v>1.01552</v>
      </c>
      <c r="P3252" s="8">
        <f>IFERROR(Table1[[#This Row],[pledged]]/Table1[[#This Row],[backers_count]],0)</f>
        <v>119.1924882629108</v>
      </c>
      <c r="Q32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52" t="str">
        <f>RIGHT(Table1[[#This Row],[Category and Sub-Category]],(LEN(Table1[[#This Row],[Category and Sub-Category]])-(FIND("/",Table1[[#This Row],[Category and Sub-Category]],1))))</f>
        <v>plays</v>
      </c>
      <c r="S3252" s="7">
        <f>(Table1[[#This Row],[launched_at]]/86400)+DATE(1970,1,1)</f>
        <v>41918.742175925923</v>
      </c>
      <c r="T3252" s="7">
        <f>(Table1[[#This Row],[deadline]]/86400)+DATE(1970,1,1)</f>
        <v>41948.783842592595</v>
      </c>
    </row>
    <row r="3253" spans="1:20" ht="43.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12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9">
        <f>Table1[[#This Row],[pledged]]/Table1[[#This Row],[goal]]</f>
        <v>1.1073333333333333</v>
      </c>
      <c r="P3253" s="8">
        <f>IFERROR(Table1[[#This Row],[pledged]]/Table1[[#This Row],[backers_count]],0)</f>
        <v>83.05</v>
      </c>
      <c r="Q32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53" t="str">
        <f>RIGHT(Table1[[#This Row],[Category and Sub-Category]],(LEN(Table1[[#This Row],[Category and Sub-Category]])-(FIND("/",Table1[[#This Row],[Category and Sub-Category]],1))))</f>
        <v>plays</v>
      </c>
      <c r="S3253" s="7">
        <f>(Table1[[#This Row],[launched_at]]/86400)+DATE(1970,1,1)</f>
        <v>42146.731087962966</v>
      </c>
      <c r="T3253" s="7">
        <f>(Table1[[#This Row],[deadline]]/86400)+DATE(1970,1,1)</f>
        <v>42176.731087962966</v>
      </c>
    </row>
    <row r="3254" spans="1:20" ht="43.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12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9">
        <f>Table1[[#This Row],[pledged]]/Table1[[#This Row],[goal]]</f>
        <v>1.2782222222222221</v>
      </c>
      <c r="P3254" s="8">
        <f>IFERROR(Table1[[#This Row],[pledged]]/Table1[[#This Row],[backers_count]],0)</f>
        <v>57.52</v>
      </c>
      <c r="Q32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54" t="str">
        <f>RIGHT(Table1[[#This Row],[Category and Sub-Category]],(LEN(Table1[[#This Row],[Category and Sub-Category]])-(FIND("/",Table1[[#This Row],[Category and Sub-Category]],1))))</f>
        <v>plays</v>
      </c>
      <c r="S3254" s="7">
        <f>(Table1[[#This Row],[launched_at]]/86400)+DATE(1970,1,1)</f>
        <v>42590.472685185188</v>
      </c>
      <c r="T3254" s="7">
        <f>(Table1[[#This Row],[deadline]]/86400)+DATE(1970,1,1)</f>
        <v>42620.472685185188</v>
      </c>
    </row>
    <row r="3255" spans="1:20" ht="43.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12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9">
        <f>Table1[[#This Row],[pledged]]/Table1[[#This Row],[goal]]</f>
        <v>1.0182500000000001</v>
      </c>
      <c r="P3255" s="8">
        <f>IFERROR(Table1[[#This Row],[pledged]]/Table1[[#This Row],[backers_count]],0)</f>
        <v>177.08695652173913</v>
      </c>
      <c r="Q32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55" t="str">
        <f>RIGHT(Table1[[#This Row],[Category and Sub-Category]],(LEN(Table1[[#This Row],[Category and Sub-Category]])-(FIND("/",Table1[[#This Row],[Category and Sub-Category]],1))))</f>
        <v>plays</v>
      </c>
      <c r="S3255" s="7">
        <f>(Table1[[#This Row],[launched_at]]/86400)+DATE(1970,1,1)</f>
        <v>42602.576712962968</v>
      </c>
      <c r="T3255" s="7">
        <f>(Table1[[#This Row],[deadline]]/86400)+DATE(1970,1,1)</f>
        <v>42621.15625</v>
      </c>
    </row>
    <row r="3256" spans="1:20" ht="43.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12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9">
        <f>Table1[[#This Row],[pledged]]/Table1[[#This Row],[goal]]</f>
        <v>1.012576923076923</v>
      </c>
      <c r="P3256" s="8">
        <f>IFERROR(Table1[[#This Row],[pledged]]/Table1[[#This Row],[backers_count]],0)</f>
        <v>70.771505376344081</v>
      </c>
      <c r="Q32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56" t="str">
        <f>RIGHT(Table1[[#This Row],[Category and Sub-Category]],(LEN(Table1[[#This Row],[Category and Sub-Category]])-(FIND("/",Table1[[#This Row],[Category and Sub-Category]],1))))</f>
        <v>plays</v>
      </c>
      <c r="S3256" s="7">
        <f>(Table1[[#This Row],[launched_at]]/86400)+DATE(1970,1,1)</f>
        <v>42059.085752314815</v>
      </c>
      <c r="T3256" s="7">
        <f>(Table1[[#This Row],[deadline]]/86400)+DATE(1970,1,1)</f>
        <v>42089.044085648144</v>
      </c>
    </row>
    <row r="3257" spans="1:20" ht="58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12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9">
        <f>Table1[[#This Row],[pledged]]/Table1[[#This Row],[goal]]</f>
        <v>1.75</v>
      </c>
      <c r="P3257" s="8">
        <f>IFERROR(Table1[[#This Row],[pledged]]/Table1[[#This Row],[backers_count]],0)</f>
        <v>29.166666666666668</v>
      </c>
      <c r="Q32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57" t="str">
        <f>RIGHT(Table1[[#This Row],[Category and Sub-Category]],(LEN(Table1[[#This Row],[Category and Sub-Category]])-(FIND("/",Table1[[#This Row],[Category and Sub-Category]],1))))</f>
        <v>plays</v>
      </c>
      <c r="S3257" s="7">
        <f>(Table1[[#This Row],[launched_at]]/86400)+DATE(1970,1,1)</f>
        <v>41889.768229166664</v>
      </c>
      <c r="T3257" s="7">
        <f>(Table1[[#This Row],[deadline]]/86400)+DATE(1970,1,1)</f>
        <v>41919.768229166664</v>
      </c>
    </row>
    <row r="3258" spans="1:20" ht="43.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12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9">
        <f>Table1[[#This Row],[pledged]]/Table1[[#This Row],[goal]]</f>
        <v>1.2806</v>
      </c>
      <c r="P3258" s="8">
        <f>IFERROR(Table1[[#This Row],[pledged]]/Table1[[#This Row],[backers_count]],0)</f>
        <v>72.76136363636364</v>
      </c>
      <c r="Q32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58" t="str">
        <f>RIGHT(Table1[[#This Row],[Category and Sub-Category]],(LEN(Table1[[#This Row],[Category and Sub-Category]])-(FIND("/",Table1[[#This Row],[Category and Sub-Category]],1))))</f>
        <v>plays</v>
      </c>
      <c r="S3258" s="7">
        <f>(Table1[[#This Row],[launched_at]]/86400)+DATE(1970,1,1)</f>
        <v>42144.573807870373</v>
      </c>
      <c r="T3258" s="7">
        <f>(Table1[[#This Row],[deadline]]/86400)+DATE(1970,1,1)</f>
        <v>42166.165972222225</v>
      </c>
    </row>
    <row r="3259" spans="1:20" ht="43.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12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9">
        <f>Table1[[#This Row],[pledged]]/Table1[[#This Row],[goal]]</f>
        <v>1.0629949999999999</v>
      </c>
      <c r="P3259" s="8">
        <f>IFERROR(Table1[[#This Row],[pledged]]/Table1[[#This Row],[backers_count]],0)</f>
        <v>51.853414634146333</v>
      </c>
      <c r="Q32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59" t="str">
        <f>RIGHT(Table1[[#This Row],[Category and Sub-Category]],(LEN(Table1[[#This Row],[Category and Sub-Category]])-(FIND("/",Table1[[#This Row],[Category and Sub-Category]],1))))</f>
        <v>plays</v>
      </c>
      <c r="S3259" s="7">
        <f>(Table1[[#This Row],[launched_at]]/86400)+DATE(1970,1,1)</f>
        <v>42758.559629629628</v>
      </c>
      <c r="T3259" s="7">
        <f>(Table1[[#This Row],[deadline]]/86400)+DATE(1970,1,1)</f>
        <v>42788.559629629628</v>
      </c>
    </row>
    <row r="3260" spans="1:20" ht="43.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12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9">
        <f>Table1[[#This Row],[pledged]]/Table1[[#This Row],[goal]]</f>
        <v>1.052142857142857</v>
      </c>
      <c r="P3260" s="8">
        <f>IFERROR(Table1[[#This Row],[pledged]]/Table1[[#This Row],[backers_count]],0)</f>
        <v>98.2</v>
      </c>
      <c r="Q32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60" t="str">
        <f>RIGHT(Table1[[#This Row],[Category and Sub-Category]],(LEN(Table1[[#This Row],[Category and Sub-Category]])-(FIND("/",Table1[[#This Row],[Category and Sub-Category]],1))))</f>
        <v>plays</v>
      </c>
      <c r="S3260" s="7">
        <f>(Table1[[#This Row],[launched_at]]/86400)+DATE(1970,1,1)</f>
        <v>41982.887280092589</v>
      </c>
      <c r="T3260" s="7">
        <f>(Table1[[#This Row],[deadline]]/86400)+DATE(1970,1,1)</f>
        <v>42012.887280092589</v>
      </c>
    </row>
    <row r="3261" spans="1:20" ht="43.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12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9">
        <f>Table1[[#This Row],[pledged]]/Table1[[#This Row],[goal]]</f>
        <v>1.0616782608695652</v>
      </c>
      <c r="P3261" s="8">
        <f>IFERROR(Table1[[#This Row],[pledged]]/Table1[[#This Row],[backers_count]],0)</f>
        <v>251.7381443298969</v>
      </c>
      <c r="Q32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61" t="str">
        <f>RIGHT(Table1[[#This Row],[Category and Sub-Category]],(LEN(Table1[[#This Row],[Category and Sub-Category]])-(FIND("/",Table1[[#This Row],[Category and Sub-Category]],1))))</f>
        <v>plays</v>
      </c>
      <c r="S3261" s="7">
        <f>(Table1[[#This Row],[launched_at]]/86400)+DATE(1970,1,1)</f>
        <v>42614.760937500003</v>
      </c>
      <c r="T3261" s="7">
        <f>(Table1[[#This Row],[deadline]]/86400)+DATE(1970,1,1)</f>
        <v>42644.165972222225</v>
      </c>
    </row>
    <row r="3262" spans="1:20" ht="43.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1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9">
        <f>Table1[[#This Row],[pledged]]/Table1[[#This Row],[goal]]</f>
        <v>1.0924</v>
      </c>
      <c r="P3262" s="8">
        <f>IFERROR(Table1[[#This Row],[pledged]]/Table1[[#This Row],[backers_count]],0)</f>
        <v>74.821917808219183</v>
      </c>
      <c r="Q32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62" t="str">
        <f>RIGHT(Table1[[#This Row],[Category and Sub-Category]],(LEN(Table1[[#This Row],[Category and Sub-Category]])-(FIND("/",Table1[[#This Row],[Category and Sub-Category]],1))))</f>
        <v>plays</v>
      </c>
      <c r="S3262" s="7">
        <f>(Table1[[#This Row],[launched_at]]/86400)+DATE(1970,1,1)</f>
        <v>42303.672662037032</v>
      </c>
      <c r="T3262" s="7">
        <f>(Table1[[#This Row],[deadline]]/86400)+DATE(1970,1,1)</f>
        <v>42338.714328703703</v>
      </c>
    </row>
    <row r="3263" spans="1:20" ht="43.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12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9">
        <f>Table1[[#This Row],[pledged]]/Table1[[#This Row],[goal]]</f>
        <v>1.0045454545454546</v>
      </c>
      <c r="P3263" s="8">
        <f>IFERROR(Table1[[#This Row],[pledged]]/Table1[[#This Row],[backers_count]],0)</f>
        <v>67.65306122448979</v>
      </c>
      <c r="Q32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63" t="str">
        <f>RIGHT(Table1[[#This Row],[Category and Sub-Category]],(LEN(Table1[[#This Row],[Category and Sub-Category]])-(FIND("/",Table1[[#This Row],[Category and Sub-Category]],1))))</f>
        <v>plays</v>
      </c>
      <c r="S3263" s="7">
        <f>(Table1[[#This Row],[launched_at]]/86400)+DATE(1970,1,1)</f>
        <v>42171.725416666668</v>
      </c>
      <c r="T3263" s="7">
        <f>(Table1[[#This Row],[deadline]]/86400)+DATE(1970,1,1)</f>
        <v>42201.725416666668</v>
      </c>
    </row>
    <row r="3264" spans="1:20" ht="29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12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9">
        <f>Table1[[#This Row],[pledged]]/Table1[[#This Row],[goal]]</f>
        <v>1.0304098360655738</v>
      </c>
      <c r="P3264" s="8">
        <f>IFERROR(Table1[[#This Row],[pledged]]/Table1[[#This Row],[backers_count]],0)</f>
        <v>93.81343283582089</v>
      </c>
      <c r="Q32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64" t="str">
        <f>RIGHT(Table1[[#This Row],[Category and Sub-Category]],(LEN(Table1[[#This Row],[Category and Sub-Category]])-(FIND("/",Table1[[#This Row],[Category and Sub-Category]],1))))</f>
        <v>plays</v>
      </c>
      <c r="S3264" s="7">
        <f>(Table1[[#This Row],[launched_at]]/86400)+DATE(1970,1,1)</f>
        <v>41964.315532407403</v>
      </c>
      <c r="T3264" s="7">
        <f>(Table1[[#This Row],[deadline]]/86400)+DATE(1970,1,1)</f>
        <v>41995.166666666672</v>
      </c>
    </row>
    <row r="3265" spans="1:20" ht="29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12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9">
        <f>Table1[[#This Row],[pledged]]/Table1[[#This Row],[goal]]</f>
        <v>1.121664</v>
      </c>
      <c r="P3265" s="8">
        <f>IFERROR(Table1[[#This Row],[pledged]]/Table1[[#This Row],[backers_count]],0)</f>
        <v>41.237647058823526</v>
      </c>
      <c r="Q32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65" t="str">
        <f>RIGHT(Table1[[#This Row],[Category and Sub-Category]],(LEN(Table1[[#This Row],[Category and Sub-Category]])-(FIND("/",Table1[[#This Row],[Category and Sub-Category]],1))))</f>
        <v>plays</v>
      </c>
      <c r="S3265" s="7">
        <f>(Table1[[#This Row],[launched_at]]/86400)+DATE(1970,1,1)</f>
        <v>42284.516064814816</v>
      </c>
      <c r="T3265" s="7">
        <f>(Table1[[#This Row],[deadline]]/86400)+DATE(1970,1,1)</f>
        <v>42307.875</v>
      </c>
    </row>
    <row r="3266" spans="1:20" ht="29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12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9">
        <f>Table1[[#This Row],[pledged]]/Table1[[#This Row],[goal]]</f>
        <v>1.03</v>
      </c>
      <c r="P3266" s="8">
        <f>IFERROR(Table1[[#This Row],[pledged]]/Table1[[#This Row],[backers_count]],0)</f>
        <v>52.551020408163268</v>
      </c>
      <c r="Q32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66" t="str">
        <f>RIGHT(Table1[[#This Row],[Category and Sub-Category]],(LEN(Table1[[#This Row],[Category and Sub-Category]])-(FIND("/",Table1[[#This Row],[Category and Sub-Category]],1))))</f>
        <v>plays</v>
      </c>
      <c r="S3266" s="7">
        <f>(Table1[[#This Row],[launched_at]]/86400)+DATE(1970,1,1)</f>
        <v>42016.800208333334</v>
      </c>
      <c r="T3266" s="7">
        <f>(Table1[[#This Row],[deadline]]/86400)+DATE(1970,1,1)</f>
        <v>42032.916666666672</v>
      </c>
    </row>
    <row r="3267" spans="1:20" ht="43.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12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9">
        <f>Table1[[#This Row],[pledged]]/Table1[[#This Row],[goal]]</f>
        <v>1.64</v>
      </c>
      <c r="P3267" s="8">
        <f>IFERROR(Table1[[#This Row],[pledged]]/Table1[[#This Row],[backers_count]],0)</f>
        <v>70.285714285714292</v>
      </c>
      <c r="Q32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67" t="str">
        <f>RIGHT(Table1[[#This Row],[Category and Sub-Category]],(LEN(Table1[[#This Row],[Category and Sub-Category]])-(FIND("/",Table1[[#This Row],[Category and Sub-Category]],1))))</f>
        <v>plays</v>
      </c>
      <c r="S3267" s="7">
        <f>(Table1[[#This Row],[launched_at]]/86400)+DATE(1970,1,1)</f>
        <v>42311.711979166663</v>
      </c>
      <c r="T3267" s="7">
        <f>(Table1[[#This Row],[deadline]]/86400)+DATE(1970,1,1)</f>
        <v>42341.708333333328</v>
      </c>
    </row>
    <row r="3268" spans="1:20" ht="43.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12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9">
        <f>Table1[[#This Row],[pledged]]/Table1[[#This Row],[goal]]</f>
        <v>1.3128333333333333</v>
      </c>
      <c r="P3268" s="8">
        <f>IFERROR(Table1[[#This Row],[pledged]]/Table1[[#This Row],[backers_count]],0)</f>
        <v>48.325153374233132</v>
      </c>
      <c r="Q32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68" t="str">
        <f>RIGHT(Table1[[#This Row],[Category and Sub-Category]],(LEN(Table1[[#This Row],[Category and Sub-Category]])-(FIND("/",Table1[[#This Row],[Category and Sub-Category]],1))))</f>
        <v>plays</v>
      </c>
      <c r="S3268" s="7">
        <f>(Table1[[#This Row],[launched_at]]/86400)+DATE(1970,1,1)</f>
        <v>42136.536134259259</v>
      </c>
      <c r="T3268" s="7">
        <f>(Table1[[#This Row],[deadline]]/86400)+DATE(1970,1,1)</f>
        <v>42167.875</v>
      </c>
    </row>
    <row r="3269" spans="1:20" ht="43.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12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9">
        <f>Table1[[#This Row],[pledged]]/Table1[[#This Row],[goal]]</f>
        <v>1.0209999999999999</v>
      </c>
      <c r="P3269" s="8">
        <f>IFERROR(Table1[[#This Row],[pledged]]/Table1[[#This Row],[backers_count]],0)</f>
        <v>53.177083333333336</v>
      </c>
      <c r="Q32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69" t="str">
        <f>RIGHT(Table1[[#This Row],[Category and Sub-Category]],(LEN(Table1[[#This Row],[Category and Sub-Category]])-(FIND("/",Table1[[#This Row],[Category and Sub-Category]],1))))</f>
        <v>plays</v>
      </c>
      <c r="S3269" s="7">
        <f>(Table1[[#This Row],[launched_at]]/86400)+DATE(1970,1,1)</f>
        <v>42172.757638888885</v>
      </c>
      <c r="T3269" s="7">
        <f>(Table1[[#This Row],[deadline]]/86400)+DATE(1970,1,1)</f>
        <v>42202.757638888885</v>
      </c>
    </row>
    <row r="3270" spans="1:20" ht="43.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12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9">
        <f>Table1[[#This Row],[pledged]]/Table1[[#This Row],[goal]]</f>
        <v>1.28</v>
      </c>
      <c r="P3270" s="8">
        <f>IFERROR(Table1[[#This Row],[pledged]]/Table1[[#This Row],[backers_count]],0)</f>
        <v>60.952380952380949</v>
      </c>
      <c r="Q32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70" t="str">
        <f>RIGHT(Table1[[#This Row],[Category and Sub-Category]],(LEN(Table1[[#This Row],[Category and Sub-Category]])-(FIND("/",Table1[[#This Row],[Category and Sub-Category]],1))))</f>
        <v>plays</v>
      </c>
      <c r="S3270" s="7">
        <f>(Table1[[#This Row],[launched_at]]/86400)+DATE(1970,1,1)</f>
        <v>42590.90425925926</v>
      </c>
      <c r="T3270" s="7">
        <f>(Table1[[#This Row],[deadline]]/86400)+DATE(1970,1,1)</f>
        <v>42606.90425925926</v>
      </c>
    </row>
    <row r="3271" spans="1:20" ht="43.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12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9">
        <f>Table1[[#This Row],[pledged]]/Table1[[#This Row],[goal]]</f>
        <v>1.0149999999999999</v>
      </c>
      <c r="P3271" s="8">
        <f>IFERROR(Table1[[#This Row],[pledged]]/Table1[[#This Row],[backers_count]],0)</f>
        <v>116</v>
      </c>
      <c r="Q32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71" t="str">
        <f>RIGHT(Table1[[#This Row],[Category and Sub-Category]],(LEN(Table1[[#This Row],[Category and Sub-Category]])-(FIND("/",Table1[[#This Row],[Category and Sub-Category]],1))))</f>
        <v>plays</v>
      </c>
      <c r="S3271" s="7">
        <f>(Table1[[#This Row],[launched_at]]/86400)+DATE(1970,1,1)</f>
        <v>42137.395798611113</v>
      </c>
      <c r="T3271" s="7">
        <f>(Table1[[#This Row],[deadline]]/86400)+DATE(1970,1,1)</f>
        <v>42171.458333333328</v>
      </c>
    </row>
    <row r="3272" spans="1:20" ht="58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1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9">
        <f>Table1[[#This Row],[pledged]]/Table1[[#This Row],[goal]]</f>
        <v>1.0166666666666666</v>
      </c>
      <c r="P3272" s="8">
        <f>IFERROR(Table1[[#This Row],[pledged]]/Table1[[#This Row],[backers_count]],0)</f>
        <v>61</v>
      </c>
      <c r="Q32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72" t="str">
        <f>RIGHT(Table1[[#This Row],[Category and Sub-Category]],(LEN(Table1[[#This Row],[Category and Sub-Category]])-(FIND("/",Table1[[#This Row],[Category and Sub-Category]],1))))</f>
        <v>plays</v>
      </c>
      <c r="S3272" s="7">
        <f>(Table1[[#This Row],[launched_at]]/86400)+DATE(1970,1,1)</f>
        <v>42167.533159722225</v>
      </c>
      <c r="T3272" s="7">
        <f>(Table1[[#This Row],[deadline]]/86400)+DATE(1970,1,1)</f>
        <v>42197.533159722225</v>
      </c>
    </row>
    <row r="3273" spans="1:20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12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9">
        <f>Table1[[#This Row],[pledged]]/Table1[[#This Row],[goal]]</f>
        <v>1.3</v>
      </c>
      <c r="P3273" s="8">
        <f>IFERROR(Table1[[#This Row],[pledged]]/Table1[[#This Row],[backers_count]],0)</f>
        <v>38.235294117647058</v>
      </c>
      <c r="Q32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73" t="str">
        <f>RIGHT(Table1[[#This Row],[Category and Sub-Category]],(LEN(Table1[[#This Row],[Category and Sub-Category]])-(FIND("/",Table1[[#This Row],[Category and Sub-Category]],1))))</f>
        <v>plays</v>
      </c>
      <c r="S3273" s="7">
        <f>(Table1[[#This Row],[launched_at]]/86400)+DATE(1970,1,1)</f>
        <v>41915.437210648146</v>
      </c>
      <c r="T3273" s="7">
        <f>(Table1[[#This Row],[deadline]]/86400)+DATE(1970,1,1)</f>
        <v>41945.478877314818</v>
      </c>
    </row>
    <row r="3274" spans="1:20" ht="43.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12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9">
        <f>Table1[[#This Row],[pledged]]/Table1[[#This Row],[goal]]</f>
        <v>1.5443</v>
      </c>
      <c r="P3274" s="8">
        <f>IFERROR(Table1[[#This Row],[pledged]]/Table1[[#This Row],[backers_count]],0)</f>
        <v>106.50344827586207</v>
      </c>
      <c r="Q32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74" t="str">
        <f>RIGHT(Table1[[#This Row],[Category and Sub-Category]],(LEN(Table1[[#This Row],[Category and Sub-Category]])-(FIND("/",Table1[[#This Row],[Category and Sub-Category]],1))))</f>
        <v>plays</v>
      </c>
      <c r="S3274" s="7">
        <f>(Table1[[#This Row],[launched_at]]/86400)+DATE(1970,1,1)</f>
        <v>42284.500104166669</v>
      </c>
      <c r="T3274" s="7">
        <f>(Table1[[#This Row],[deadline]]/86400)+DATE(1970,1,1)</f>
        <v>42314.541770833333</v>
      </c>
    </row>
    <row r="3275" spans="1:20" ht="58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12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9">
        <f>Table1[[#This Row],[pledged]]/Table1[[#This Row],[goal]]</f>
        <v>1.0740000000000001</v>
      </c>
      <c r="P3275" s="8">
        <f>IFERROR(Table1[[#This Row],[pledged]]/Table1[[#This Row],[backers_count]],0)</f>
        <v>204.57142857142858</v>
      </c>
      <c r="Q32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75" t="str">
        <f>RIGHT(Table1[[#This Row],[Category and Sub-Category]],(LEN(Table1[[#This Row],[Category and Sub-Category]])-(FIND("/",Table1[[#This Row],[Category and Sub-Category]],1))))</f>
        <v>plays</v>
      </c>
      <c r="S3275" s="7">
        <f>(Table1[[#This Row],[launched_at]]/86400)+DATE(1970,1,1)</f>
        <v>42611.801412037035</v>
      </c>
      <c r="T3275" s="7">
        <f>(Table1[[#This Row],[deadline]]/86400)+DATE(1970,1,1)</f>
        <v>42627.791666666672</v>
      </c>
    </row>
    <row r="3276" spans="1:20" ht="43.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12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9">
        <f>Table1[[#This Row],[pledged]]/Table1[[#This Row],[goal]]</f>
        <v>1.0132258064516129</v>
      </c>
      <c r="P3276" s="8">
        <f>IFERROR(Table1[[#This Row],[pledged]]/Table1[[#This Row],[backers_count]],0)</f>
        <v>54.912587412587413</v>
      </c>
      <c r="Q32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76" t="str">
        <f>RIGHT(Table1[[#This Row],[Category and Sub-Category]],(LEN(Table1[[#This Row],[Category and Sub-Category]])-(FIND("/",Table1[[#This Row],[Category and Sub-Category]],1))))</f>
        <v>plays</v>
      </c>
      <c r="S3276" s="7">
        <f>(Table1[[#This Row],[launched_at]]/86400)+DATE(1970,1,1)</f>
        <v>42400.704537037032</v>
      </c>
      <c r="T3276" s="7">
        <f>(Table1[[#This Row],[deadline]]/86400)+DATE(1970,1,1)</f>
        <v>42444.875</v>
      </c>
    </row>
    <row r="3277" spans="1:20" ht="43.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12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9">
        <f>Table1[[#This Row],[pledged]]/Table1[[#This Row],[goal]]</f>
        <v>1.0027777777777778</v>
      </c>
      <c r="P3277" s="8">
        <f>IFERROR(Table1[[#This Row],[pledged]]/Table1[[#This Row],[backers_count]],0)</f>
        <v>150.41666666666666</v>
      </c>
      <c r="Q32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77" t="str">
        <f>RIGHT(Table1[[#This Row],[Category and Sub-Category]],(LEN(Table1[[#This Row],[Category and Sub-Category]])-(FIND("/",Table1[[#This Row],[Category and Sub-Category]],1))))</f>
        <v>plays</v>
      </c>
      <c r="S3277" s="7">
        <f>(Table1[[#This Row],[launched_at]]/86400)+DATE(1970,1,1)</f>
        <v>42017.88045138889</v>
      </c>
      <c r="T3277" s="7">
        <f>(Table1[[#This Row],[deadline]]/86400)+DATE(1970,1,1)</f>
        <v>42044.1875</v>
      </c>
    </row>
    <row r="3278" spans="1:20" ht="43.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12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9">
        <f>Table1[[#This Row],[pledged]]/Table1[[#This Row],[goal]]</f>
        <v>1.1684444444444444</v>
      </c>
      <c r="P3278" s="8">
        <f>IFERROR(Table1[[#This Row],[pledged]]/Table1[[#This Row],[backers_count]],0)</f>
        <v>52.58</v>
      </c>
      <c r="Q32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78" t="str">
        <f>RIGHT(Table1[[#This Row],[Category and Sub-Category]],(LEN(Table1[[#This Row],[Category and Sub-Category]])-(FIND("/",Table1[[#This Row],[Category and Sub-Category]],1))))</f>
        <v>plays</v>
      </c>
      <c r="S3278" s="7">
        <f>(Table1[[#This Row],[launched_at]]/86400)+DATE(1970,1,1)</f>
        <v>42426.949988425928</v>
      </c>
      <c r="T3278" s="7">
        <f>(Table1[[#This Row],[deadline]]/86400)+DATE(1970,1,1)</f>
        <v>42461.165972222225</v>
      </c>
    </row>
    <row r="3279" spans="1:20" ht="58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12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9">
        <f>Table1[[#This Row],[pledged]]/Table1[[#This Row],[goal]]</f>
        <v>1.0860000000000001</v>
      </c>
      <c r="P3279" s="8">
        <f>IFERROR(Table1[[#This Row],[pledged]]/Table1[[#This Row],[backers_count]],0)</f>
        <v>54.3</v>
      </c>
      <c r="Q32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79" t="str">
        <f>RIGHT(Table1[[#This Row],[Category and Sub-Category]],(LEN(Table1[[#This Row],[Category and Sub-Category]])-(FIND("/",Table1[[#This Row],[Category and Sub-Category]],1))))</f>
        <v>plays</v>
      </c>
      <c r="S3279" s="7">
        <f>(Table1[[#This Row],[launched_at]]/86400)+DATE(1970,1,1)</f>
        <v>41931.682939814811</v>
      </c>
      <c r="T3279" s="7">
        <f>(Table1[[#This Row],[deadline]]/86400)+DATE(1970,1,1)</f>
        <v>41961.724606481483</v>
      </c>
    </row>
    <row r="3280" spans="1:20" ht="58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12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9">
        <f>Table1[[#This Row],[pledged]]/Table1[[#This Row],[goal]]</f>
        <v>1.034</v>
      </c>
      <c r="P3280" s="8">
        <f>IFERROR(Table1[[#This Row],[pledged]]/Table1[[#This Row],[backers_count]],0)</f>
        <v>76.029411764705884</v>
      </c>
      <c r="Q32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80" t="str">
        <f>RIGHT(Table1[[#This Row],[Category and Sub-Category]],(LEN(Table1[[#This Row],[Category and Sub-Category]])-(FIND("/",Table1[[#This Row],[Category and Sub-Category]],1))))</f>
        <v>plays</v>
      </c>
      <c r="S3280" s="7">
        <f>(Table1[[#This Row],[launched_at]]/86400)+DATE(1970,1,1)</f>
        <v>42124.848414351851</v>
      </c>
      <c r="T3280" s="7">
        <f>(Table1[[#This Row],[deadline]]/86400)+DATE(1970,1,1)</f>
        <v>42154.848414351851</v>
      </c>
    </row>
    <row r="3281" spans="1:20" ht="58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12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9">
        <f>Table1[[#This Row],[pledged]]/Table1[[#This Row],[goal]]</f>
        <v>1.1427586206896552</v>
      </c>
      <c r="P3281" s="8">
        <f>IFERROR(Table1[[#This Row],[pledged]]/Table1[[#This Row],[backers_count]],0)</f>
        <v>105.2063492063492</v>
      </c>
      <c r="Q32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81" t="str">
        <f>RIGHT(Table1[[#This Row],[Category and Sub-Category]],(LEN(Table1[[#This Row],[Category and Sub-Category]])-(FIND("/",Table1[[#This Row],[Category and Sub-Category]],1))))</f>
        <v>plays</v>
      </c>
      <c r="S3281" s="7">
        <f>(Table1[[#This Row],[launched_at]]/86400)+DATE(1970,1,1)</f>
        <v>42431.102534722224</v>
      </c>
      <c r="T3281" s="7">
        <f>(Table1[[#This Row],[deadline]]/86400)+DATE(1970,1,1)</f>
        <v>42461.06086805556</v>
      </c>
    </row>
    <row r="3282" spans="1:20" ht="58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1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9">
        <f>Table1[[#This Row],[pledged]]/Table1[[#This Row],[goal]]</f>
        <v>1.03</v>
      </c>
      <c r="P3282" s="8">
        <f>IFERROR(Table1[[#This Row],[pledged]]/Table1[[#This Row],[backers_count]],0)</f>
        <v>68.666666666666671</v>
      </c>
      <c r="Q32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82" t="str">
        <f>RIGHT(Table1[[#This Row],[Category and Sub-Category]],(LEN(Table1[[#This Row],[Category and Sub-Category]])-(FIND("/",Table1[[#This Row],[Category and Sub-Category]],1))))</f>
        <v>plays</v>
      </c>
      <c r="S3282" s="7">
        <f>(Table1[[#This Row],[launched_at]]/86400)+DATE(1970,1,1)</f>
        <v>42121.756921296299</v>
      </c>
      <c r="T3282" s="7">
        <f>(Table1[[#This Row],[deadline]]/86400)+DATE(1970,1,1)</f>
        <v>42156.208333333328</v>
      </c>
    </row>
    <row r="3283" spans="1:20" ht="29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12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9">
        <f>Table1[[#This Row],[pledged]]/Table1[[#This Row],[goal]]</f>
        <v>1.216</v>
      </c>
      <c r="P3283" s="8">
        <f>IFERROR(Table1[[#This Row],[pledged]]/Table1[[#This Row],[backers_count]],0)</f>
        <v>129.36170212765958</v>
      </c>
      <c r="Q32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83" t="str">
        <f>RIGHT(Table1[[#This Row],[Category and Sub-Category]],(LEN(Table1[[#This Row],[Category and Sub-Category]])-(FIND("/",Table1[[#This Row],[Category and Sub-Category]],1))))</f>
        <v>plays</v>
      </c>
      <c r="S3283" s="7">
        <f>(Table1[[#This Row],[launched_at]]/86400)+DATE(1970,1,1)</f>
        <v>42219.019733796296</v>
      </c>
      <c r="T3283" s="7">
        <f>(Table1[[#This Row],[deadline]]/86400)+DATE(1970,1,1)</f>
        <v>42249.019733796296</v>
      </c>
    </row>
    <row r="3284" spans="1:20" ht="43.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12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9">
        <f>Table1[[#This Row],[pledged]]/Table1[[#This Row],[goal]]</f>
        <v>1.026467741935484</v>
      </c>
      <c r="P3284" s="8">
        <f>IFERROR(Table1[[#This Row],[pledged]]/Table1[[#This Row],[backers_count]],0)</f>
        <v>134.26371308016877</v>
      </c>
      <c r="Q32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84" t="str">
        <f>RIGHT(Table1[[#This Row],[Category and Sub-Category]],(LEN(Table1[[#This Row],[Category and Sub-Category]])-(FIND("/",Table1[[#This Row],[Category and Sub-Category]],1))))</f>
        <v>plays</v>
      </c>
      <c r="S3284" s="7">
        <f>(Table1[[#This Row],[launched_at]]/86400)+DATE(1970,1,1)</f>
        <v>42445.19430555556</v>
      </c>
      <c r="T3284" s="7">
        <f>(Table1[[#This Row],[deadline]]/86400)+DATE(1970,1,1)</f>
        <v>42489.19430555556</v>
      </c>
    </row>
    <row r="3285" spans="1:20" ht="58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12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9">
        <f>Table1[[#This Row],[pledged]]/Table1[[#This Row],[goal]]</f>
        <v>1.0475000000000001</v>
      </c>
      <c r="P3285" s="8">
        <f>IFERROR(Table1[[#This Row],[pledged]]/Table1[[#This Row],[backers_count]],0)</f>
        <v>17.829787234042552</v>
      </c>
      <c r="Q32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85" t="str">
        <f>RIGHT(Table1[[#This Row],[Category and Sub-Category]],(LEN(Table1[[#This Row],[Category and Sub-Category]])-(FIND("/",Table1[[#This Row],[Category and Sub-Category]],1))))</f>
        <v>plays</v>
      </c>
      <c r="S3285" s="7">
        <f>(Table1[[#This Row],[launched_at]]/86400)+DATE(1970,1,1)</f>
        <v>42379.74418981481</v>
      </c>
      <c r="T3285" s="7">
        <f>(Table1[[#This Row],[deadline]]/86400)+DATE(1970,1,1)</f>
        <v>42410.875</v>
      </c>
    </row>
    <row r="3286" spans="1:20" ht="43.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12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9">
        <f>Table1[[#This Row],[pledged]]/Table1[[#This Row],[goal]]</f>
        <v>1.016</v>
      </c>
      <c r="P3286" s="8">
        <f>IFERROR(Table1[[#This Row],[pledged]]/Table1[[#This Row],[backers_count]],0)</f>
        <v>203.2</v>
      </c>
      <c r="Q32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86" t="str">
        <f>RIGHT(Table1[[#This Row],[Category and Sub-Category]],(LEN(Table1[[#This Row],[Category and Sub-Category]])-(FIND("/",Table1[[#This Row],[Category and Sub-Category]],1))))</f>
        <v>plays</v>
      </c>
      <c r="S3286" s="7">
        <f>(Table1[[#This Row],[launched_at]]/86400)+DATE(1970,1,1)</f>
        <v>42380.884872685187</v>
      </c>
      <c r="T3286" s="7">
        <f>(Table1[[#This Row],[deadline]]/86400)+DATE(1970,1,1)</f>
        <v>42398.249305555553</v>
      </c>
    </row>
    <row r="3287" spans="1:20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12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9">
        <f>Table1[[#This Row],[pledged]]/Table1[[#This Row],[goal]]</f>
        <v>1.1210242048409682</v>
      </c>
      <c r="P3287" s="8">
        <f>IFERROR(Table1[[#This Row],[pledged]]/Table1[[#This Row],[backers_count]],0)</f>
        <v>69.18518518518519</v>
      </c>
      <c r="Q32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87" t="str">
        <f>RIGHT(Table1[[#This Row],[Category and Sub-Category]],(LEN(Table1[[#This Row],[Category and Sub-Category]])-(FIND("/",Table1[[#This Row],[Category and Sub-Category]],1))))</f>
        <v>plays</v>
      </c>
      <c r="S3287" s="7">
        <f>(Table1[[#This Row],[launched_at]]/86400)+DATE(1970,1,1)</f>
        <v>42762.942430555559</v>
      </c>
      <c r="T3287" s="7">
        <f>(Table1[[#This Row],[deadline]]/86400)+DATE(1970,1,1)</f>
        <v>42794.208333333328</v>
      </c>
    </row>
    <row r="3288" spans="1:20" ht="58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12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9">
        <f>Table1[[#This Row],[pledged]]/Table1[[#This Row],[goal]]</f>
        <v>1.0176666666666667</v>
      </c>
      <c r="P3288" s="8">
        <f>IFERROR(Table1[[#This Row],[pledged]]/Table1[[#This Row],[backers_count]],0)</f>
        <v>125.12295081967213</v>
      </c>
      <c r="Q32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88" t="str">
        <f>RIGHT(Table1[[#This Row],[Category and Sub-Category]],(LEN(Table1[[#This Row],[Category and Sub-Category]])-(FIND("/",Table1[[#This Row],[Category and Sub-Category]],1))))</f>
        <v>plays</v>
      </c>
      <c r="S3288" s="7">
        <f>(Table1[[#This Row],[launched_at]]/86400)+DATE(1970,1,1)</f>
        <v>42567.840069444443</v>
      </c>
      <c r="T3288" s="7">
        <f>(Table1[[#This Row],[deadline]]/86400)+DATE(1970,1,1)</f>
        <v>42597.840069444443</v>
      </c>
    </row>
    <row r="3289" spans="1:20" ht="29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12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9">
        <f>Table1[[#This Row],[pledged]]/Table1[[#This Row],[goal]]</f>
        <v>1</v>
      </c>
      <c r="P3289" s="8">
        <f>IFERROR(Table1[[#This Row],[pledged]]/Table1[[#This Row],[backers_count]],0)</f>
        <v>73.529411764705884</v>
      </c>
      <c r="Q32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89" t="str">
        <f>RIGHT(Table1[[#This Row],[Category and Sub-Category]],(LEN(Table1[[#This Row],[Category and Sub-Category]])-(FIND("/",Table1[[#This Row],[Category and Sub-Category]],1))))</f>
        <v>plays</v>
      </c>
      <c r="S3289" s="7">
        <f>(Table1[[#This Row],[launched_at]]/86400)+DATE(1970,1,1)</f>
        <v>42311.750324074077</v>
      </c>
      <c r="T3289" s="7">
        <f>(Table1[[#This Row],[deadline]]/86400)+DATE(1970,1,1)</f>
        <v>42336.750324074077</v>
      </c>
    </row>
    <row r="3290" spans="1:20" ht="58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12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9">
        <f>Table1[[#This Row],[pledged]]/Table1[[#This Row],[goal]]</f>
        <v>1.0026489999999999</v>
      </c>
      <c r="P3290" s="8">
        <f>IFERROR(Table1[[#This Row],[pledged]]/Table1[[#This Row],[backers_count]],0)</f>
        <v>48.437149758454105</v>
      </c>
      <c r="Q32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90" t="str">
        <f>RIGHT(Table1[[#This Row],[Category and Sub-Category]],(LEN(Table1[[#This Row],[Category and Sub-Category]])-(FIND("/",Table1[[#This Row],[Category and Sub-Category]],1))))</f>
        <v>plays</v>
      </c>
      <c r="S3290" s="7">
        <f>(Table1[[#This Row],[launched_at]]/86400)+DATE(1970,1,1)</f>
        <v>42505.774479166663</v>
      </c>
      <c r="T3290" s="7">
        <f>(Table1[[#This Row],[deadline]]/86400)+DATE(1970,1,1)</f>
        <v>42541.958333333328</v>
      </c>
    </row>
    <row r="3291" spans="1:20" ht="58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12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9">
        <f>Table1[[#This Row],[pledged]]/Table1[[#This Row],[goal]]</f>
        <v>1.3304200000000002</v>
      </c>
      <c r="P3291" s="8">
        <f>IFERROR(Table1[[#This Row],[pledged]]/Table1[[#This Row],[backers_count]],0)</f>
        <v>26.608400000000003</v>
      </c>
      <c r="Q32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91" t="str">
        <f>RIGHT(Table1[[#This Row],[Category and Sub-Category]],(LEN(Table1[[#This Row],[Category and Sub-Category]])-(FIND("/",Table1[[#This Row],[Category and Sub-Category]],1))))</f>
        <v>plays</v>
      </c>
      <c r="S3291" s="7">
        <f>(Table1[[#This Row],[launched_at]]/86400)+DATE(1970,1,1)</f>
        <v>42758.368078703701</v>
      </c>
      <c r="T3291" s="7">
        <f>(Table1[[#This Row],[deadline]]/86400)+DATE(1970,1,1)</f>
        <v>42786.368078703701</v>
      </c>
    </row>
    <row r="3292" spans="1:20" ht="72.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1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9">
        <f>Table1[[#This Row],[pledged]]/Table1[[#This Row],[goal]]</f>
        <v>1.212</v>
      </c>
      <c r="P3292" s="8">
        <f>IFERROR(Table1[[#This Row],[pledged]]/Table1[[#This Row],[backers_count]],0)</f>
        <v>33.666666666666664</v>
      </c>
      <c r="Q32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92" t="str">
        <f>RIGHT(Table1[[#This Row],[Category and Sub-Category]],(LEN(Table1[[#This Row],[Category and Sub-Category]])-(FIND("/",Table1[[#This Row],[Category and Sub-Category]],1))))</f>
        <v>plays</v>
      </c>
      <c r="S3292" s="7">
        <f>(Table1[[#This Row],[launched_at]]/86400)+DATE(1970,1,1)</f>
        <v>42775.51494212963</v>
      </c>
      <c r="T3292" s="7">
        <f>(Table1[[#This Row],[deadline]]/86400)+DATE(1970,1,1)</f>
        <v>42805.51494212963</v>
      </c>
    </row>
    <row r="3293" spans="1:20" ht="58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12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9">
        <f>Table1[[#This Row],[pledged]]/Table1[[#This Row],[goal]]</f>
        <v>1.1399999999999999</v>
      </c>
      <c r="P3293" s="8">
        <f>IFERROR(Table1[[#This Row],[pledged]]/Table1[[#This Row],[backers_count]],0)</f>
        <v>40.714285714285715</v>
      </c>
      <c r="Q32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93" t="str">
        <f>RIGHT(Table1[[#This Row],[Category and Sub-Category]],(LEN(Table1[[#This Row],[Category and Sub-Category]])-(FIND("/",Table1[[#This Row],[Category and Sub-Category]],1))))</f>
        <v>plays</v>
      </c>
      <c r="S3293" s="7">
        <f>(Table1[[#This Row],[launched_at]]/86400)+DATE(1970,1,1)</f>
        <v>42232.702546296292</v>
      </c>
      <c r="T3293" s="7">
        <f>(Table1[[#This Row],[deadline]]/86400)+DATE(1970,1,1)</f>
        <v>42264.165972222225</v>
      </c>
    </row>
    <row r="3294" spans="1:20" ht="43.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12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9">
        <f>Table1[[#This Row],[pledged]]/Table1[[#This Row],[goal]]</f>
        <v>2.8613861386138613</v>
      </c>
      <c r="P3294" s="8">
        <f>IFERROR(Table1[[#This Row],[pledged]]/Table1[[#This Row],[backers_count]],0)</f>
        <v>19.266666666666666</v>
      </c>
      <c r="Q32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94" t="str">
        <f>RIGHT(Table1[[#This Row],[Category and Sub-Category]],(LEN(Table1[[#This Row],[Category and Sub-Category]])-(FIND("/",Table1[[#This Row],[Category and Sub-Category]],1))))</f>
        <v>plays</v>
      </c>
      <c r="S3294" s="7">
        <f>(Table1[[#This Row],[launched_at]]/86400)+DATE(1970,1,1)</f>
        <v>42282.770231481481</v>
      </c>
      <c r="T3294" s="7">
        <f>(Table1[[#This Row],[deadline]]/86400)+DATE(1970,1,1)</f>
        <v>42342.811898148153</v>
      </c>
    </row>
    <row r="3295" spans="1:20" ht="58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12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9">
        <f>Table1[[#This Row],[pledged]]/Table1[[#This Row],[goal]]</f>
        <v>1.7044444444444444</v>
      </c>
      <c r="P3295" s="8">
        <f>IFERROR(Table1[[#This Row],[pledged]]/Table1[[#This Row],[backers_count]],0)</f>
        <v>84.285714285714292</v>
      </c>
      <c r="Q32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95" t="str">
        <f>RIGHT(Table1[[#This Row],[Category and Sub-Category]],(LEN(Table1[[#This Row],[Category and Sub-Category]])-(FIND("/",Table1[[#This Row],[Category and Sub-Category]],1))))</f>
        <v>plays</v>
      </c>
      <c r="S3295" s="7">
        <f>(Table1[[#This Row],[launched_at]]/86400)+DATE(1970,1,1)</f>
        <v>42768.425370370373</v>
      </c>
      <c r="T3295" s="7">
        <f>(Table1[[#This Row],[deadline]]/86400)+DATE(1970,1,1)</f>
        <v>42798.425370370373</v>
      </c>
    </row>
    <row r="3296" spans="1:20" ht="43.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12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9">
        <f>Table1[[#This Row],[pledged]]/Table1[[#This Row],[goal]]</f>
        <v>1.1833333333333333</v>
      </c>
      <c r="P3296" s="8">
        <f>IFERROR(Table1[[#This Row],[pledged]]/Table1[[#This Row],[backers_count]],0)</f>
        <v>29.583333333333332</v>
      </c>
      <c r="Q32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96" t="str">
        <f>RIGHT(Table1[[#This Row],[Category and Sub-Category]],(LEN(Table1[[#This Row],[Category and Sub-Category]])-(FIND("/",Table1[[#This Row],[Category and Sub-Category]],1))))</f>
        <v>plays</v>
      </c>
      <c r="S3296" s="7">
        <f>(Table1[[#This Row],[launched_at]]/86400)+DATE(1970,1,1)</f>
        <v>42141.541134259256</v>
      </c>
      <c r="T3296" s="7">
        <f>(Table1[[#This Row],[deadline]]/86400)+DATE(1970,1,1)</f>
        <v>42171.541134259256</v>
      </c>
    </row>
    <row r="3297" spans="1:20" ht="43.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12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9">
        <f>Table1[[#This Row],[pledged]]/Table1[[#This Row],[goal]]</f>
        <v>1.0285857142857142</v>
      </c>
      <c r="P3297" s="8">
        <f>IFERROR(Table1[[#This Row],[pledged]]/Table1[[#This Row],[backers_count]],0)</f>
        <v>26.667037037037037</v>
      </c>
      <c r="Q32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97" t="str">
        <f>RIGHT(Table1[[#This Row],[Category and Sub-Category]],(LEN(Table1[[#This Row],[Category and Sub-Category]])-(FIND("/",Table1[[#This Row],[Category and Sub-Category]],1))))</f>
        <v>plays</v>
      </c>
      <c r="S3297" s="7">
        <f>(Table1[[#This Row],[launched_at]]/86400)+DATE(1970,1,1)</f>
        <v>42609.442465277782</v>
      </c>
      <c r="T3297" s="7">
        <f>(Table1[[#This Row],[deadline]]/86400)+DATE(1970,1,1)</f>
        <v>42639.442465277782</v>
      </c>
    </row>
    <row r="3298" spans="1:20" ht="43.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12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9">
        <f>Table1[[#This Row],[pledged]]/Table1[[#This Row],[goal]]</f>
        <v>1.4406666666666668</v>
      </c>
      <c r="P3298" s="8">
        <f>IFERROR(Table1[[#This Row],[pledged]]/Table1[[#This Row],[backers_count]],0)</f>
        <v>45.978723404255319</v>
      </c>
      <c r="Q32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98" t="str">
        <f>RIGHT(Table1[[#This Row],[Category and Sub-Category]],(LEN(Table1[[#This Row],[Category and Sub-Category]])-(FIND("/",Table1[[#This Row],[Category and Sub-Category]],1))))</f>
        <v>plays</v>
      </c>
      <c r="S3298" s="7">
        <f>(Table1[[#This Row],[launched_at]]/86400)+DATE(1970,1,1)</f>
        <v>42309.756620370375</v>
      </c>
      <c r="T3298" s="7">
        <f>(Table1[[#This Row],[deadline]]/86400)+DATE(1970,1,1)</f>
        <v>42330.916666666672</v>
      </c>
    </row>
    <row r="3299" spans="1:20" ht="43.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12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9">
        <f>Table1[[#This Row],[pledged]]/Table1[[#This Row],[goal]]</f>
        <v>1.0007272727272727</v>
      </c>
      <c r="P3299" s="8">
        <f>IFERROR(Table1[[#This Row],[pledged]]/Table1[[#This Row],[backers_count]],0)</f>
        <v>125.09090909090909</v>
      </c>
      <c r="Q32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299" t="str">
        <f>RIGHT(Table1[[#This Row],[Category and Sub-Category]],(LEN(Table1[[#This Row],[Category and Sub-Category]])-(FIND("/",Table1[[#This Row],[Category and Sub-Category]],1))))</f>
        <v>plays</v>
      </c>
      <c r="S3299" s="7">
        <f>(Table1[[#This Row],[launched_at]]/86400)+DATE(1970,1,1)</f>
        <v>42193.771481481483</v>
      </c>
      <c r="T3299" s="7">
        <f>(Table1[[#This Row],[deadline]]/86400)+DATE(1970,1,1)</f>
        <v>42212.957638888889</v>
      </c>
    </row>
    <row r="3300" spans="1:20" ht="43.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12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9">
        <f>Table1[[#This Row],[pledged]]/Table1[[#This Row],[goal]]</f>
        <v>1.0173000000000001</v>
      </c>
      <c r="P3300" s="8">
        <f>IFERROR(Table1[[#This Row],[pledged]]/Table1[[#This Row],[backers_count]],0)</f>
        <v>141.29166666666666</v>
      </c>
      <c r="Q33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00" t="str">
        <f>RIGHT(Table1[[#This Row],[Category and Sub-Category]],(LEN(Table1[[#This Row],[Category and Sub-Category]])-(FIND("/",Table1[[#This Row],[Category and Sub-Category]],1))))</f>
        <v>plays</v>
      </c>
      <c r="S3300" s="7">
        <f>(Table1[[#This Row],[launched_at]]/86400)+DATE(1970,1,1)</f>
        <v>42239.957962962959</v>
      </c>
      <c r="T3300" s="7">
        <f>(Table1[[#This Row],[deadline]]/86400)+DATE(1970,1,1)</f>
        <v>42260</v>
      </c>
    </row>
    <row r="3301" spans="1:20" ht="43.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12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9">
        <f>Table1[[#This Row],[pledged]]/Table1[[#This Row],[goal]]</f>
        <v>1.1619999999999999</v>
      </c>
      <c r="P3301" s="8">
        <f>IFERROR(Table1[[#This Row],[pledged]]/Table1[[#This Row],[backers_count]],0)</f>
        <v>55.333333333333336</v>
      </c>
      <c r="Q33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01" t="str">
        <f>RIGHT(Table1[[#This Row],[Category and Sub-Category]],(LEN(Table1[[#This Row],[Category and Sub-Category]])-(FIND("/",Table1[[#This Row],[Category and Sub-Category]],1))))</f>
        <v>plays</v>
      </c>
      <c r="S3301" s="7">
        <f>(Table1[[#This Row],[launched_at]]/86400)+DATE(1970,1,1)</f>
        <v>42261.917395833334</v>
      </c>
      <c r="T3301" s="7">
        <f>(Table1[[#This Row],[deadline]]/86400)+DATE(1970,1,1)</f>
        <v>42291.917395833334</v>
      </c>
    </row>
    <row r="3302" spans="1:20" ht="43.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1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9">
        <f>Table1[[#This Row],[pledged]]/Table1[[#This Row],[goal]]</f>
        <v>1.3616666666666666</v>
      </c>
      <c r="P3302" s="8">
        <f>IFERROR(Table1[[#This Row],[pledged]]/Table1[[#This Row],[backers_count]],0)</f>
        <v>46.420454545454547</v>
      </c>
      <c r="Q33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02" t="str">
        <f>RIGHT(Table1[[#This Row],[Category and Sub-Category]],(LEN(Table1[[#This Row],[Category and Sub-Category]])-(FIND("/",Table1[[#This Row],[Category and Sub-Category]],1))))</f>
        <v>plays</v>
      </c>
      <c r="S3302" s="7">
        <f>(Table1[[#This Row],[launched_at]]/86400)+DATE(1970,1,1)</f>
        <v>42102.743773148148</v>
      </c>
      <c r="T3302" s="7">
        <f>(Table1[[#This Row],[deadline]]/86400)+DATE(1970,1,1)</f>
        <v>42123.743773148148</v>
      </c>
    </row>
    <row r="3303" spans="1:20" ht="43.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12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9">
        <f>Table1[[#This Row],[pledged]]/Table1[[#This Row],[goal]]</f>
        <v>1.3346666666666667</v>
      </c>
      <c r="P3303" s="8">
        <f>IFERROR(Table1[[#This Row],[pledged]]/Table1[[#This Row],[backers_count]],0)</f>
        <v>57.2</v>
      </c>
      <c r="Q33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03" t="str">
        <f>RIGHT(Table1[[#This Row],[Category and Sub-Category]],(LEN(Table1[[#This Row],[Category and Sub-Category]])-(FIND("/",Table1[[#This Row],[Category and Sub-Category]],1))))</f>
        <v>plays</v>
      </c>
      <c r="S3303" s="7">
        <f>(Table1[[#This Row],[launched_at]]/86400)+DATE(1970,1,1)</f>
        <v>42538.735833333332</v>
      </c>
      <c r="T3303" s="7">
        <f>(Table1[[#This Row],[deadline]]/86400)+DATE(1970,1,1)</f>
        <v>42583.290972222225</v>
      </c>
    </row>
    <row r="3304" spans="1:20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12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9">
        <f>Table1[[#This Row],[pledged]]/Table1[[#This Row],[goal]]</f>
        <v>1.0339285714285715</v>
      </c>
      <c r="P3304" s="8">
        <f>IFERROR(Table1[[#This Row],[pledged]]/Table1[[#This Row],[backers_count]],0)</f>
        <v>173.7</v>
      </c>
      <c r="Q33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04" t="str">
        <f>RIGHT(Table1[[#This Row],[Category and Sub-Category]],(LEN(Table1[[#This Row],[Category and Sub-Category]])-(FIND("/",Table1[[#This Row],[Category and Sub-Category]],1))))</f>
        <v>plays</v>
      </c>
      <c r="S3304" s="7">
        <f>(Table1[[#This Row],[launched_at]]/86400)+DATE(1970,1,1)</f>
        <v>42681.35157407407</v>
      </c>
      <c r="T3304" s="7">
        <f>(Table1[[#This Row],[deadline]]/86400)+DATE(1970,1,1)</f>
        <v>42711.35157407407</v>
      </c>
    </row>
    <row r="3305" spans="1:20" ht="43.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12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9">
        <f>Table1[[#This Row],[pledged]]/Table1[[#This Row],[goal]]</f>
        <v>1.1588888888888889</v>
      </c>
      <c r="P3305" s="8">
        <f>IFERROR(Table1[[#This Row],[pledged]]/Table1[[#This Row],[backers_count]],0)</f>
        <v>59.6</v>
      </c>
      <c r="Q33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05" t="str">
        <f>RIGHT(Table1[[#This Row],[Category and Sub-Category]],(LEN(Table1[[#This Row],[Category and Sub-Category]])-(FIND("/",Table1[[#This Row],[Category and Sub-Category]],1))))</f>
        <v>plays</v>
      </c>
      <c r="S3305" s="7">
        <f>(Table1[[#This Row],[launched_at]]/86400)+DATE(1970,1,1)</f>
        <v>42056.65143518518</v>
      </c>
      <c r="T3305" s="7">
        <f>(Table1[[#This Row],[deadline]]/86400)+DATE(1970,1,1)</f>
        <v>42091.609768518523</v>
      </c>
    </row>
    <row r="3306" spans="1:20" ht="43.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12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9">
        <f>Table1[[#This Row],[pledged]]/Table1[[#This Row],[goal]]</f>
        <v>1.0451666666666666</v>
      </c>
      <c r="P3306" s="8">
        <f>IFERROR(Table1[[#This Row],[pledged]]/Table1[[#This Row],[backers_count]],0)</f>
        <v>89.585714285714289</v>
      </c>
      <c r="Q33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06" t="str">
        <f>RIGHT(Table1[[#This Row],[Category and Sub-Category]],(LEN(Table1[[#This Row],[Category and Sub-Category]])-(FIND("/",Table1[[#This Row],[Category and Sub-Category]],1))))</f>
        <v>plays</v>
      </c>
      <c r="S3306" s="7">
        <f>(Table1[[#This Row],[launched_at]]/86400)+DATE(1970,1,1)</f>
        <v>42696.624444444446</v>
      </c>
      <c r="T3306" s="7">
        <f>(Table1[[#This Row],[deadline]]/86400)+DATE(1970,1,1)</f>
        <v>42726.624444444446</v>
      </c>
    </row>
    <row r="3307" spans="1:20" ht="43.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12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9">
        <f>Table1[[#This Row],[pledged]]/Table1[[#This Row],[goal]]</f>
        <v>1.0202500000000001</v>
      </c>
      <c r="P3307" s="8">
        <f>IFERROR(Table1[[#This Row],[pledged]]/Table1[[#This Row],[backers_count]],0)</f>
        <v>204.05</v>
      </c>
      <c r="Q33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07" t="str">
        <f>RIGHT(Table1[[#This Row],[Category and Sub-Category]],(LEN(Table1[[#This Row],[Category and Sub-Category]])-(FIND("/",Table1[[#This Row],[Category and Sub-Category]],1))))</f>
        <v>plays</v>
      </c>
      <c r="S3307" s="7">
        <f>(Table1[[#This Row],[launched_at]]/86400)+DATE(1970,1,1)</f>
        <v>42186.855879629627</v>
      </c>
      <c r="T3307" s="7">
        <f>(Table1[[#This Row],[deadline]]/86400)+DATE(1970,1,1)</f>
        <v>42216.855879629627</v>
      </c>
    </row>
    <row r="3308" spans="1:20" ht="58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12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9">
        <f>Table1[[#This Row],[pledged]]/Table1[[#This Row],[goal]]</f>
        <v>1.7533333333333334</v>
      </c>
      <c r="P3308" s="8">
        <f>IFERROR(Table1[[#This Row],[pledged]]/Table1[[#This Row],[backers_count]],0)</f>
        <v>48.703703703703702</v>
      </c>
      <c r="Q33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08" t="str">
        <f>RIGHT(Table1[[#This Row],[Category and Sub-Category]],(LEN(Table1[[#This Row],[Category and Sub-Category]])-(FIND("/",Table1[[#This Row],[Category and Sub-Category]],1))))</f>
        <v>plays</v>
      </c>
      <c r="S3308" s="7">
        <f>(Table1[[#This Row],[launched_at]]/86400)+DATE(1970,1,1)</f>
        <v>42493.219236111108</v>
      </c>
      <c r="T3308" s="7">
        <f>(Table1[[#This Row],[deadline]]/86400)+DATE(1970,1,1)</f>
        <v>42531.125</v>
      </c>
    </row>
    <row r="3309" spans="1:20" ht="43.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12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9">
        <f>Table1[[#This Row],[pledged]]/Table1[[#This Row],[goal]]</f>
        <v>1.0668</v>
      </c>
      <c r="P3309" s="8">
        <f>IFERROR(Table1[[#This Row],[pledged]]/Table1[[#This Row],[backers_count]],0)</f>
        <v>53.339999999999996</v>
      </c>
      <c r="Q33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09" t="str">
        <f>RIGHT(Table1[[#This Row],[Category and Sub-Category]],(LEN(Table1[[#This Row],[Category and Sub-Category]])-(FIND("/",Table1[[#This Row],[Category and Sub-Category]],1))))</f>
        <v>plays</v>
      </c>
      <c r="S3309" s="7">
        <f>(Table1[[#This Row],[launched_at]]/86400)+DATE(1970,1,1)</f>
        <v>42475.057164351849</v>
      </c>
      <c r="T3309" s="7">
        <f>(Table1[[#This Row],[deadline]]/86400)+DATE(1970,1,1)</f>
        <v>42505.057164351849</v>
      </c>
    </row>
    <row r="3310" spans="1:20" ht="43.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12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9">
        <f>Table1[[#This Row],[pledged]]/Table1[[#This Row],[goal]]</f>
        <v>1.2228571428571429</v>
      </c>
      <c r="P3310" s="8">
        <f>IFERROR(Table1[[#This Row],[pledged]]/Table1[[#This Row],[backers_count]],0)</f>
        <v>75.087719298245617</v>
      </c>
      <c r="Q33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10" t="str">
        <f>RIGHT(Table1[[#This Row],[Category and Sub-Category]],(LEN(Table1[[#This Row],[Category and Sub-Category]])-(FIND("/",Table1[[#This Row],[Category and Sub-Category]],1))))</f>
        <v>plays</v>
      </c>
      <c r="S3310" s="7">
        <f>(Table1[[#This Row],[launched_at]]/86400)+DATE(1970,1,1)</f>
        <v>42452.876909722225</v>
      </c>
      <c r="T3310" s="7">
        <f>(Table1[[#This Row],[deadline]]/86400)+DATE(1970,1,1)</f>
        <v>42473.876909722225</v>
      </c>
    </row>
    <row r="3311" spans="1:20" ht="29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12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9">
        <f>Table1[[#This Row],[pledged]]/Table1[[#This Row],[goal]]</f>
        <v>1.5942857142857143</v>
      </c>
      <c r="P3311" s="8">
        <f>IFERROR(Table1[[#This Row],[pledged]]/Table1[[#This Row],[backers_count]],0)</f>
        <v>18</v>
      </c>
      <c r="Q33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11" t="str">
        <f>RIGHT(Table1[[#This Row],[Category and Sub-Category]],(LEN(Table1[[#This Row],[Category and Sub-Category]])-(FIND("/",Table1[[#This Row],[Category and Sub-Category]],1))))</f>
        <v>plays</v>
      </c>
      <c r="S3311" s="7">
        <f>(Table1[[#This Row],[launched_at]]/86400)+DATE(1970,1,1)</f>
        <v>42628.650208333333</v>
      </c>
      <c r="T3311" s="7">
        <f>(Table1[[#This Row],[deadline]]/86400)+DATE(1970,1,1)</f>
        <v>42659.650208333333</v>
      </c>
    </row>
    <row r="3312" spans="1:20" ht="29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9">
        <f>Table1[[#This Row],[pledged]]/Table1[[#This Row],[goal]]</f>
        <v>1.0007692307692309</v>
      </c>
      <c r="P3312" s="8">
        <f>IFERROR(Table1[[#This Row],[pledged]]/Table1[[#This Row],[backers_count]],0)</f>
        <v>209.83870967741936</v>
      </c>
      <c r="Q33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12" t="str">
        <f>RIGHT(Table1[[#This Row],[Category and Sub-Category]],(LEN(Table1[[#This Row],[Category and Sub-Category]])-(FIND("/",Table1[[#This Row],[Category and Sub-Category]],1))))</f>
        <v>plays</v>
      </c>
      <c r="S3312" s="7">
        <f>(Table1[[#This Row],[launched_at]]/86400)+DATE(1970,1,1)</f>
        <v>42253.928530092591</v>
      </c>
      <c r="T3312" s="7">
        <f>(Table1[[#This Row],[deadline]]/86400)+DATE(1970,1,1)</f>
        <v>42283.928530092591</v>
      </c>
    </row>
    <row r="3313" spans="1:20" ht="43.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12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9">
        <f>Table1[[#This Row],[pledged]]/Table1[[#This Row],[goal]]</f>
        <v>1.0984</v>
      </c>
      <c r="P3313" s="8">
        <f>IFERROR(Table1[[#This Row],[pledged]]/Table1[[#This Row],[backers_count]],0)</f>
        <v>61.022222222222226</v>
      </c>
      <c r="Q33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13" t="str">
        <f>RIGHT(Table1[[#This Row],[Category and Sub-Category]],(LEN(Table1[[#This Row],[Category and Sub-Category]])-(FIND("/",Table1[[#This Row],[Category and Sub-Category]],1))))</f>
        <v>plays</v>
      </c>
      <c r="S3313" s="7">
        <f>(Table1[[#This Row],[launched_at]]/86400)+DATE(1970,1,1)</f>
        <v>42264.29178240741</v>
      </c>
      <c r="T3313" s="7">
        <f>(Table1[[#This Row],[deadline]]/86400)+DATE(1970,1,1)</f>
        <v>42294.29178240741</v>
      </c>
    </row>
    <row r="3314" spans="1:20" ht="43.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12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9">
        <f>Table1[[#This Row],[pledged]]/Table1[[#This Row],[goal]]</f>
        <v>1.0004</v>
      </c>
      <c r="P3314" s="8">
        <f>IFERROR(Table1[[#This Row],[pledged]]/Table1[[#This Row],[backers_count]],0)</f>
        <v>61</v>
      </c>
      <c r="Q33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14" t="str">
        <f>RIGHT(Table1[[#This Row],[Category and Sub-Category]],(LEN(Table1[[#This Row],[Category and Sub-Category]])-(FIND("/",Table1[[#This Row],[Category and Sub-Category]],1))))</f>
        <v>plays</v>
      </c>
      <c r="S3314" s="7">
        <f>(Table1[[#This Row],[launched_at]]/86400)+DATE(1970,1,1)</f>
        <v>42664.809560185182</v>
      </c>
      <c r="T3314" s="7">
        <f>(Table1[[#This Row],[deadline]]/86400)+DATE(1970,1,1)</f>
        <v>42685.916666666672</v>
      </c>
    </row>
    <row r="3315" spans="1:20" ht="43.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12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9">
        <f>Table1[[#This Row],[pledged]]/Table1[[#This Row],[goal]]</f>
        <v>1.1605000000000001</v>
      </c>
      <c r="P3315" s="8">
        <f>IFERROR(Table1[[#This Row],[pledged]]/Table1[[#This Row],[backers_count]],0)</f>
        <v>80.034482758620683</v>
      </c>
      <c r="Q33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15" t="str">
        <f>RIGHT(Table1[[#This Row],[Category and Sub-Category]],(LEN(Table1[[#This Row],[Category and Sub-Category]])-(FIND("/",Table1[[#This Row],[Category and Sub-Category]],1))))</f>
        <v>plays</v>
      </c>
      <c r="S3315" s="7">
        <f>(Table1[[#This Row],[launched_at]]/86400)+DATE(1970,1,1)</f>
        <v>42382.244409722218</v>
      </c>
      <c r="T3315" s="7">
        <f>(Table1[[#This Row],[deadline]]/86400)+DATE(1970,1,1)</f>
        <v>42396.041666666672</v>
      </c>
    </row>
    <row r="3316" spans="1:20" ht="43.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12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9">
        <f>Table1[[#This Row],[pledged]]/Table1[[#This Row],[goal]]</f>
        <v>2.1074999999999999</v>
      </c>
      <c r="P3316" s="8">
        <f>IFERROR(Table1[[#This Row],[pledged]]/Table1[[#This Row],[backers_count]],0)</f>
        <v>29.068965517241381</v>
      </c>
      <c r="Q33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16" t="str">
        <f>RIGHT(Table1[[#This Row],[Category and Sub-Category]],(LEN(Table1[[#This Row],[Category and Sub-Category]])-(FIND("/",Table1[[#This Row],[Category and Sub-Category]],1))))</f>
        <v>plays</v>
      </c>
      <c r="S3316" s="7">
        <f>(Table1[[#This Row],[launched_at]]/86400)+DATE(1970,1,1)</f>
        <v>42105.267488425925</v>
      </c>
      <c r="T3316" s="7">
        <f>(Table1[[#This Row],[deadline]]/86400)+DATE(1970,1,1)</f>
        <v>42132.836805555555</v>
      </c>
    </row>
    <row r="3317" spans="1:20" ht="43.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12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9">
        <f>Table1[[#This Row],[pledged]]/Table1[[#This Row],[goal]]</f>
        <v>1.1000000000000001</v>
      </c>
      <c r="P3317" s="8">
        <f>IFERROR(Table1[[#This Row],[pledged]]/Table1[[#This Row],[backers_count]],0)</f>
        <v>49.438202247191015</v>
      </c>
      <c r="Q33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17" t="str">
        <f>RIGHT(Table1[[#This Row],[Category and Sub-Category]],(LEN(Table1[[#This Row],[Category and Sub-Category]])-(FIND("/",Table1[[#This Row],[Category and Sub-Category]],1))))</f>
        <v>plays</v>
      </c>
      <c r="S3317" s="7">
        <f>(Table1[[#This Row],[launched_at]]/86400)+DATE(1970,1,1)</f>
        <v>42466.303715277776</v>
      </c>
      <c r="T3317" s="7">
        <f>(Table1[[#This Row],[deadline]]/86400)+DATE(1970,1,1)</f>
        <v>42496.303715277776</v>
      </c>
    </row>
    <row r="3318" spans="1:20" ht="72.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12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9">
        <f>Table1[[#This Row],[pledged]]/Table1[[#This Row],[goal]]</f>
        <v>1.0008673425918038</v>
      </c>
      <c r="P3318" s="8">
        <f>IFERROR(Table1[[#This Row],[pledged]]/Table1[[#This Row],[backers_count]],0)</f>
        <v>93.977440000000001</v>
      </c>
      <c r="Q33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18" t="str">
        <f>RIGHT(Table1[[#This Row],[Category and Sub-Category]],(LEN(Table1[[#This Row],[Category and Sub-Category]])-(FIND("/",Table1[[#This Row],[Category and Sub-Category]],1))))</f>
        <v>plays</v>
      </c>
      <c r="S3318" s="7">
        <f>(Table1[[#This Row],[launched_at]]/86400)+DATE(1970,1,1)</f>
        <v>41826.871238425927</v>
      </c>
      <c r="T3318" s="7">
        <f>(Table1[[#This Row],[deadline]]/86400)+DATE(1970,1,1)</f>
        <v>41859.579166666663</v>
      </c>
    </row>
    <row r="3319" spans="1:20" ht="43.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12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9">
        <f>Table1[[#This Row],[pledged]]/Table1[[#This Row],[goal]]</f>
        <v>1.0619047619047619</v>
      </c>
      <c r="P3319" s="8">
        <f>IFERROR(Table1[[#This Row],[pledged]]/Table1[[#This Row],[backers_count]],0)</f>
        <v>61.944444444444443</v>
      </c>
      <c r="Q33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19" t="str">
        <f>RIGHT(Table1[[#This Row],[Category and Sub-Category]],(LEN(Table1[[#This Row],[Category and Sub-Category]])-(FIND("/",Table1[[#This Row],[Category and Sub-Category]],1))))</f>
        <v>plays</v>
      </c>
      <c r="S3319" s="7">
        <f>(Table1[[#This Row],[launched_at]]/86400)+DATE(1970,1,1)</f>
        <v>42499.039629629631</v>
      </c>
      <c r="T3319" s="7">
        <f>(Table1[[#This Row],[deadline]]/86400)+DATE(1970,1,1)</f>
        <v>42529.039629629631</v>
      </c>
    </row>
    <row r="3320" spans="1:20" ht="29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12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9">
        <f>Table1[[#This Row],[pledged]]/Table1[[#This Row],[goal]]</f>
        <v>1.256</v>
      </c>
      <c r="P3320" s="8">
        <f>IFERROR(Table1[[#This Row],[pledged]]/Table1[[#This Row],[backers_count]],0)</f>
        <v>78.5</v>
      </c>
      <c r="Q33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20" t="str">
        <f>RIGHT(Table1[[#This Row],[Category and Sub-Category]],(LEN(Table1[[#This Row],[Category and Sub-Category]])-(FIND("/",Table1[[#This Row],[Category and Sub-Category]],1))))</f>
        <v>plays</v>
      </c>
      <c r="S3320" s="7">
        <f>(Table1[[#This Row],[launched_at]]/86400)+DATE(1970,1,1)</f>
        <v>42431.302002314813</v>
      </c>
      <c r="T3320" s="7">
        <f>(Table1[[#This Row],[deadline]]/86400)+DATE(1970,1,1)</f>
        <v>42471.104166666672</v>
      </c>
    </row>
    <row r="3321" spans="1:20" ht="58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12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9">
        <f>Table1[[#This Row],[pledged]]/Table1[[#This Row],[goal]]</f>
        <v>1.08</v>
      </c>
      <c r="P3321" s="8">
        <f>IFERROR(Table1[[#This Row],[pledged]]/Table1[[#This Row],[backers_count]],0)</f>
        <v>33.75</v>
      </c>
      <c r="Q33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21" t="str">
        <f>RIGHT(Table1[[#This Row],[Category and Sub-Category]],(LEN(Table1[[#This Row],[Category and Sub-Category]])-(FIND("/",Table1[[#This Row],[Category and Sub-Category]],1))))</f>
        <v>plays</v>
      </c>
      <c r="S3321" s="7">
        <f>(Table1[[#This Row],[launched_at]]/86400)+DATE(1970,1,1)</f>
        <v>41990.585486111115</v>
      </c>
      <c r="T3321" s="7">
        <f>(Table1[[#This Row],[deadline]]/86400)+DATE(1970,1,1)</f>
        <v>42035.585486111115</v>
      </c>
    </row>
    <row r="3322" spans="1:20" ht="43.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1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9">
        <f>Table1[[#This Row],[pledged]]/Table1[[#This Row],[goal]]</f>
        <v>1.01</v>
      </c>
      <c r="P3322" s="8">
        <f>IFERROR(Table1[[#This Row],[pledged]]/Table1[[#This Row],[backers_count]],0)</f>
        <v>66.44736842105263</v>
      </c>
      <c r="Q33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22" t="str">
        <f>RIGHT(Table1[[#This Row],[Category and Sub-Category]],(LEN(Table1[[#This Row],[Category and Sub-Category]])-(FIND("/",Table1[[#This Row],[Category and Sub-Category]],1))))</f>
        <v>plays</v>
      </c>
      <c r="S3322" s="7">
        <f>(Table1[[#This Row],[launched_at]]/86400)+DATE(1970,1,1)</f>
        <v>42513.045798611114</v>
      </c>
      <c r="T3322" s="7">
        <f>(Table1[[#This Row],[deadline]]/86400)+DATE(1970,1,1)</f>
        <v>42543.045798611114</v>
      </c>
    </row>
    <row r="3323" spans="1:20" ht="58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12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9">
        <f>Table1[[#This Row],[pledged]]/Table1[[#This Row],[goal]]</f>
        <v>1.0740000000000001</v>
      </c>
      <c r="P3323" s="8">
        <f>IFERROR(Table1[[#This Row],[pledged]]/Table1[[#This Row],[backers_count]],0)</f>
        <v>35.799999999999997</v>
      </c>
      <c r="Q33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23" t="str">
        <f>RIGHT(Table1[[#This Row],[Category and Sub-Category]],(LEN(Table1[[#This Row],[Category and Sub-Category]])-(FIND("/",Table1[[#This Row],[Category and Sub-Category]],1))))</f>
        <v>plays</v>
      </c>
      <c r="S3323" s="7">
        <f>(Table1[[#This Row],[launched_at]]/86400)+DATE(1970,1,1)</f>
        <v>41914.100289351853</v>
      </c>
      <c r="T3323" s="7">
        <f>(Table1[[#This Row],[deadline]]/86400)+DATE(1970,1,1)</f>
        <v>41928.165972222225</v>
      </c>
    </row>
    <row r="3324" spans="1:20" ht="43.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12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9">
        <f>Table1[[#This Row],[pledged]]/Table1[[#This Row],[goal]]</f>
        <v>1.0151515151515151</v>
      </c>
      <c r="P3324" s="8">
        <f>IFERROR(Table1[[#This Row],[pledged]]/Table1[[#This Row],[backers_count]],0)</f>
        <v>145.65217391304347</v>
      </c>
      <c r="Q33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24" t="str">
        <f>RIGHT(Table1[[#This Row],[Category and Sub-Category]],(LEN(Table1[[#This Row],[Category and Sub-Category]])-(FIND("/",Table1[[#This Row],[Category and Sub-Category]],1))))</f>
        <v>plays</v>
      </c>
      <c r="S3324" s="7">
        <f>(Table1[[#This Row],[launched_at]]/86400)+DATE(1970,1,1)</f>
        <v>42521.010370370372</v>
      </c>
      <c r="T3324" s="7">
        <f>(Table1[[#This Row],[deadline]]/86400)+DATE(1970,1,1)</f>
        <v>42543.163194444445</v>
      </c>
    </row>
    <row r="3325" spans="1:20" ht="43.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12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9">
        <f>Table1[[#This Row],[pledged]]/Table1[[#This Row],[goal]]</f>
        <v>1.2589999999999999</v>
      </c>
      <c r="P3325" s="8">
        <f>IFERROR(Table1[[#This Row],[pledged]]/Table1[[#This Row],[backers_count]],0)</f>
        <v>25.693877551020407</v>
      </c>
      <c r="Q33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25" t="str">
        <f>RIGHT(Table1[[#This Row],[Category and Sub-Category]],(LEN(Table1[[#This Row],[Category and Sub-Category]])-(FIND("/",Table1[[#This Row],[Category and Sub-Category]],1))))</f>
        <v>plays</v>
      </c>
      <c r="S3325" s="7">
        <f>(Table1[[#This Row],[launched_at]]/86400)+DATE(1970,1,1)</f>
        <v>42608.36583333333</v>
      </c>
      <c r="T3325" s="7">
        <f>(Table1[[#This Row],[deadline]]/86400)+DATE(1970,1,1)</f>
        <v>42638.36583333333</v>
      </c>
    </row>
    <row r="3326" spans="1:20" ht="43.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12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9">
        <f>Table1[[#This Row],[pledged]]/Table1[[#This Row],[goal]]</f>
        <v>1.0166666666666666</v>
      </c>
      <c r="P3326" s="8">
        <f>IFERROR(Table1[[#This Row],[pledged]]/Table1[[#This Row],[backers_count]],0)</f>
        <v>152.5</v>
      </c>
      <c r="Q33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26" t="str">
        <f>RIGHT(Table1[[#This Row],[Category and Sub-Category]],(LEN(Table1[[#This Row],[Category and Sub-Category]])-(FIND("/",Table1[[#This Row],[Category and Sub-Category]],1))))</f>
        <v>plays</v>
      </c>
      <c r="S3326" s="7">
        <f>(Table1[[#This Row],[launched_at]]/86400)+DATE(1970,1,1)</f>
        <v>42512.58321759259</v>
      </c>
      <c r="T3326" s="7">
        <f>(Table1[[#This Row],[deadline]]/86400)+DATE(1970,1,1)</f>
        <v>42526.58321759259</v>
      </c>
    </row>
    <row r="3327" spans="1:20" ht="43.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12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9">
        <f>Table1[[#This Row],[pledged]]/Table1[[#This Row],[goal]]</f>
        <v>1.125</v>
      </c>
      <c r="P3327" s="8">
        <f>IFERROR(Table1[[#This Row],[pledged]]/Table1[[#This Row],[backers_count]],0)</f>
        <v>30</v>
      </c>
      <c r="Q33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27" t="str">
        <f>RIGHT(Table1[[#This Row],[Category and Sub-Category]],(LEN(Table1[[#This Row],[Category and Sub-Category]])-(FIND("/",Table1[[#This Row],[Category and Sub-Category]],1))))</f>
        <v>plays</v>
      </c>
      <c r="S3327" s="7">
        <f>(Table1[[#This Row],[launched_at]]/86400)+DATE(1970,1,1)</f>
        <v>42064.785613425927</v>
      </c>
      <c r="T3327" s="7">
        <f>(Table1[[#This Row],[deadline]]/86400)+DATE(1970,1,1)</f>
        <v>42099.743946759263</v>
      </c>
    </row>
    <row r="3328" spans="1:20" ht="43.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12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9">
        <f>Table1[[#This Row],[pledged]]/Table1[[#This Row],[goal]]</f>
        <v>1.0137499999999999</v>
      </c>
      <c r="P3328" s="8">
        <f>IFERROR(Table1[[#This Row],[pledged]]/Table1[[#This Row],[backers_count]],0)</f>
        <v>142.28070175438597</v>
      </c>
      <c r="Q33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28" t="str">
        <f>RIGHT(Table1[[#This Row],[Category and Sub-Category]],(LEN(Table1[[#This Row],[Category and Sub-Category]])-(FIND("/",Table1[[#This Row],[Category and Sub-Category]],1))))</f>
        <v>plays</v>
      </c>
      <c r="S3328" s="7">
        <f>(Table1[[#This Row],[launched_at]]/86400)+DATE(1970,1,1)</f>
        <v>42041.714178240742</v>
      </c>
      <c r="T3328" s="7">
        <f>(Table1[[#This Row],[deadline]]/86400)+DATE(1970,1,1)</f>
        <v>42071.67251157407</v>
      </c>
    </row>
    <row r="3329" spans="1:20" ht="43.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12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9">
        <f>Table1[[#This Row],[pledged]]/Table1[[#This Row],[goal]]</f>
        <v>1.0125</v>
      </c>
      <c r="P3329" s="8">
        <f>IFERROR(Table1[[#This Row],[pledged]]/Table1[[#This Row],[backers_count]],0)</f>
        <v>24.545454545454547</v>
      </c>
      <c r="Q33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29" t="str">
        <f>RIGHT(Table1[[#This Row],[Category and Sub-Category]],(LEN(Table1[[#This Row],[Category and Sub-Category]])-(FIND("/",Table1[[#This Row],[Category and Sub-Category]],1))))</f>
        <v>plays</v>
      </c>
      <c r="S3329" s="7">
        <f>(Table1[[#This Row],[launched_at]]/86400)+DATE(1970,1,1)</f>
        <v>42468.374606481477</v>
      </c>
      <c r="T3329" s="7">
        <f>(Table1[[#This Row],[deadline]]/86400)+DATE(1970,1,1)</f>
        <v>42498.374606481477</v>
      </c>
    </row>
    <row r="3330" spans="1:20" ht="43.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12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9">
        <f>Table1[[#This Row],[pledged]]/Table1[[#This Row],[goal]]</f>
        <v>1.4638888888888888</v>
      </c>
      <c r="P3330" s="8">
        <f>IFERROR(Table1[[#This Row],[pledged]]/Table1[[#This Row],[backers_count]],0)</f>
        <v>292.77777777777777</v>
      </c>
      <c r="Q33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30" t="str">
        <f>RIGHT(Table1[[#This Row],[Category and Sub-Category]],(LEN(Table1[[#This Row],[Category and Sub-Category]])-(FIND("/",Table1[[#This Row],[Category and Sub-Category]],1))))</f>
        <v>plays</v>
      </c>
      <c r="S3330" s="7">
        <f>(Table1[[#This Row],[launched_at]]/86400)+DATE(1970,1,1)</f>
        <v>41822.57503472222</v>
      </c>
      <c r="T3330" s="7">
        <f>(Table1[[#This Row],[deadline]]/86400)+DATE(1970,1,1)</f>
        <v>41825.041666666664</v>
      </c>
    </row>
    <row r="3331" spans="1:20" ht="43.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12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9">
        <f>Table1[[#This Row],[pledged]]/Table1[[#This Row],[goal]]</f>
        <v>1.1679999999999999</v>
      </c>
      <c r="P3331" s="8">
        <f>IFERROR(Table1[[#This Row],[pledged]]/Table1[[#This Row],[backers_count]],0)</f>
        <v>44.92307692307692</v>
      </c>
      <c r="Q33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31" t="str">
        <f>RIGHT(Table1[[#This Row],[Category and Sub-Category]],(LEN(Table1[[#This Row],[Category and Sub-Category]])-(FIND("/",Table1[[#This Row],[Category and Sub-Category]],1))))</f>
        <v>plays</v>
      </c>
      <c r="S3331" s="7">
        <f>(Table1[[#This Row],[launched_at]]/86400)+DATE(1970,1,1)</f>
        <v>41837.323009259257</v>
      </c>
      <c r="T3331" s="7">
        <f>(Table1[[#This Row],[deadline]]/86400)+DATE(1970,1,1)</f>
        <v>41847.958333333336</v>
      </c>
    </row>
    <row r="3332" spans="1:20" ht="43.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1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9">
        <f>Table1[[#This Row],[pledged]]/Table1[[#This Row],[goal]]</f>
        <v>1.0626666666666666</v>
      </c>
      <c r="P3332" s="8">
        <f>IFERROR(Table1[[#This Row],[pledged]]/Table1[[#This Row],[backers_count]],0)</f>
        <v>23.10144927536232</v>
      </c>
      <c r="Q33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32" t="str">
        <f>RIGHT(Table1[[#This Row],[Category and Sub-Category]],(LEN(Table1[[#This Row],[Category and Sub-Category]])-(FIND("/",Table1[[#This Row],[Category and Sub-Category]],1))))</f>
        <v>plays</v>
      </c>
      <c r="S3332" s="7">
        <f>(Table1[[#This Row],[launched_at]]/86400)+DATE(1970,1,1)</f>
        <v>42065.887361111112</v>
      </c>
      <c r="T3332" s="7">
        <f>(Table1[[#This Row],[deadline]]/86400)+DATE(1970,1,1)</f>
        <v>42095.845694444448</v>
      </c>
    </row>
    <row r="3333" spans="1:20" ht="43.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12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9">
        <f>Table1[[#This Row],[pledged]]/Table1[[#This Row],[goal]]</f>
        <v>1.0451999999999999</v>
      </c>
      <c r="P3333" s="8">
        <f>IFERROR(Table1[[#This Row],[pledged]]/Table1[[#This Row],[backers_count]],0)</f>
        <v>80.400000000000006</v>
      </c>
      <c r="Q33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33" t="str">
        <f>RIGHT(Table1[[#This Row],[Category and Sub-Category]],(LEN(Table1[[#This Row],[Category and Sub-Category]])-(FIND("/",Table1[[#This Row],[Category and Sub-Category]],1))))</f>
        <v>plays</v>
      </c>
      <c r="S3333" s="7">
        <f>(Table1[[#This Row],[launched_at]]/86400)+DATE(1970,1,1)</f>
        <v>42248.697754629626</v>
      </c>
      <c r="T3333" s="7">
        <f>(Table1[[#This Row],[deadline]]/86400)+DATE(1970,1,1)</f>
        <v>42283.697754629626</v>
      </c>
    </row>
    <row r="3334" spans="1:20" ht="43.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12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9">
        <f>Table1[[#This Row],[pledged]]/Table1[[#This Row],[goal]]</f>
        <v>1</v>
      </c>
      <c r="P3334" s="8">
        <f>IFERROR(Table1[[#This Row],[pledged]]/Table1[[#This Row],[backers_count]],0)</f>
        <v>72.289156626506028</v>
      </c>
      <c r="Q33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34" t="str">
        <f>RIGHT(Table1[[#This Row],[Category and Sub-Category]],(LEN(Table1[[#This Row],[Category and Sub-Category]])-(FIND("/",Table1[[#This Row],[Category and Sub-Category]],1))))</f>
        <v>plays</v>
      </c>
      <c r="S3334" s="7">
        <f>(Table1[[#This Row],[launched_at]]/86400)+DATE(1970,1,1)</f>
        <v>41809.860300925924</v>
      </c>
      <c r="T3334" s="7">
        <f>(Table1[[#This Row],[deadline]]/86400)+DATE(1970,1,1)</f>
        <v>41839.860300925924</v>
      </c>
    </row>
    <row r="3335" spans="1:20" ht="43.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12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9">
        <f>Table1[[#This Row],[pledged]]/Table1[[#This Row],[goal]]</f>
        <v>1.0457142857142858</v>
      </c>
      <c r="P3335" s="8">
        <f>IFERROR(Table1[[#This Row],[pledged]]/Table1[[#This Row],[backers_count]],0)</f>
        <v>32.972972972972975</v>
      </c>
      <c r="Q33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35" t="str">
        <f>RIGHT(Table1[[#This Row],[Category and Sub-Category]],(LEN(Table1[[#This Row],[Category and Sub-Category]])-(FIND("/",Table1[[#This Row],[Category and Sub-Category]],1))))</f>
        <v>plays</v>
      </c>
      <c r="S3335" s="7">
        <f>(Table1[[#This Row],[launched_at]]/86400)+DATE(1970,1,1)</f>
        <v>42148.676851851851</v>
      </c>
      <c r="T3335" s="7">
        <f>(Table1[[#This Row],[deadline]]/86400)+DATE(1970,1,1)</f>
        <v>42170.676851851851</v>
      </c>
    </row>
    <row r="3336" spans="1:20" ht="29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12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9">
        <f>Table1[[#This Row],[pledged]]/Table1[[#This Row],[goal]]</f>
        <v>1.3862051149573753</v>
      </c>
      <c r="P3336" s="8">
        <f>IFERROR(Table1[[#This Row],[pledged]]/Table1[[#This Row],[backers_count]],0)</f>
        <v>116.65217391304348</v>
      </c>
      <c r="Q33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36" t="str">
        <f>RIGHT(Table1[[#This Row],[Category and Sub-Category]],(LEN(Table1[[#This Row],[Category and Sub-Category]])-(FIND("/",Table1[[#This Row],[Category and Sub-Category]],1))))</f>
        <v>plays</v>
      </c>
      <c r="S3336" s="7">
        <f>(Table1[[#This Row],[launched_at]]/86400)+DATE(1970,1,1)</f>
        <v>42185.521087962959</v>
      </c>
      <c r="T3336" s="7">
        <f>(Table1[[#This Row],[deadline]]/86400)+DATE(1970,1,1)</f>
        <v>42215.521087962959</v>
      </c>
    </row>
    <row r="3337" spans="1:20" ht="58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12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9">
        <f>Table1[[#This Row],[pledged]]/Table1[[#This Row],[goal]]</f>
        <v>1.0032000000000001</v>
      </c>
      <c r="P3337" s="8">
        <f>IFERROR(Table1[[#This Row],[pledged]]/Table1[[#This Row],[backers_count]],0)</f>
        <v>79.61904761904762</v>
      </c>
      <c r="Q33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37" t="str">
        <f>RIGHT(Table1[[#This Row],[Category and Sub-Category]],(LEN(Table1[[#This Row],[Category and Sub-Category]])-(FIND("/",Table1[[#This Row],[Category and Sub-Category]],1))))</f>
        <v>plays</v>
      </c>
      <c r="S3337" s="7">
        <f>(Table1[[#This Row],[launched_at]]/86400)+DATE(1970,1,1)</f>
        <v>41827.674143518518</v>
      </c>
      <c r="T3337" s="7">
        <f>(Table1[[#This Row],[deadline]]/86400)+DATE(1970,1,1)</f>
        <v>41854.958333333336</v>
      </c>
    </row>
    <row r="3338" spans="1:20" ht="43.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12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9">
        <f>Table1[[#This Row],[pledged]]/Table1[[#This Row],[goal]]</f>
        <v>1</v>
      </c>
      <c r="P3338" s="8">
        <f>IFERROR(Table1[[#This Row],[pledged]]/Table1[[#This Row],[backers_count]],0)</f>
        <v>27.777777777777779</v>
      </c>
      <c r="Q33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38" t="str">
        <f>RIGHT(Table1[[#This Row],[Category and Sub-Category]],(LEN(Table1[[#This Row],[Category and Sub-Category]])-(FIND("/",Table1[[#This Row],[Category and Sub-Category]],1))))</f>
        <v>plays</v>
      </c>
      <c r="S3338" s="7">
        <f>(Table1[[#This Row],[launched_at]]/86400)+DATE(1970,1,1)</f>
        <v>42437.398680555554</v>
      </c>
      <c r="T3338" s="7">
        <f>(Table1[[#This Row],[deadline]]/86400)+DATE(1970,1,1)</f>
        <v>42465.35701388889</v>
      </c>
    </row>
    <row r="3339" spans="1:20" ht="43.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12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9">
        <f>Table1[[#This Row],[pledged]]/Table1[[#This Row],[goal]]</f>
        <v>1.1020000000000001</v>
      </c>
      <c r="P3339" s="8">
        <f>IFERROR(Table1[[#This Row],[pledged]]/Table1[[#This Row],[backers_count]],0)</f>
        <v>81.029411764705884</v>
      </c>
      <c r="Q33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39" t="str">
        <f>RIGHT(Table1[[#This Row],[Category and Sub-Category]],(LEN(Table1[[#This Row],[Category and Sub-Category]])-(FIND("/",Table1[[#This Row],[Category and Sub-Category]],1))))</f>
        <v>plays</v>
      </c>
      <c r="S3339" s="7">
        <f>(Table1[[#This Row],[launched_at]]/86400)+DATE(1970,1,1)</f>
        <v>41901.282025462962</v>
      </c>
      <c r="T3339" s="7">
        <f>(Table1[[#This Row],[deadline]]/86400)+DATE(1970,1,1)</f>
        <v>41922.875</v>
      </c>
    </row>
    <row r="3340" spans="1:20" ht="29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12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9">
        <f>Table1[[#This Row],[pledged]]/Table1[[#This Row],[goal]]</f>
        <v>1.0218</v>
      </c>
      <c r="P3340" s="8">
        <f>IFERROR(Table1[[#This Row],[pledged]]/Table1[[#This Row],[backers_count]],0)</f>
        <v>136.84821428571428</v>
      </c>
      <c r="Q33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40" t="str">
        <f>RIGHT(Table1[[#This Row],[Category and Sub-Category]],(LEN(Table1[[#This Row],[Category and Sub-Category]])-(FIND("/",Table1[[#This Row],[Category and Sub-Category]],1))))</f>
        <v>plays</v>
      </c>
      <c r="S3340" s="7">
        <f>(Table1[[#This Row],[launched_at]]/86400)+DATE(1970,1,1)</f>
        <v>42769.574999999997</v>
      </c>
      <c r="T3340" s="7">
        <f>(Table1[[#This Row],[deadline]]/86400)+DATE(1970,1,1)</f>
        <v>42790.574999999997</v>
      </c>
    </row>
    <row r="3341" spans="1:20" ht="43.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12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9">
        <f>Table1[[#This Row],[pledged]]/Table1[[#This Row],[goal]]</f>
        <v>1.0435000000000001</v>
      </c>
      <c r="P3341" s="8">
        <f>IFERROR(Table1[[#This Row],[pledged]]/Table1[[#This Row],[backers_count]],0)</f>
        <v>177.61702127659575</v>
      </c>
      <c r="Q33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41" t="str">
        <f>RIGHT(Table1[[#This Row],[Category and Sub-Category]],(LEN(Table1[[#This Row],[Category and Sub-Category]])-(FIND("/",Table1[[#This Row],[Category and Sub-Category]],1))))</f>
        <v>plays</v>
      </c>
      <c r="S3341" s="7">
        <f>(Table1[[#This Row],[launched_at]]/86400)+DATE(1970,1,1)</f>
        <v>42549.665717592594</v>
      </c>
      <c r="T3341" s="7">
        <f>(Table1[[#This Row],[deadline]]/86400)+DATE(1970,1,1)</f>
        <v>42579.665717592594</v>
      </c>
    </row>
    <row r="3342" spans="1:20" ht="43.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1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9">
        <f>Table1[[#This Row],[pledged]]/Table1[[#This Row],[goal]]</f>
        <v>1.3816666666666666</v>
      </c>
      <c r="P3342" s="8">
        <f>IFERROR(Table1[[#This Row],[pledged]]/Table1[[#This Row],[backers_count]],0)</f>
        <v>109.07894736842105</v>
      </c>
      <c r="Q33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42" t="str">
        <f>RIGHT(Table1[[#This Row],[Category and Sub-Category]],(LEN(Table1[[#This Row],[Category and Sub-Category]])-(FIND("/",Table1[[#This Row],[Category and Sub-Category]],1))))</f>
        <v>plays</v>
      </c>
      <c r="S3342" s="7">
        <f>(Table1[[#This Row],[launched_at]]/86400)+DATE(1970,1,1)</f>
        <v>42685.974004629628</v>
      </c>
      <c r="T3342" s="7">
        <f>(Table1[[#This Row],[deadline]]/86400)+DATE(1970,1,1)</f>
        <v>42710.974004629628</v>
      </c>
    </row>
    <row r="3343" spans="1:20" ht="43.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12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9">
        <f>Table1[[#This Row],[pledged]]/Table1[[#This Row],[goal]]</f>
        <v>1</v>
      </c>
      <c r="P3343" s="8">
        <f>IFERROR(Table1[[#This Row],[pledged]]/Table1[[#This Row],[backers_count]],0)</f>
        <v>119.64285714285714</v>
      </c>
      <c r="Q33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43" t="str">
        <f>RIGHT(Table1[[#This Row],[Category and Sub-Category]],(LEN(Table1[[#This Row],[Category and Sub-Category]])-(FIND("/",Table1[[#This Row],[Category and Sub-Category]],1))))</f>
        <v>plays</v>
      </c>
      <c r="S3343" s="7">
        <f>(Table1[[#This Row],[launched_at]]/86400)+DATE(1970,1,1)</f>
        <v>42510.798854166671</v>
      </c>
      <c r="T3343" s="7">
        <f>(Table1[[#This Row],[deadline]]/86400)+DATE(1970,1,1)</f>
        <v>42533.708333333328</v>
      </c>
    </row>
    <row r="3344" spans="1:20" ht="43.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12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9">
        <f>Table1[[#This Row],[pledged]]/Table1[[#This Row],[goal]]</f>
        <v>1.0166666666666666</v>
      </c>
      <c r="P3344" s="8">
        <f>IFERROR(Table1[[#This Row],[pledged]]/Table1[[#This Row],[backers_count]],0)</f>
        <v>78.205128205128204</v>
      </c>
      <c r="Q33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44" t="str">
        <f>RIGHT(Table1[[#This Row],[Category and Sub-Category]],(LEN(Table1[[#This Row],[Category and Sub-Category]])-(FIND("/",Table1[[#This Row],[Category and Sub-Category]],1))))</f>
        <v>plays</v>
      </c>
      <c r="S3344" s="7">
        <f>(Table1[[#This Row],[launched_at]]/86400)+DATE(1970,1,1)</f>
        <v>42062.296412037038</v>
      </c>
      <c r="T3344" s="7">
        <f>(Table1[[#This Row],[deadline]]/86400)+DATE(1970,1,1)</f>
        <v>42095.207638888889</v>
      </c>
    </row>
    <row r="3345" spans="1:20" ht="43.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12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9">
        <f>Table1[[#This Row],[pledged]]/Table1[[#This Row],[goal]]</f>
        <v>1.7142857142857142</v>
      </c>
      <c r="P3345" s="8">
        <f>IFERROR(Table1[[#This Row],[pledged]]/Table1[[#This Row],[backers_count]],0)</f>
        <v>52.173913043478258</v>
      </c>
      <c r="Q33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45" t="str">
        <f>RIGHT(Table1[[#This Row],[Category and Sub-Category]],(LEN(Table1[[#This Row],[Category and Sub-Category]])-(FIND("/",Table1[[#This Row],[Category and Sub-Category]],1))))</f>
        <v>plays</v>
      </c>
      <c r="S3345" s="7">
        <f>(Table1[[#This Row],[launched_at]]/86400)+DATE(1970,1,1)</f>
        <v>42452.916481481487</v>
      </c>
      <c r="T3345" s="7">
        <f>(Table1[[#This Row],[deadline]]/86400)+DATE(1970,1,1)</f>
        <v>42473.554166666669</v>
      </c>
    </row>
    <row r="3346" spans="1:20" ht="43.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12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9">
        <f>Table1[[#This Row],[pledged]]/Table1[[#This Row],[goal]]</f>
        <v>1.0144444444444445</v>
      </c>
      <c r="P3346" s="8">
        <f>IFERROR(Table1[[#This Row],[pledged]]/Table1[[#This Row],[backers_count]],0)</f>
        <v>114.125</v>
      </c>
      <c r="Q33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46" t="str">
        <f>RIGHT(Table1[[#This Row],[Category and Sub-Category]],(LEN(Table1[[#This Row],[Category and Sub-Category]])-(FIND("/",Table1[[#This Row],[Category and Sub-Category]],1))))</f>
        <v>plays</v>
      </c>
      <c r="S3346" s="7">
        <f>(Table1[[#This Row],[launched_at]]/86400)+DATE(1970,1,1)</f>
        <v>41851.200150462959</v>
      </c>
      <c r="T3346" s="7">
        <f>(Table1[[#This Row],[deadline]]/86400)+DATE(1970,1,1)</f>
        <v>41881.200150462959</v>
      </c>
    </row>
    <row r="3347" spans="1:20" ht="43.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12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9">
        <f>Table1[[#This Row],[pledged]]/Table1[[#This Row],[goal]]</f>
        <v>1.3</v>
      </c>
      <c r="P3347" s="8">
        <f>IFERROR(Table1[[#This Row],[pledged]]/Table1[[#This Row],[backers_count]],0)</f>
        <v>50</v>
      </c>
      <c r="Q33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47" t="str">
        <f>RIGHT(Table1[[#This Row],[Category and Sub-Category]],(LEN(Table1[[#This Row],[Category and Sub-Category]])-(FIND("/",Table1[[#This Row],[Category and Sub-Category]],1))))</f>
        <v>plays</v>
      </c>
      <c r="S3347" s="7">
        <f>(Table1[[#This Row],[launched_at]]/86400)+DATE(1970,1,1)</f>
        <v>42053.106111111112</v>
      </c>
      <c r="T3347" s="7">
        <f>(Table1[[#This Row],[deadline]]/86400)+DATE(1970,1,1)</f>
        <v>42112.025694444441</v>
      </c>
    </row>
    <row r="3348" spans="1:20" ht="43.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12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9">
        <f>Table1[[#This Row],[pledged]]/Table1[[#This Row],[goal]]</f>
        <v>1.1000000000000001</v>
      </c>
      <c r="P3348" s="8">
        <f>IFERROR(Table1[[#This Row],[pledged]]/Table1[[#This Row],[backers_count]],0)</f>
        <v>91.666666666666671</v>
      </c>
      <c r="Q33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48" t="str">
        <f>RIGHT(Table1[[#This Row],[Category and Sub-Category]],(LEN(Table1[[#This Row],[Category and Sub-Category]])-(FIND("/",Table1[[#This Row],[Category and Sub-Category]],1))))</f>
        <v>plays</v>
      </c>
      <c r="S3348" s="7">
        <f>(Table1[[#This Row],[launched_at]]/86400)+DATE(1970,1,1)</f>
        <v>42054.024421296301</v>
      </c>
      <c r="T3348" s="7">
        <f>(Table1[[#This Row],[deadline]]/86400)+DATE(1970,1,1)</f>
        <v>42061.024421296301</v>
      </c>
    </row>
    <row r="3349" spans="1:20" ht="58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12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9">
        <f>Table1[[#This Row],[pledged]]/Table1[[#This Row],[goal]]</f>
        <v>1.1944999999999999</v>
      </c>
      <c r="P3349" s="8">
        <f>IFERROR(Table1[[#This Row],[pledged]]/Table1[[#This Row],[backers_count]],0)</f>
        <v>108.59090909090909</v>
      </c>
      <c r="Q33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49" t="str">
        <f>RIGHT(Table1[[#This Row],[Category and Sub-Category]],(LEN(Table1[[#This Row],[Category and Sub-Category]])-(FIND("/",Table1[[#This Row],[Category and Sub-Category]],1))))</f>
        <v>plays</v>
      </c>
      <c r="S3349" s="7">
        <f>(Table1[[#This Row],[launched_at]]/86400)+DATE(1970,1,1)</f>
        <v>42484.551550925928</v>
      </c>
      <c r="T3349" s="7">
        <f>(Table1[[#This Row],[deadline]]/86400)+DATE(1970,1,1)</f>
        <v>42498.875</v>
      </c>
    </row>
    <row r="3350" spans="1:20" ht="43.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12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9">
        <f>Table1[[#This Row],[pledged]]/Table1[[#This Row],[goal]]</f>
        <v>1.002909090909091</v>
      </c>
      <c r="P3350" s="8">
        <f>IFERROR(Table1[[#This Row],[pledged]]/Table1[[#This Row],[backers_count]],0)</f>
        <v>69.822784810126578</v>
      </c>
      <c r="Q33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50" t="str">
        <f>RIGHT(Table1[[#This Row],[Category and Sub-Category]],(LEN(Table1[[#This Row],[Category and Sub-Category]])-(FIND("/",Table1[[#This Row],[Category and Sub-Category]],1))))</f>
        <v>plays</v>
      </c>
      <c r="S3350" s="7">
        <f>(Table1[[#This Row],[launched_at]]/86400)+DATE(1970,1,1)</f>
        <v>42466.558796296296</v>
      </c>
      <c r="T3350" s="7">
        <f>(Table1[[#This Row],[deadline]]/86400)+DATE(1970,1,1)</f>
        <v>42490.165972222225</v>
      </c>
    </row>
    <row r="3351" spans="1:20" ht="43.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12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9">
        <f>Table1[[#This Row],[pledged]]/Table1[[#This Row],[goal]]</f>
        <v>1.534</v>
      </c>
      <c r="P3351" s="8">
        <f>IFERROR(Table1[[#This Row],[pledged]]/Table1[[#This Row],[backers_count]],0)</f>
        <v>109.57142857142857</v>
      </c>
      <c r="Q33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51" t="str">
        <f>RIGHT(Table1[[#This Row],[Category and Sub-Category]],(LEN(Table1[[#This Row],[Category and Sub-Category]])-(FIND("/",Table1[[#This Row],[Category and Sub-Category]],1))))</f>
        <v>plays</v>
      </c>
      <c r="S3351" s="7">
        <f>(Table1[[#This Row],[launched_at]]/86400)+DATE(1970,1,1)</f>
        <v>42513.110787037032</v>
      </c>
      <c r="T3351" s="7">
        <f>(Table1[[#This Row],[deadline]]/86400)+DATE(1970,1,1)</f>
        <v>42534.708333333328</v>
      </c>
    </row>
    <row r="3352" spans="1:20" ht="58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1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9">
        <f>Table1[[#This Row],[pledged]]/Table1[[#This Row],[goal]]</f>
        <v>1.0442857142857143</v>
      </c>
      <c r="P3352" s="8">
        <f>IFERROR(Table1[[#This Row],[pledged]]/Table1[[#This Row],[backers_count]],0)</f>
        <v>71.666666666666671</v>
      </c>
      <c r="Q33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52" t="str">
        <f>RIGHT(Table1[[#This Row],[Category and Sub-Category]],(LEN(Table1[[#This Row],[Category and Sub-Category]])-(FIND("/",Table1[[#This Row],[Category and Sub-Category]],1))))</f>
        <v>plays</v>
      </c>
      <c r="S3352" s="7">
        <f>(Table1[[#This Row],[launched_at]]/86400)+DATE(1970,1,1)</f>
        <v>42302.701516203699</v>
      </c>
      <c r="T3352" s="7">
        <f>(Table1[[#This Row],[deadline]]/86400)+DATE(1970,1,1)</f>
        <v>42337.958333333328</v>
      </c>
    </row>
    <row r="3353" spans="1:20" ht="58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12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9">
        <f>Table1[[#This Row],[pledged]]/Table1[[#This Row],[goal]]</f>
        <v>1.0109999999999999</v>
      </c>
      <c r="P3353" s="8">
        <f>IFERROR(Table1[[#This Row],[pledged]]/Table1[[#This Row],[backers_count]],0)</f>
        <v>93.611111111111114</v>
      </c>
      <c r="Q33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53" t="str">
        <f>RIGHT(Table1[[#This Row],[Category and Sub-Category]],(LEN(Table1[[#This Row],[Category and Sub-Category]])-(FIND("/",Table1[[#This Row],[Category and Sub-Category]],1))))</f>
        <v>plays</v>
      </c>
      <c r="S3353" s="7">
        <f>(Table1[[#This Row],[launched_at]]/86400)+DATE(1970,1,1)</f>
        <v>41806.395428240743</v>
      </c>
      <c r="T3353" s="7">
        <f>(Table1[[#This Row],[deadline]]/86400)+DATE(1970,1,1)</f>
        <v>41843.458333333336</v>
      </c>
    </row>
    <row r="3354" spans="1:20" ht="58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12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9">
        <f>Table1[[#This Row],[pledged]]/Table1[[#This Row],[goal]]</f>
        <v>1.0751999999999999</v>
      </c>
      <c r="P3354" s="8">
        <f>IFERROR(Table1[[#This Row],[pledged]]/Table1[[#This Row],[backers_count]],0)</f>
        <v>76.8</v>
      </c>
      <c r="Q33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54" t="str">
        <f>RIGHT(Table1[[#This Row],[Category and Sub-Category]],(LEN(Table1[[#This Row],[Category and Sub-Category]])-(FIND("/",Table1[[#This Row],[Category and Sub-Category]],1))))</f>
        <v>plays</v>
      </c>
      <c r="S3354" s="7">
        <f>(Table1[[#This Row],[launched_at]]/86400)+DATE(1970,1,1)</f>
        <v>42495.992800925931</v>
      </c>
      <c r="T3354" s="7">
        <f>(Table1[[#This Row],[deadline]]/86400)+DATE(1970,1,1)</f>
        <v>42552.958333333328</v>
      </c>
    </row>
    <row r="3355" spans="1:20" ht="43.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12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9">
        <f>Table1[[#This Row],[pledged]]/Table1[[#This Row],[goal]]</f>
        <v>3.15</v>
      </c>
      <c r="P3355" s="8">
        <f>IFERROR(Table1[[#This Row],[pledged]]/Table1[[#This Row],[backers_count]],0)</f>
        <v>35.795454545454547</v>
      </c>
      <c r="Q33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55" t="str">
        <f>RIGHT(Table1[[#This Row],[Category and Sub-Category]],(LEN(Table1[[#This Row],[Category and Sub-Category]])-(FIND("/",Table1[[#This Row],[Category and Sub-Category]],1))))</f>
        <v>plays</v>
      </c>
      <c r="S3355" s="7">
        <f>(Table1[[#This Row],[launched_at]]/86400)+DATE(1970,1,1)</f>
        <v>42479.432291666672</v>
      </c>
      <c r="T3355" s="7">
        <f>(Table1[[#This Row],[deadline]]/86400)+DATE(1970,1,1)</f>
        <v>42492.958333333328</v>
      </c>
    </row>
    <row r="3356" spans="1:20" ht="43.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12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9">
        <f>Table1[[#This Row],[pledged]]/Table1[[#This Row],[goal]]</f>
        <v>1.0193333333333334</v>
      </c>
      <c r="P3356" s="8">
        <f>IFERROR(Table1[[#This Row],[pledged]]/Table1[[#This Row],[backers_count]],0)</f>
        <v>55.6</v>
      </c>
      <c r="Q33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56" t="str">
        <f>RIGHT(Table1[[#This Row],[Category and Sub-Category]],(LEN(Table1[[#This Row],[Category and Sub-Category]])-(FIND("/",Table1[[#This Row],[Category and Sub-Category]],1))))</f>
        <v>plays</v>
      </c>
      <c r="S3356" s="7">
        <f>(Table1[[#This Row],[launched_at]]/86400)+DATE(1970,1,1)</f>
        <v>42270.7269212963</v>
      </c>
      <c r="T3356" s="7">
        <f>(Table1[[#This Row],[deadline]]/86400)+DATE(1970,1,1)</f>
        <v>42306.167361111111</v>
      </c>
    </row>
    <row r="3357" spans="1:20" ht="43.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12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9">
        <f>Table1[[#This Row],[pledged]]/Table1[[#This Row],[goal]]</f>
        <v>1.2628571428571429</v>
      </c>
      <c r="P3357" s="8">
        <f>IFERROR(Table1[[#This Row],[pledged]]/Table1[[#This Row],[backers_count]],0)</f>
        <v>147.33333333333334</v>
      </c>
      <c r="Q33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57" t="str">
        <f>RIGHT(Table1[[#This Row],[Category and Sub-Category]],(LEN(Table1[[#This Row],[Category and Sub-Category]])-(FIND("/",Table1[[#This Row],[Category and Sub-Category]],1))))</f>
        <v>plays</v>
      </c>
      <c r="S3357" s="7">
        <f>(Table1[[#This Row],[launched_at]]/86400)+DATE(1970,1,1)</f>
        <v>42489.619525462964</v>
      </c>
      <c r="T3357" s="7">
        <f>(Table1[[#This Row],[deadline]]/86400)+DATE(1970,1,1)</f>
        <v>42500.470138888893</v>
      </c>
    </row>
    <row r="3358" spans="1:20" ht="43.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12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9">
        <f>Table1[[#This Row],[pledged]]/Table1[[#This Row],[goal]]</f>
        <v>1.014</v>
      </c>
      <c r="P3358" s="8">
        <f>IFERROR(Table1[[#This Row],[pledged]]/Table1[[#This Row],[backers_count]],0)</f>
        <v>56.333333333333336</v>
      </c>
      <c r="Q33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58" t="str">
        <f>RIGHT(Table1[[#This Row],[Category and Sub-Category]],(LEN(Table1[[#This Row],[Category and Sub-Category]])-(FIND("/",Table1[[#This Row],[Category and Sub-Category]],1))))</f>
        <v>plays</v>
      </c>
      <c r="S3358" s="7">
        <f>(Table1[[#This Row],[launched_at]]/86400)+DATE(1970,1,1)</f>
        <v>42536.815648148149</v>
      </c>
      <c r="T3358" s="7">
        <f>(Table1[[#This Row],[deadline]]/86400)+DATE(1970,1,1)</f>
        <v>42566.815648148149</v>
      </c>
    </row>
    <row r="3359" spans="1:20" ht="43.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12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9">
        <f>Table1[[#This Row],[pledged]]/Table1[[#This Row],[goal]]</f>
        <v>1.01</v>
      </c>
      <c r="P3359" s="8">
        <f>IFERROR(Table1[[#This Row],[pledged]]/Table1[[#This Row],[backers_count]],0)</f>
        <v>96.19047619047619</v>
      </c>
      <c r="Q33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59" t="str">
        <f>RIGHT(Table1[[#This Row],[Category and Sub-Category]],(LEN(Table1[[#This Row],[Category and Sub-Category]])-(FIND("/",Table1[[#This Row],[Category and Sub-Category]],1))))</f>
        <v>plays</v>
      </c>
      <c r="S3359" s="7">
        <f>(Table1[[#This Row],[launched_at]]/86400)+DATE(1970,1,1)</f>
        <v>41822.417939814812</v>
      </c>
      <c r="T3359" s="7">
        <f>(Table1[[#This Row],[deadline]]/86400)+DATE(1970,1,1)</f>
        <v>41852.417939814812</v>
      </c>
    </row>
    <row r="3360" spans="1:20" ht="43.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12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9">
        <f>Table1[[#This Row],[pledged]]/Table1[[#This Row],[goal]]</f>
        <v>1.0299</v>
      </c>
      <c r="P3360" s="8">
        <f>IFERROR(Table1[[#This Row],[pledged]]/Table1[[#This Row],[backers_count]],0)</f>
        <v>63.574074074074076</v>
      </c>
      <c r="Q33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60" t="str">
        <f>RIGHT(Table1[[#This Row],[Category and Sub-Category]],(LEN(Table1[[#This Row],[Category and Sub-Category]])-(FIND("/",Table1[[#This Row],[Category and Sub-Category]],1))))</f>
        <v>plays</v>
      </c>
      <c r="S3360" s="7">
        <f>(Table1[[#This Row],[launched_at]]/86400)+DATE(1970,1,1)</f>
        <v>41932.311099537037</v>
      </c>
      <c r="T3360" s="7">
        <f>(Table1[[#This Row],[deadline]]/86400)+DATE(1970,1,1)</f>
        <v>41962.352766203709</v>
      </c>
    </row>
    <row r="3361" spans="1:20" ht="43.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12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9">
        <f>Table1[[#This Row],[pledged]]/Table1[[#This Row],[goal]]</f>
        <v>1.0625</v>
      </c>
      <c r="P3361" s="8">
        <f>IFERROR(Table1[[#This Row],[pledged]]/Table1[[#This Row],[backers_count]],0)</f>
        <v>184.78260869565219</v>
      </c>
      <c r="Q33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61" t="str">
        <f>RIGHT(Table1[[#This Row],[Category and Sub-Category]],(LEN(Table1[[#This Row],[Category and Sub-Category]])-(FIND("/",Table1[[#This Row],[Category and Sub-Category]],1))))</f>
        <v>plays</v>
      </c>
      <c r="S3361" s="7">
        <f>(Table1[[#This Row],[launched_at]]/86400)+DATE(1970,1,1)</f>
        <v>42746.057106481487</v>
      </c>
      <c r="T3361" s="7">
        <f>(Table1[[#This Row],[deadline]]/86400)+DATE(1970,1,1)</f>
        <v>42791.057106481487</v>
      </c>
    </row>
    <row r="3362" spans="1:20" ht="29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1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9">
        <f>Table1[[#This Row],[pledged]]/Table1[[#This Row],[goal]]</f>
        <v>1.0137777777777779</v>
      </c>
      <c r="P3362" s="8">
        <f>IFERROR(Table1[[#This Row],[pledged]]/Table1[[#This Row],[backers_count]],0)</f>
        <v>126.72222222222223</v>
      </c>
      <c r="Q33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62" t="str">
        <f>RIGHT(Table1[[#This Row],[Category and Sub-Category]],(LEN(Table1[[#This Row],[Category and Sub-Category]])-(FIND("/",Table1[[#This Row],[Category and Sub-Category]],1))))</f>
        <v>plays</v>
      </c>
      <c r="S3362" s="7">
        <f>(Table1[[#This Row],[launched_at]]/86400)+DATE(1970,1,1)</f>
        <v>42697.082673611112</v>
      </c>
      <c r="T3362" s="7">
        <f>(Table1[[#This Row],[deadline]]/86400)+DATE(1970,1,1)</f>
        <v>42718.665972222225</v>
      </c>
    </row>
    <row r="3363" spans="1:20" ht="58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12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9">
        <f>Table1[[#This Row],[pledged]]/Table1[[#This Row],[goal]]</f>
        <v>1.1346000000000001</v>
      </c>
      <c r="P3363" s="8">
        <f>IFERROR(Table1[[#This Row],[pledged]]/Table1[[#This Row],[backers_count]],0)</f>
        <v>83.42647058823529</v>
      </c>
      <c r="Q33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63" t="str">
        <f>RIGHT(Table1[[#This Row],[Category and Sub-Category]],(LEN(Table1[[#This Row],[Category and Sub-Category]])-(FIND("/",Table1[[#This Row],[Category and Sub-Category]],1))))</f>
        <v>plays</v>
      </c>
      <c r="S3363" s="7">
        <f>(Table1[[#This Row],[launched_at]]/86400)+DATE(1970,1,1)</f>
        <v>41866.025347222225</v>
      </c>
      <c r="T3363" s="7">
        <f>(Table1[[#This Row],[deadline]]/86400)+DATE(1970,1,1)</f>
        <v>41883.665972222225</v>
      </c>
    </row>
    <row r="3364" spans="1:20" ht="43.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12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9">
        <f>Table1[[#This Row],[pledged]]/Table1[[#This Row],[goal]]</f>
        <v>2.1800000000000002</v>
      </c>
      <c r="P3364" s="8">
        <f>IFERROR(Table1[[#This Row],[pledged]]/Table1[[#This Row],[backers_count]],0)</f>
        <v>54.5</v>
      </c>
      <c r="Q33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64" t="str">
        <f>RIGHT(Table1[[#This Row],[Category and Sub-Category]],(LEN(Table1[[#This Row],[Category and Sub-Category]])-(FIND("/",Table1[[#This Row],[Category and Sub-Category]],1))))</f>
        <v>plays</v>
      </c>
      <c r="S3364" s="7">
        <f>(Table1[[#This Row],[launched_at]]/86400)+DATE(1970,1,1)</f>
        <v>42056.091631944444</v>
      </c>
      <c r="T3364" s="7">
        <f>(Table1[[#This Row],[deadline]]/86400)+DATE(1970,1,1)</f>
        <v>42070.204861111109</v>
      </c>
    </row>
    <row r="3365" spans="1:20" ht="43.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12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9">
        <f>Table1[[#This Row],[pledged]]/Table1[[#This Row],[goal]]</f>
        <v>1.0141935483870967</v>
      </c>
      <c r="P3365" s="8">
        <f>IFERROR(Table1[[#This Row],[pledged]]/Table1[[#This Row],[backers_count]],0)</f>
        <v>302.30769230769232</v>
      </c>
      <c r="Q33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65" t="str">
        <f>RIGHT(Table1[[#This Row],[Category and Sub-Category]],(LEN(Table1[[#This Row],[Category and Sub-Category]])-(FIND("/",Table1[[#This Row],[Category and Sub-Category]],1))))</f>
        <v>plays</v>
      </c>
      <c r="S3365" s="7">
        <f>(Table1[[#This Row],[launched_at]]/86400)+DATE(1970,1,1)</f>
        <v>41851.771354166667</v>
      </c>
      <c r="T3365" s="7">
        <f>(Table1[[#This Row],[deadline]]/86400)+DATE(1970,1,1)</f>
        <v>41870.666666666664</v>
      </c>
    </row>
    <row r="3366" spans="1:20" ht="43.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12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9">
        <f>Table1[[#This Row],[pledged]]/Table1[[#This Row],[goal]]</f>
        <v>1.0593333333333332</v>
      </c>
      <c r="P3366" s="8">
        <f>IFERROR(Table1[[#This Row],[pledged]]/Table1[[#This Row],[backers_count]],0)</f>
        <v>44.138888888888886</v>
      </c>
      <c r="Q33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66" t="str">
        <f>RIGHT(Table1[[#This Row],[Category and Sub-Category]],(LEN(Table1[[#This Row],[Category and Sub-Category]])-(FIND("/",Table1[[#This Row],[Category and Sub-Category]],1))))</f>
        <v>plays</v>
      </c>
      <c r="S3366" s="7">
        <f>(Table1[[#This Row],[launched_at]]/86400)+DATE(1970,1,1)</f>
        <v>42422.977418981478</v>
      </c>
      <c r="T3366" s="7">
        <f>(Table1[[#This Row],[deadline]]/86400)+DATE(1970,1,1)</f>
        <v>42444.875</v>
      </c>
    </row>
    <row r="3367" spans="1:20" ht="43.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12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9">
        <f>Table1[[#This Row],[pledged]]/Table1[[#This Row],[goal]]</f>
        <v>1.04</v>
      </c>
      <c r="P3367" s="8">
        <f>IFERROR(Table1[[#This Row],[pledged]]/Table1[[#This Row],[backers_count]],0)</f>
        <v>866.66666666666663</v>
      </c>
      <c r="Q33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67" t="str">
        <f>RIGHT(Table1[[#This Row],[Category and Sub-Category]],(LEN(Table1[[#This Row],[Category and Sub-Category]])-(FIND("/",Table1[[#This Row],[Category and Sub-Category]],1))))</f>
        <v>plays</v>
      </c>
      <c r="S3367" s="7">
        <f>(Table1[[#This Row],[launched_at]]/86400)+DATE(1970,1,1)</f>
        <v>42321.101759259254</v>
      </c>
      <c r="T3367" s="7">
        <f>(Table1[[#This Row],[deadline]]/86400)+DATE(1970,1,1)</f>
        <v>42351.101759259254</v>
      </c>
    </row>
    <row r="3368" spans="1:20" ht="43.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12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9">
        <f>Table1[[#This Row],[pledged]]/Table1[[#This Row],[goal]]</f>
        <v>2.21</v>
      </c>
      <c r="P3368" s="8">
        <f>IFERROR(Table1[[#This Row],[pledged]]/Table1[[#This Row],[backers_count]],0)</f>
        <v>61.388888888888886</v>
      </c>
      <c r="Q33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68" t="str">
        <f>RIGHT(Table1[[#This Row],[Category and Sub-Category]],(LEN(Table1[[#This Row],[Category and Sub-Category]])-(FIND("/",Table1[[#This Row],[Category and Sub-Category]],1))))</f>
        <v>plays</v>
      </c>
      <c r="S3368" s="7">
        <f>(Table1[[#This Row],[launched_at]]/86400)+DATE(1970,1,1)</f>
        <v>42107.067557870367</v>
      </c>
      <c r="T3368" s="7">
        <f>(Table1[[#This Row],[deadline]]/86400)+DATE(1970,1,1)</f>
        <v>42137.067557870367</v>
      </c>
    </row>
    <row r="3369" spans="1:20" ht="43.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12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9">
        <f>Table1[[#This Row],[pledged]]/Table1[[#This Row],[goal]]</f>
        <v>1.1866666666666668</v>
      </c>
      <c r="P3369" s="8">
        <f>IFERROR(Table1[[#This Row],[pledged]]/Table1[[#This Row],[backers_count]],0)</f>
        <v>29.666666666666668</v>
      </c>
      <c r="Q33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69" t="str">
        <f>RIGHT(Table1[[#This Row],[Category and Sub-Category]],(LEN(Table1[[#This Row],[Category and Sub-Category]])-(FIND("/",Table1[[#This Row],[Category and Sub-Category]],1))))</f>
        <v>plays</v>
      </c>
      <c r="S3369" s="7">
        <f>(Table1[[#This Row],[launched_at]]/86400)+DATE(1970,1,1)</f>
        <v>42192.933958333335</v>
      </c>
      <c r="T3369" s="7">
        <f>(Table1[[#This Row],[deadline]]/86400)+DATE(1970,1,1)</f>
        <v>42217.933958333335</v>
      </c>
    </row>
    <row r="3370" spans="1:20" ht="43.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12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9">
        <f>Table1[[#This Row],[pledged]]/Table1[[#This Row],[goal]]</f>
        <v>1.046</v>
      </c>
      <c r="P3370" s="8">
        <f>IFERROR(Table1[[#This Row],[pledged]]/Table1[[#This Row],[backers_count]],0)</f>
        <v>45.478260869565219</v>
      </c>
      <c r="Q33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70" t="str">
        <f>RIGHT(Table1[[#This Row],[Category and Sub-Category]],(LEN(Table1[[#This Row],[Category and Sub-Category]])-(FIND("/",Table1[[#This Row],[Category and Sub-Category]],1))))</f>
        <v>plays</v>
      </c>
      <c r="S3370" s="7">
        <f>(Table1[[#This Row],[launched_at]]/86400)+DATE(1970,1,1)</f>
        <v>41969.199756944443</v>
      </c>
      <c r="T3370" s="7">
        <f>(Table1[[#This Row],[deadline]]/86400)+DATE(1970,1,1)</f>
        <v>42005.208333333328</v>
      </c>
    </row>
    <row r="3371" spans="1:20" ht="43.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12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9">
        <f>Table1[[#This Row],[pledged]]/Table1[[#This Row],[goal]]</f>
        <v>1.0389999999999999</v>
      </c>
      <c r="P3371" s="8">
        <f>IFERROR(Table1[[#This Row],[pledged]]/Table1[[#This Row],[backers_count]],0)</f>
        <v>96.203703703703709</v>
      </c>
      <c r="Q33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71" t="str">
        <f>RIGHT(Table1[[#This Row],[Category and Sub-Category]],(LEN(Table1[[#This Row],[Category and Sub-Category]])-(FIND("/",Table1[[#This Row],[Category and Sub-Category]],1))))</f>
        <v>plays</v>
      </c>
      <c r="S3371" s="7">
        <f>(Table1[[#This Row],[launched_at]]/86400)+DATE(1970,1,1)</f>
        <v>42690.041435185187</v>
      </c>
      <c r="T3371" s="7">
        <f>(Table1[[#This Row],[deadline]]/86400)+DATE(1970,1,1)</f>
        <v>42750.041435185187</v>
      </c>
    </row>
    <row r="3372" spans="1:20" ht="29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1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9">
        <f>Table1[[#This Row],[pledged]]/Table1[[#This Row],[goal]]</f>
        <v>1.1773333333333333</v>
      </c>
      <c r="P3372" s="8">
        <f>IFERROR(Table1[[#This Row],[pledged]]/Table1[[#This Row],[backers_count]],0)</f>
        <v>67.92307692307692</v>
      </c>
      <c r="Q33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72" t="str">
        <f>RIGHT(Table1[[#This Row],[Category and Sub-Category]],(LEN(Table1[[#This Row],[Category and Sub-Category]])-(FIND("/",Table1[[#This Row],[Category and Sub-Category]],1))))</f>
        <v>plays</v>
      </c>
      <c r="S3372" s="7">
        <f>(Table1[[#This Row],[launched_at]]/86400)+DATE(1970,1,1)</f>
        <v>42690.334317129629</v>
      </c>
      <c r="T3372" s="7">
        <f>(Table1[[#This Row],[deadline]]/86400)+DATE(1970,1,1)</f>
        <v>42721.333333333328</v>
      </c>
    </row>
    <row r="3373" spans="1:20" ht="29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12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9">
        <f>Table1[[#This Row],[pledged]]/Table1[[#This Row],[goal]]</f>
        <v>1.385</v>
      </c>
      <c r="P3373" s="8">
        <f>IFERROR(Table1[[#This Row],[pledged]]/Table1[[#This Row],[backers_count]],0)</f>
        <v>30.777777777777779</v>
      </c>
      <c r="Q33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73" t="str">
        <f>RIGHT(Table1[[#This Row],[Category and Sub-Category]],(LEN(Table1[[#This Row],[Category and Sub-Category]])-(FIND("/",Table1[[#This Row],[Category and Sub-Category]],1))))</f>
        <v>plays</v>
      </c>
      <c r="S3373" s="7">
        <f>(Table1[[#This Row],[launched_at]]/86400)+DATE(1970,1,1)</f>
        <v>42312.874594907407</v>
      </c>
      <c r="T3373" s="7">
        <f>(Table1[[#This Row],[deadline]]/86400)+DATE(1970,1,1)</f>
        <v>42340.874594907407</v>
      </c>
    </row>
    <row r="3374" spans="1:20" ht="43.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12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9">
        <f>Table1[[#This Row],[pledged]]/Table1[[#This Row],[goal]]</f>
        <v>1.0349999999999999</v>
      </c>
      <c r="P3374" s="8">
        <f>IFERROR(Table1[[#This Row],[pledged]]/Table1[[#This Row],[backers_count]],0)</f>
        <v>38.333333333333336</v>
      </c>
      <c r="Q33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74" t="str">
        <f>RIGHT(Table1[[#This Row],[Category and Sub-Category]],(LEN(Table1[[#This Row],[Category and Sub-Category]])-(FIND("/",Table1[[#This Row],[Category and Sub-Category]],1))))</f>
        <v>plays</v>
      </c>
      <c r="S3374" s="7">
        <f>(Table1[[#This Row],[launched_at]]/86400)+DATE(1970,1,1)</f>
        <v>41855.548101851848</v>
      </c>
      <c r="T3374" s="7">
        <f>(Table1[[#This Row],[deadline]]/86400)+DATE(1970,1,1)</f>
        <v>41876.207638888889</v>
      </c>
    </row>
    <row r="3375" spans="1:20" ht="43.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12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9">
        <f>Table1[[#This Row],[pledged]]/Table1[[#This Row],[goal]]</f>
        <v>1.0024999999999999</v>
      </c>
      <c r="P3375" s="8">
        <f>IFERROR(Table1[[#This Row],[pledged]]/Table1[[#This Row],[backers_count]],0)</f>
        <v>66.833333333333329</v>
      </c>
      <c r="Q33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75" t="str">
        <f>RIGHT(Table1[[#This Row],[Category and Sub-Category]],(LEN(Table1[[#This Row],[Category and Sub-Category]])-(FIND("/",Table1[[#This Row],[Category and Sub-Category]],1))))</f>
        <v>plays</v>
      </c>
      <c r="S3375" s="7">
        <f>(Table1[[#This Row],[launched_at]]/86400)+DATE(1970,1,1)</f>
        <v>42179.854629629626</v>
      </c>
      <c r="T3375" s="7">
        <f>(Table1[[#This Row],[deadline]]/86400)+DATE(1970,1,1)</f>
        <v>42203.666666666672</v>
      </c>
    </row>
    <row r="3376" spans="1:20" ht="43.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12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9">
        <f>Table1[[#This Row],[pledged]]/Table1[[#This Row],[goal]]</f>
        <v>1.0657142857142856</v>
      </c>
      <c r="P3376" s="8">
        <f>IFERROR(Table1[[#This Row],[pledged]]/Table1[[#This Row],[backers_count]],0)</f>
        <v>71.730769230769226</v>
      </c>
      <c r="Q33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76" t="str">
        <f>RIGHT(Table1[[#This Row],[Category and Sub-Category]],(LEN(Table1[[#This Row],[Category and Sub-Category]])-(FIND("/",Table1[[#This Row],[Category and Sub-Category]],1))))</f>
        <v>plays</v>
      </c>
      <c r="S3376" s="7">
        <f>(Table1[[#This Row],[launched_at]]/86400)+DATE(1970,1,1)</f>
        <v>42275.731666666667</v>
      </c>
      <c r="T3376" s="7">
        <f>(Table1[[#This Row],[deadline]]/86400)+DATE(1970,1,1)</f>
        <v>42305.731666666667</v>
      </c>
    </row>
    <row r="3377" spans="1:20" ht="43.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12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9">
        <f>Table1[[#This Row],[pledged]]/Table1[[#This Row],[goal]]</f>
        <v>1</v>
      </c>
      <c r="P3377" s="8">
        <f>IFERROR(Table1[[#This Row],[pledged]]/Table1[[#This Row],[backers_count]],0)</f>
        <v>176.47058823529412</v>
      </c>
      <c r="Q33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77" t="str">
        <f>RIGHT(Table1[[#This Row],[Category and Sub-Category]],(LEN(Table1[[#This Row],[Category and Sub-Category]])-(FIND("/",Table1[[#This Row],[Category and Sub-Category]],1))))</f>
        <v>plays</v>
      </c>
      <c r="S3377" s="7">
        <f>(Table1[[#This Row],[launched_at]]/86400)+DATE(1970,1,1)</f>
        <v>41765.610798611109</v>
      </c>
      <c r="T3377" s="7">
        <f>(Table1[[#This Row],[deadline]]/86400)+DATE(1970,1,1)</f>
        <v>41777.610798611109</v>
      </c>
    </row>
    <row r="3378" spans="1:20" ht="43.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12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9">
        <f>Table1[[#This Row],[pledged]]/Table1[[#This Row],[goal]]</f>
        <v>1.0001249999999999</v>
      </c>
      <c r="P3378" s="8">
        <f>IFERROR(Table1[[#This Row],[pledged]]/Table1[[#This Row],[backers_count]],0)</f>
        <v>421.10526315789474</v>
      </c>
      <c r="Q33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78" t="str">
        <f>RIGHT(Table1[[#This Row],[Category and Sub-Category]],(LEN(Table1[[#This Row],[Category and Sub-Category]])-(FIND("/",Table1[[#This Row],[Category and Sub-Category]],1))))</f>
        <v>plays</v>
      </c>
      <c r="S3378" s="7">
        <f>(Table1[[#This Row],[launched_at]]/86400)+DATE(1970,1,1)</f>
        <v>42059.701319444444</v>
      </c>
      <c r="T3378" s="7">
        <f>(Table1[[#This Row],[deadline]]/86400)+DATE(1970,1,1)</f>
        <v>42119.659652777773</v>
      </c>
    </row>
    <row r="3379" spans="1:20" ht="43.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12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9">
        <f>Table1[[#This Row],[pledged]]/Table1[[#This Row],[goal]]</f>
        <v>1.0105</v>
      </c>
      <c r="P3379" s="8">
        <f>IFERROR(Table1[[#This Row],[pledged]]/Table1[[#This Row],[backers_count]],0)</f>
        <v>104.98701298701299</v>
      </c>
      <c r="Q33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79" t="str">
        <f>RIGHT(Table1[[#This Row],[Category and Sub-Category]],(LEN(Table1[[#This Row],[Category and Sub-Category]])-(FIND("/",Table1[[#This Row],[Category and Sub-Category]],1))))</f>
        <v>plays</v>
      </c>
      <c r="S3379" s="7">
        <f>(Table1[[#This Row],[launched_at]]/86400)+DATE(1970,1,1)</f>
        <v>42053.732627314814</v>
      </c>
      <c r="T3379" s="7">
        <f>(Table1[[#This Row],[deadline]]/86400)+DATE(1970,1,1)</f>
        <v>42083.705555555556</v>
      </c>
    </row>
    <row r="3380" spans="1:20" ht="43.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12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9">
        <f>Table1[[#This Row],[pledged]]/Table1[[#This Row],[goal]]</f>
        <v>1.0763636363636364</v>
      </c>
      <c r="P3380" s="8">
        <f>IFERROR(Table1[[#This Row],[pledged]]/Table1[[#This Row],[backers_count]],0)</f>
        <v>28.19047619047619</v>
      </c>
      <c r="Q33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80" t="str">
        <f>RIGHT(Table1[[#This Row],[Category and Sub-Category]],(LEN(Table1[[#This Row],[Category and Sub-Category]])-(FIND("/",Table1[[#This Row],[Category and Sub-Category]],1))))</f>
        <v>plays</v>
      </c>
      <c r="S3380" s="7">
        <f>(Table1[[#This Row],[launched_at]]/86400)+DATE(1970,1,1)</f>
        <v>41858.355393518519</v>
      </c>
      <c r="T3380" s="7">
        <f>(Table1[[#This Row],[deadline]]/86400)+DATE(1970,1,1)</f>
        <v>41882.547222222223</v>
      </c>
    </row>
    <row r="3381" spans="1:20" ht="58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12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9">
        <f>Table1[[#This Row],[pledged]]/Table1[[#This Row],[goal]]</f>
        <v>1.0365</v>
      </c>
      <c r="P3381" s="8">
        <f>IFERROR(Table1[[#This Row],[pledged]]/Table1[[#This Row],[backers_count]],0)</f>
        <v>54.55263157894737</v>
      </c>
      <c r="Q33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81" t="str">
        <f>RIGHT(Table1[[#This Row],[Category and Sub-Category]],(LEN(Table1[[#This Row],[Category and Sub-Category]])-(FIND("/",Table1[[#This Row],[Category and Sub-Category]],1))))</f>
        <v>plays</v>
      </c>
      <c r="S3381" s="7">
        <f>(Table1[[#This Row],[launched_at]]/86400)+DATE(1970,1,1)</f>
        <v>42225.513888888891</v>
      </c>
      <c r="T3381" s="7">
        <f>(Table1[[#This Row],[deadline]]/86400)+DATE(1970,1,1)</f>
        <v>42242.958333333328</v>
      </c>
    </row>
    <row r="3382" spans="1:20" ht="58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1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9">
        <f>Table1[[#This Row],[pledged]]/Table1[[#This Row],[goal]]</f>
        <v>1.0443333333333333</v>
      </c>
      <c r="P3382" s="8">
        <f>IFERROR(Table1[[#This Row],[pledged]]/Table1[[#This Row],[backers_count]],0)</f>
        <v>111.89285714285714</v>
      </c>
      <c r="Q33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82" t="str">
        <f>RIGHT(Table1[[#This Row],[Category and Sub-Category]],(LEN(Table1[[#This Row],[Category and Sub-Category]])-(FIND("/",Table1[[#This Row],[Category and Sub-Category]],1))))</f>
        <v>plays</v>
      </c>
      <c r="S3382" s="7">
        <f>(Table1[[#This Row],[launched_at]]/86400)+DATE(1970,1,1)</f>
        <v>41937.953449074077</v>
      </c>
      <c r="T3382" s="7">
        <f>(Table1[[#This Row],[deadline]]/86400)+DATE(1970,1,1)</f>
        <v>41972.995115740741</v>
      </c>
    </row>
    <row r="3383" spans="1:20" ht="43.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12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9">
        <f>Table1[[#This Row],[pledged]]/Table1[[#This Row],[goal]]</f>
        <v>1.0225</v>
      </c>
      <c r="P3383" s="8">
        <f>IFERROR(Table1[[#This Row],[pledged]]/Table1[[#This Row],[backers_count]],0)</f>
        <v>85.208333333333329</v>
      </c>
      <c r="Q33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83" t="str">
        <f>RIGHT(Table1[[#This Row],[Category and Sub-Category]],(LEN(Table1[[#This Row],[Category and Sub-Category]])-(FIND("/",Table1[[#This Row],[Category and Sub-Category]],1))))</f>
        <v>plays</v>
      </c>
      <c r="S3383" s="7">
        <f>(Table1[[#This Row],[launched_at]]/86400)+DATE(1970,1,1)</f>
        <v>42044.184988425928</v>
      </c>
      <c r="T3383" s="7">
        <f>(Table1[[#This Row],[deadline]]/86400)+DATE(1970,1,1)</f>
        <v>42074.143321759257</v>
      </c>
    </row>
    <row r="3384" spans="1:20" ht="58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12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9">
        <f>Table1[[#This Row],[pledged]]/Table1[[#This Row],[goal]]</f>
        <v>1.0074285714285713</v>
      </c>
      <c r="P3384" s="8">
        <f>IFERROR(Table1[[#This Row],[pledged]]/Table1[[#This Row],[backers_count]],0)</f>
        <v>76.652173913043484</v>
      </c>
      <c r="Q33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84" t="str">
        <f>RIGHT(Table1[[#This Row],[Category and Sub-Category]],(LEN(Table1[[#This Row],[Category and Sub-Category]])-(FIND("/",Table1[[#This Row],[Category and Sub-Category]],1))))</f>
        <v>plays</v>
      </c>
      <c r="S3384" s="7">
        <f>(Table1[[#This Row],[launched_at]]/86400)+DATE(1970,1,1)</f>
        <v>42559.431203703702</v>
      </c>
      <c r="T3384" s="7">
        <f>(Table1[[#This Row],[deadline]]/86400)+DATE(1970,1,1)</f>
        <v>42583.957638888889</v>
      </c>
    </row>
    <row r="3385" spans="1:20" ht="43.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12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9">
        <f>Table1[[#This Row],[pledged]]/Table1[[#This Row],[goal]]</f>
        <v>1.1171428571428572</v>
      </c>
      <c r="P3385" s="8">
        <f>IFERROR(Table1[[#This Row],[pledged]]/Table1[[#This Row],[backers_count]],0)</f>
        <v>65.166666666666671</v>
      </c>
      <c r="Q33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85" t="str">
        <f>RIGHT(Table1[[#This Row],[Category and Sub-Category]],(LEN(Table1[[#This Row],[Category and Sub-Category]])-(FIND("/",Table1[[#This Row],[Category and Sub-Category]],1))))</f>
        <v>plays</v>
      </c>
      <c r="S3385" s="7">
        <f>(Table1[[#This Row],[launched_at]]/86400)+DATE(1970,1,1)</f>
        <v>42524.782638888893</v>
      </c>
      <c r="T3385" s="7">
        <f>(Table1[[#This Row],[deadline]]/86400)+DATE(1970,1,1)</f>
        <v>42544.782638888893</v>
      </c>
    </row>
    <row r="3386" spans="1:20" ht="43.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12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9">
        <f>Table1[[#This Row],[pledged]]/Table1[[#This Row],[goal]]</f>
        <v>1.0001100000000001</v>
      </c>
      <c r="P3386" s="8">
        <f>IFERROR(Table1[[#This Row],[pledged]]/Table1[[#This Row],[backers_count]],0)</f>
        <v>93.760312499999998</v>
      </c>
      <c r="Q33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86" t="str">
        <f>RIGHT(Table1[[#This Row],[Category and Sub-Category]],(LEN(Table1[[#This Row],[Category and Sub-Category]])-(FIND("/",Table1[[#This Row],[Category and Sub-Category]],1))))</f>
        <v>plays</v>
      </c>
      <c r="S3386" s="7">
        <f>(Table1[[#This Row],[launched_at]]/86400)+DATE(1970,1,1)</f>
        <v>42292.087592592594</v>
      </c>
      <c r="T3386" s="7">
        <f>(Table1[[#This Row],[deadline]]/86400)+DATE(1970,1,1)</f>
        <v>42329.125</v>
      </c>
    </row>
    <row r="3387" spans="1:20" ht="58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12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9">
        <f>Table1[[#This Row],[pledged]]/Table1[[#This Row],[goal]]</f>
        <v>1</v>
      </c>
      <c r="P3387" s="8">
        <f>IFERROR(Table1[[#This Row],[pledged]]/Table1[[#This Row],[backers_count]],0)</f>
        <v>133.33333333333334</v>
      </c>
      <c r="Q33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87" t="str">
        <f>RIGHT(Table1[[#This Row],[Category and Sub-Category]],(LEN(Table1[[#This Row],[Category and Sub-Category]])-(FIND("/",Table1[[#This Row],[Category and Sub-Category]],1))))</f>
        <v>plays</v>
      </c>
      <c r="S3387" s="7">
        <f>(Table1[[#This Row],[launched_at]]/86400)+DATE(1970,1,1)</f>
        <v>41953.8675</v>
      </c>
      <c r="T3387" s="7">
        <f>(Table1[[#This Row],[deadline]]/86400)+DATE(1970,1,1)</f>
        <v>41983.8675</v>
      </c>
    </row>
    <row r="3388" spans="1:20" ht="58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12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9">
        <f>Table1[[#This Row],[pledged]]/Table1[[#This Row],[goal]]</f>
        <v>1.05</v>
      </c>
      <c r="P3388" s="8">
        <f>IFERROR(Table1[[#This Row],[pledged]]/Table1[[#This Row],[backers_count]],0)</f>
        <v>51.219512195121951</v>
      </c>
      <c r="Q33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88" t="str">
        <f>RIGHT(Table1[[#This Row],[Category and Sub-Category]],(LEN(Table1[[#This Row],[Category and Sub-Category]])-(FIND("/",Table1[[#This Row],[Category and Sub-Category]],1))))</f>
        <v>plays</v>
      </c>
      <c r="S3388" s="7">
        <f>(Table1[[#This Row],[launched_at]]/86400)+DATE(1970,1,1)</f>
        <v>41946.644745370373</v>
      </c>
      <c r="T3388" s="7">
        <f>(Table1[[#This Row],[deadline]]/86400)+DATE(1970,1,1)</f>
        <v>41976.644745370373</v>
      </c>
    </row>
    <row r="3389" spans="1:20" ht="58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12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9">
        <f>Table1[[#This Row],[pledged]]/Table1[[#This Row],[goal]]</f>
        <v>1.1686666666666667</v>
      </c>
      <c r="P3389" s="8">
        <f>IFERROR(Table1[[#This Row],[pledged]]/Table1[[#This Row],[backers_count]],0)</f>
        <v>100.17142857142858</v>
      </c>
      <c r="Q33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89" t="str">
        <f>RIGHT(Table1[[#This Row],[Category and Sub-Category]],(LEN(Table1[[#This Row],[Category and Sub-Category]])-(FIND("/",Table1[[#This Row],[Category and Sub-Category]],1))))</f>
        <v>plays</v>
      </c>
      <c r="S3389" s="7">
        <f>(Table1[[#This Row],[launched_at]]/86400)+DATE(1970,1,1)</f>
        <v>41947.762592592597</v>
      </c>
      <c r="T3389" s="7">
        <f>(Table1[[#This Row],[deadline]]/86400)+DATE(1970,1,1)</f>
        <v>41987.762592592597</v>
      </c>
    </row>
    <row r="3390" spans="1:20" ht="58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12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9">
        <f>Table1[[#This Row],[pledged]]/Table1[[#This Row],[goal]]</f>
        <v>1.038</v>
      </c>
      <c r="P3390" s="8">
        <f>IFERROR(Table1[[#This Row],[pledged]]/Table1[[#This Row],[backers_count]],0)</f>
        <v>34.6</v>
      </c>
      <c r="Q33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90" t="str">
        <f>RIGHT(Table1[[#This Row],[Category and Sub-Category]],(LEN(Table1[[#This Row],[Category and Sub-Category]])-(FIND("/",Table1[[#This Row],[Category and Sub-Category]],1))))</f>
        <v>plays</v>
      </c>
      <c r="S3390" s="7">
        <f>(Table1[[#This Row],[launched_at]]/86400)+DATE(1970,1,1)</f>
        <v>42143.461122685185</v>
      </c>
      <c r="T3390" s="7">
        <f>(Table1[[#This Row],[deadline]]/86400)+DATE(1970,1,1)</f>
        <v>42173.461122685185</v>
      </c>
    </row>
    <row r="3391" spans="1:20" ht="43.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12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9">
        <f>Table1[[#This Row],[pledged]]/Table1[[#This Row],[goal]]</f>
        <v>1.145</v>
      </c>
      <c r="P3391" s="8">
        <f>IFERROR(Table1[[#This Row],[pledged]]/Table1[[#This Row],[backers_count]],0)</f>
        <v>184.67741935483872</v>
      </c>
      <c r="Q33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91" t="str">
        <f>RIGHT(Table1[[#This Row],[Category and Sub-Category]],(LEN(Table1[[#This Row],[Category and Sub-Category]])-(FIND("/",Table1[[#This Row],[Category and Sub-Category]],1))))</f>
        <v>plays</v>
      </c>
      <c r="S3391" s="7">
        <f>(Table1[[#This Row],[launched_at]]/86400)+DATE(1970,1,1)</f>
        <v>42494.563449074078</v>
      </c>
      <c r="T3391" s="7">
        <f>(Table1[[#This Row],[deadline]]/86400)+DATE(1970,1,1)</f>
        <v>42524.563449074078</v>
      </c>
    </row>
    <row r="3392" spans="1:20" ht="58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1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9">
        <f>Table1[[#This Row],[pledged]]/Table1[[#This Row],[goal]]</f>
        <v>1.024</v>
      </c>
      <c r="P3392" s="8">
        <f>IFERROR(Table1[[#This Row],[pledged]]/Table1[[#This Row],[backers_count]],0)</f>
        <v>69.818181818181813</v>
      </c>
      <c r="Q33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92" t="str">
        <f>RIGHT(Table1[[#This Row],[Category and Sub-Category]],(LEN(Table1[[#This Row],[Category and Sub-Category]])-(FIND("/",Table1[[#This Row],[Category and Sub-Category]],1))))</f>
        <v>plays</v>
      </c>
      <c r="S3392" s="7">
        <f>(Table1[[#This Row],[launched_at]]/86400)+DATE(1970,1,1)</f>
        <v>41815.774826388893</v>
      </c>
      <c r="T3392" s="7">
        <f>(Table1[[#This Row],[deadline]]/86400)+DATE(1970,1,1)</f>
        <v>41830.774826388893</v>
      </c>
    </row>
    <row r="3393" spans="1:20" ht="58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12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9">
        <f>Table1[[#This Row],[pledged]]/Table1[[#This Row],[goal]]</f>
        <v>2.23</v>
      </c>
      <c r="P3393" s="8">
        <f>IFERROR(Table1[[#This Row],[pledged]]/Table1[[#This Row],[backers_count]],0)</f>
        <v>61.944444444444443</v>
      </c>
      <c r="Q33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93" t="str">
        <f>RIGHT(Table1[[#This Row],[Category and Sub-Category]],(LEN(Table1[[#This Row],[Category and Sub-Category]])-(FIND("/",Table1[[#This Row],[Category and Sub-Category]],1))))</f>
        <v>plays</v>
      </c>
      <c r="S3393" s="7">
        <f>(Table1[[#This Row],[launched_at]]/86400)+DATE(1970,1,1)</f>
        <v>41830.545694444445</v>
      </c>
      <c r="T3393" s="7">
        <f>(Table1[[#This Row],[deadline]]/86400)+DATE(1970,1,1)</f>
        <v>41859.936111111107</v>
      </c>
    </row>
    <row r="3394" spans="1:20" ht="58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12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9">
        <f>Table1[[#This Row],[pledged]]/Table1[[#This Row],[goal]]</f>
        <v>1</v>
      </c>
      <c r="P3394" s="8">
        <f>IFERROR(Table1[[#This Row],[pledged]]/Table1[[#This Row],[backers_count]],0)</f>
        <v>41.666666666666664</v>
      </c>
      <c r="Q33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94" t="str">
        <f>RIGHT(Table1[[#This Row],[Category and Sub-Category]],(LEN(Table1[[#This Row],[Category and Sub-Category]])-(FIND("/",Table1[[#This Row],[Category and Sub-Category]],1))))</f>
        <v>plays</v>
      </c>
      <c r="S3394" s="7">
        <f>(Table1[[#This Row],[launched_at]]/86400)+DATE(1970,1,1)</f>
        <v>42446.845543981486</v>
      </c>
      <c r="T3394" s="7">
        <f>(Table1[[#This Row],[deadline]]/86400)+DATE(1970,1,1)</f>
        <v>42496.845543981486</v>
      </c>
    </row>
    <row r="3395" spans="1:20" ht="43.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12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9">
        <f>Table1[[#This Row],[pledged]]/Table1[[#This Row],[goal]]</f>
        <v>1.0580000000000001</v>
      </c>
      <c r="P3395" s="8">
        <f>IFERROR(Table1[[#This Row],[pledged]]/Table1[[#This Row],[backers_count]],0)</f>
        <v>36.06818181818182</v>
      </c>
      <c r="Q33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95" t="str">
        <f>RIGHT(Table1[[#This Row],[Category and Sub-Category]],(LEN(Table1[[#This Row],[Category and Sub-Category]])-(FIND("/",Table1[[#This Row],[Category and Sub-Category]],1))))</f>
        <v>plays</v>
      </c>
      <c r="S3395" s="7">
        <f>(Table1[[#This Row],[launched_at]]/86400)+DATE(1970,1,1)</f>
        <v>41923.921643518523</v>
      </c>
      <c r="T3395" s="7">
        <f>(Table1[[#This Row],[deadline]]/86400)+DATE(1970,1,1)</f>
        <v>41949.031944444447</v>
      </c>
    </row>
    <row r="3396" spans="1:20" ht="43.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12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9">
        <f>Table1[[#This Row],[pledged]]/Table1[[#This Row],[goal]]</f>
        <v>1.4236363636363636</v>
      </c>
      <c r="P3396" s="8">
        <f>IFERROR(Table1[[#This Row],[pledged]]/Table1[[#This Row],[backers_count]],0)</f>
        <v>29</v>
      </c>
      <c r="Q33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96" t="str">
        <f>RIGHT(Table1[[#This Row],[Category and Sub-Category]],(LEN(Table1[[#This Row],[Category and Sub-Category]])-(FIND("/",Table1[[#This Row],[Category and Sub-Category]],1))))</f>
        <v>plays</v>
      </c>
      <c r="S3396" s="7">
        <f>(Table1[[#This Row],[launched_at]]/86400)+DATE(1970,1,1)</f>
        <v>41817.59542824074</v>
      </c>
      <c r="T3396" s="7">
        <f>(Table1[[#This Row],[deadline]]/86400)+DATE(1970,1,1)</f>
        <v>41847.59542824074</v>
      </c>
    </row>
    <row r="3397" spans="1:20" ht="29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12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9">
        <f>Table1[[#This Row],[pledged]]/Table1[[#This Row],[goal]]</f>
        <v>1.84</v>
      </c>
      <c r="P3397" s="8">
        <f>IFERROR(Table1[[#This Row],[pledged]]/Table1[[#This Row],[backers_count]],0)</f>
        <v>24.210526315789473</v>
      </c>
      <c r="Q33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97" t="str">
        <f>RIGHT(Table1[[#This Row],[Category and Sub-Category]],(LEN(Table1[[#This Row],[Category and Sub-Category]])-(FIND("/",Table1[[#This Row],[Category and Sub-Category]],1))))</f>
        <v>plays</v>
      </c>
      <c r="S3397" s="7">
        <f>(Table1[[#This Row],[launched_at]]/86400)+DATE(1970,1,1)</f>
        <v>42140.712314814809</v>
      </c>
      <c r="T3397" s="7">
        <f>(Table1[[#This Row],[deadline]]/86400)+DATE(1970,1,1)</f>
        <v>42154.756944444445</v>
      </c>
    </row>
    <row r="3398" spans="1:20" ht="43.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12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9">
        <f>Table1[[#This Row],[pledged]]/Table1[[#This Row],[goal]]</f>
        <v>1.0433333333333332</v>
      </c>
      <c r="P3398" s="8">
        <f>IFERROR(Table1[[#This Row],[pledged]]/Table1[[#This Row],[backers_count]],0)</f>
        <v>55.892857142857146</v>
      </c>
      <c r="Q33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98" t="str">
        <f>RIGHT(Table1[[#This Row],[Category and Sub-Category]],(LEN(Table1[[#This Row],[Category and Sub-Category]])-(FIND("/",Table1[[#This Row],[Category and Sub-Category]],1))))</f>
        <v>plays</v>
      </c>
      <c r="S3398" s="7">
        <f>(Table1[[#This Row],[launched_at]]/86400)+DATE(1970,1,1)</f>
        <v>41764.446631944447</v>
      </c>
      <c r="T3398" s="7">
        <f>(Table1[[#This Row],[deadline]]/86400)+DATE(1970,1,1)</f>
        <v>41791.165972222225</v>
      </c>
    </row>
    <row r="3399" spans="1:20" ht="29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12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9">
        <f>Table1[[#This Row],[pledged]]/Table1[[#This Row],[goal]]</f>
        <v>1.1200000000000001</v>
      </c>
      <c r="P3399" s="8">
        <f>IFERROR(Table1[[#This Row],[pledged]]/Table1[[#This Row],[backers_count]],0)</f>
        <v>11.666666666666666</v>
      </c>
      <c r="Q33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399" t="str">
        <f>RIGHT(Table1[[#This Row],[Category and Sub-Category]],(LEN(Table1[[#This Row],[Category and Sub-Category]])-(FIND("/",Table1[[#This Row],[Category and Sub-Category]],1))))</f>
        <v>plays</v>
      </c>
      <c r="S3399" s="7">
        <f>(Table1[[#This Row],[launched_at]]/86400)+DATE(1970,1,1)</f>
        <v>42378.478344907402</v>
      </c>
      <c r="T3399" s="7">
        <f>(Table1[[#This Row],[deadline]]/86400)+DATE(1970,1,1)</f>
        <v>42418.916666666672</v>
      </c>
    </row>
    <row r="3400" spans="1:20" ht="43.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12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9">
        <f>Table1[[#This Row],[pledged]]/Table1[[#This Row],[goal]]</f>
        <v>1.1107499999999999</v>
      </c>
      <c r="P3400" s="8">
        <f>IFERROR(Table1[[#This Row],[pledged]]/Table1[[#This Row],[backers_count]],0)</f>
        <v>68.353846153846149</v>
      </c>
      <c r="Q34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00" t="str">
        <f>RIGHT(Table1[[#This Row],[Category and Sub-Category]],(LEN(Table1[[#This Row],[Category and Sub-Category]])-(FIND("/",Table1[[#This Row],[Category and Sub-Category]],1))))</f>
        <v>plays</v>
      </c>
      <c r="S3400" s="7">
        <f>(Table1[[#This Row],[launched_at]]/86400)+DATE(1970,1,1)</f>
        <v>41941.752037037033</v>
      </c>
      <c r="T3400" s="7">
        <f>(Table1[[#This Row],[deadline]]/86400)+DATE(1970,1,1)</f>
        <v>41964.708333333328</v>
      </c>
    </row>
    <row r="3401" spans="1:20" ht="43.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12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9">
        <f>Table1[[#This Row],[pledged]]/Table1[[#This Row],[goal]]</f>
        <v>1.0375000000000001</v>
      </c>
      <c r="P3401" s="8">
        <f>IFERROR(Table1[[#This Row],[pledged]]/Table1[[#This Row],[backers_count]],0)</f>
        <v>27.065217391304348</v>
      </c>
      <c r="Q34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01" t="str">
        <f>RIGHT(Table1[[#This Row],[Category and Sub-Category]],(LEN(Table1[[#This Row],[Category and Sub-Category]])-(FIND("/",Table1[[#This Row],[Category and Sub-Category]],1))))</f>
        <v>plays</v>
      </c>
      <c r="S3401" s="7">
        <f>(Table1[[#This Row],[launched_at]]/86400)+DATE(1970,1,1)</f>
        <v>42026.920428240745</v>
      </c>
      <c r="T3401" s="7">
        <f>(Table1[[#This Row],[deadline]]/86400)+DATE(1970,1,1)</f>
        <v>42056.920428240745</v>
      </c>
    </row>
    <row r="3402" spans="1:20" ht="43.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1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9">
        <f>Table1[[#This Row],[pledged]]/Table1[[#This Row],[goal]]</f>
        <v>1.0041</v>
      </c>
      <c r="P3402" s="8">
        <f>IFERROR(Table1[[#This Row],[pledged]]/Table1[[#This Row],[backers_count]],0)</f>
        <v>118.12941176470588</v>
      </c>
      <c r="Q34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02" t="str">
        <f>RIGHT(Table1[[#This Row],[Category and Sub-Category]],(LEN(Table1[[#This Row],[Category and Sub-Category]])-(FIND("/",Table1[[#This Row],[Category and Sub-Category]],1))))</f>
        <v>plays</v>
      </c>
      <c r="S3402" s="7">
        <f>(Table1[[#This Row],[launched_at]]/86400)+DATE(1970,1,1)</f>
        <v>41834.953865740739</v>
      </c>
      <c r="T3402" s="7">
        <f>(Table1[[#This Row],[deadline]]/86400)+DATE(1970,1,1)</f>
        <v>41879.953865740739</v>
      </c>
    </row>
    <row r="3403" spans="1:20" ht="58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12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9">
        <f>Table1[[#This Row],[pledged]]/Table1[[#This Row],[goal]]</f>
        <v>1.0186206896551724</v>
      </c>
      <c r="P3403" s="8">
        <f>IFERROR(Table1[[#This Row],[pledged]]/Table1[[#This Row],[backers_count]],0)</f>
        <v>44.757575757575758</v>
      </c>
      <c r="Q34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03" t="str">
        <f>RIGHT(Table1[[#This Row],[Category and Sub-Category]],(LEN(Table1[[#This Row],[Category and Sub-Category]])-(FIND("/",Table1[[#This Row],[Category and Sub-Category]],1))))</f>
        <v>plays</v>
      </c>
      <c r="S3403" s="7">
        <f>(Table1[[#This Row],[launched_at]]/86400)+DATE(1970,1,1)</f>
        <v>42193.723912037036</v>
      </c>
      <c r="T3403" s="7">
        <f>(Table1[[#This Row],[deadline]]/86400)+DATE(1970,1,1)</f>
        <v>42223.723912037036</v>
      </c>
    </row>
    <row r="3404" spans="1:20" ht="43.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12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9">
        <f>Table1[[#This Row],[pledged]]/Table1[[#This Row],[goal]]</f>
        <v>1.0976666666666666</v>
      </c>
      <c r="P3404" s="8">
        <f>IFERROR(Table1[[#This Row],[pledged]]/Table1[[#This Row],[backers_count]],0)</f>
        <v>99.787878787878782</v>
      </c>
      <c r="Q34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04" t="str">
        <f>RIGHT(Table1[[#This Row],[Category and Sub-Category]],(LEN(Table1[[#This Row],[Category and Sub-Category]])-(FIND("/",Table1[[#This Row],[Category and Sub-Category]],1))))</f>
        <v>plays</v>
      </c>
      <c r="S3404" s="7">
        <f>(Table1[[#This Row],[launched_at]]/86400)+DATE(1970,1,1)</f>
        <v>42290.61855324074</v>
      </c>
      <c r="T3404" s="7">
        <f>(Table1[[#This Row],[deadline]]/86400)+DATE(1970,1,1)</f>
        <v>42320.104861111111</v>
      </c>
    </row>
    <row r="3405" spans="1:20" ht="43.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12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9">
        <f>Table1[[#This Row],[pledged]]/Table1[[#This Row],[goal]]</f>
        <v>1</v>
      </c>
      <c r="P3405" s="8">
        <f>IFERROR(Table1[[#This Row],[pledged]]/Table1[[#This Row],[backers_count]],0)</f>
        <v>117.64705882352941</v>
      </c>
      <c r="Q34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05" t="str">
        <f>RIGHT(Table1[[#This Row],[Category and Sub-Category]],(LEN(Table1[[#This Row],[Category and Sub-Category]])-(FIND("/",Table1[[#This Row],[Category and Sub-Category]],1))))</f>
        <v>plays</v>
      </c>
      <c r="S3405" s="7">
        <f>(Table1[[#This Row],[launched_at]]/86400)+DATE(1970,1,1)</f>
        <v>42150.462083333332</v>
      </c>
      <c r="T3405" s="7">
        <f>(Table1[[#This Row],[deadline]]/86400)+DATE(1970,1,1)</f>
        <v>42180.462083333332</v>
      </c>
    </row>
    <row r="3406" spans="1:20" ht="58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12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9">
        <f>Table1[[#This Row],[pledged]]/Table1[[#This Row],[goal]]</f>
        <v>1.22</v>
      </c>
      <c r="P3406" s="8">
        <f>IFERROR(Table1[[#This Row],[pledged]]/Table1[[#This Row],[backers_count]],0)</f>
        <v>203.33333333333334</v>
      </c>
      <c r="Q34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06" t="str">
        <f>RIGHT(Table1[[#This Row],[Category and Sub-Category]],(LEN(Table1[[#This Row],[Category and Sub-Category]])-(FIND("/",Table1[[#This Row],[Category and Sub-Category]],1))))</f>
        <v>plays</v>
      </c>
      <c r="S3406" s="7">
        <f>(Table1[[#This Row],[launched_at]]/86400)+DATE(1970,1,1)</f>
        <v>42152.503495370373</v>
      </c>
      <c r="T3406" s="7">
        <f>(Table1[[#This Row],[deadline]]/86400)+DATE(1970,1,1)</f>
        <v>42172.503495370373</v>
      </c>
    </row>
    <row r="3407" spans="1:20" ht="43.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12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9">
        <f>Table1[[#This Row],[pledged]]/Table1[[#This Row],[goal]]</f>
        <v>1.3757142857142857</v>
      </c>
      <c r="P3407" s="8">
        <f>IFERROR(Table1[[#This Row],[pledged]]/Table1[[#This Row],[backers_count]],0)</f>
        <v>28.323529411764707</v>
      </c>
      <c r="Q34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07" t="str">
        <f>RIGHT(Table1[[#This Row],[Category and Sub-Category]],(LEN(Table1[[#This Row],[Category and Sub-Category]])-(FIND("/",Table1[[#This Row],[Category and Sub-Category]],1))))</f>
        <v>plays</v>
      </c>
      <c r="S3407" s="7">
        <f>(Table1[[#This Row],[launched_at]]/86400)+DATE(1970,1,1)</f>
        <v>42410.017199074078</v>
      </c>
      <c r="T3407" s="7">
        <f>(Table1[[#This Row],[deadline]]/86400)+DATE(1970,1,1)</f>
        <v>42430.999305555553</v>
      </c>
    </row>
    <row r="3408" spans="1:20" ht="43.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12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9">
        <f>Table1[[#This Row],[pledged]]/Table1[[#This Row],[goal]]</f>
        <v>1.0031000000000001</v>
      </c>
      <c r="P3408" s="8">
        <f>IFERROR(Table1[[#This Row],[pledged]]/Table1[[#This Row],[backers_count]],0)</f>
        <v>110.23076923076923</v>
      </c>
      <c r="Q34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08" t="str">
        <f>RIGHT(Table1[[#This Row],[Category and Sub-Category]],(LEN(Table1[[#This Row],[Category and Sub-Category]])-(FIND("/",Table1[[#This Row],[Category and Sub-Category]],1))))</f>
        <v>plays</v>
      </c>
      <c r="S3408" s="7">
        <f>(Table1[[#This Row],[launched_at]]/86400)+DATE(1970,1,1)</f>
        <v>41791.492777777778</v>
      </c>
      <c r="T3408" s="7">
        <f>(Table1[[#This Row],[deadline]]/86400)+DATE(1970,1,1)</f>
        <v>41836.492777777778</v>
      </c>
    </row>
    <row r="3409" spans="1:20" ht="58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12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9">
        <f>Table1[[#This Row],[pledged]]/Table1[[#This Row],[goal]]</f>
        <v>1.071</v>
      </c>
      <c r="P3409" s="8">
        <f>IFERROR(Table1[[#This Row],[pledged]]/Table1[[#This Row],[backers_count]],0)</f>
        <v>31.970149253731343</v>
      </c>
      <c r="Q34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09" t="str">
        <f>RIGHT(Table1[[#This Row],[Category and Sub-Category]],(LEN(Table1[[#This Row],[Category and Sub-Category]])-(FIND("/",Table1[[#This Row],[Category and Sub-Category]],1))))</f>
        <v>plays</v>
      </c>
      <c r="S3409" s="7">
        <f>(Table1[[#This Row],[launched_at]]/86400)+DATE(1970,1,1)</f>
        <v>41796.422326388885</v>
      </c>
      <c r="T3409" s="7">
        <f>(Table1[[#This Row],[deadline]]/86400)+DATE(1970,1,1)</f>
        <v>41826.422326388885</v>
      </c>
    </row>
    <row r="3410" spans="1:20" ht="43.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12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9">
        <f>Table1[[#This Row],[pledged]]/Table1[[#This Row],[goal]]</f>
        <v>2.11</v>
      </c>
      <c r="P3410" s="8">
        <f>IFERROR(Table1[[#This Row],[pledged]]/Table1[[#This Row],[backers_count]],0)</f>
        <v>58.611111111111114</v>
      </c>
      <c r="Q34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10" t="str">
        <f>RIGHT(Table1[[#This Row],[Category and Sub-Category]],(LEN(Table1[[#This Row],[Category and Sub-Category]])-(FIND("/",Table1[[#This Row],[Category and Sub-Category]],1))))</f>
        <v>plays</v>
      </c>
      <c r="S3410" s="7">
        <f>(Table1[[#This Row],[launched_at]]/86400)+DATE(1970,1,1)</f>
        <v>41808.991944444446</v>
      </c>
      <c r="T3410" s="7">
        <f>(Table1[[#This Row],[deadline]]/86400)+DATE(1970,1,1)</f>
        <v>41838.991944444446</v>
      </c>
    </row>
    <row r="3411" spans="1:20" ht="43.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12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9">
        <f>Table1[[#This Row],[pledged]]/Table1[[#This Row],[goal]]</f>
        <v>1.236</v>
      </c>
      <c r="P3411" s="8">
        <f>IFERROR(Table1[[#This Row],[pledged]]/Table1[[#This Row],[backers_count]],0)</f>
        <v>29.428571428571427</v>
      </c>
      <c r="Q34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11" t="str">
        <f>RIGHT(Table1[[#This Row],[Category and Sub-Category]],(LEN(Table1[[#This Row],[Category and Sub-Category]])-(FIND("/",Table1[[#This Row],[Category and Sub-Category]],1))))</f>
        <v>plays</v>
      </c>
      <c r="S3411" s="7">
        <f>(Table1[[#This Row],[launched_at]]/86400)+DATE(1970,1,1)</f>
        <v>42544.814328703702</v>
      </c>
      <c r="T3411" s="7">
        <f>(Table1[[#This Row],[deadline]]/86400)+DATE(1970,1,1)</f>
        <v>42582.873611111107</v>
      </c>
    </row>
    <row r="3412" spans="1:20" ht="43.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9">
        <f>Table1[[#This Row],[pledged]]/Table1[[#This Row],[goal]]</f>
        <v>1.085</v>
      </c>
      <c r="P3412" s="8">
        <f>IFERROR(Table1[[#This Row],[pledged]]/Table1[[#This Row],[backers_count]],0)</f>
        <v>81.375</v>
      </c>
      <c r="Q34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12" t="str">
        <f>RIGHT(Table1[[#This Row],[Category and Sub-Category]],(LEN(Table1[[#This Row],[Category and Sub-Category]])-(FIND("/",Table1[[#This Row],[Category and Sub-Category]],1))))</f>
        <v>plays</v>
      </c>
      <c r="S3412" s="7">
        <f>(Table1[[#This Row],[launched_at]]/86400)+DATE(1970,1,1)</f>
        <v>42500.041550925926</v>
      </c>
      <c r="T3412" s="7">
        <f>(Table1[[#This Row],[deadline]]/86400)+DATE(1970,1,1)</f>
        <v>42527.291666666672</v>
      </c>
    </row>
    <row r="3413" spans="1:20" ht="43.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12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9">
        <f>Table1[[#This Row],[pledged]]/Table1[[#This Row],[goal]]</f>
        <v>1.0356666666666667</v>
      </c>
      <c r="P3413" s="8">
        <f>IFERROR(Table1[[#This Row],[pledged]]/Table1[[#This Row],[backers_count]],0)</f>
        <v>199.16666666666666</v>
      </c>
      <c r="Q34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13" t="str">
        <f>RIGHT(Table1[[#This Row],[Category and Sub-Category]],(LEN(Table1[[#This Row],[Category and Sub-Category]])-(FIND("/",Table1[[#This Row],[Category and Sub-Category]],1))))</f>
        <v>plays</v>
      </c>
      <c r="S3413" s="7">
        <f>(Table1[[#This Row],[launched_at]]/86400)+DATE(1970,1,1)</f>
        <v>42265.022824074069</v>
      </c>
      <c r="T3413" s="7">
        <f>(Table1[[#This Row],[deadline]]/86400)+DATE(1970,1,1)</f>
        <v>42285.022824074069</v>
      </c>
    </row>
    <row r="3414" spans="1:20" ht="43.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12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9">
        <f>Table1[[#This Row],[pledged]]/Table1[[#This Row],[goal]]</f>
        <v>1</v>
      </c>
      <c r="P3414" s="8">
        <f>IFERROR(Table1[[#This Row],[pledged]]/Table1[[#This Row],[backers_count]],0)</f>
        <v>115.38461538461539</v>
      </c>
      <c r="Q34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14" t="str">
        <f>RIGHT(Table1[[#This Row],[Category and Sub-Category]],(LEN(Table1[[#This Row],[Category and Sub-Category]])-(FIND("/",Table1[[#This Row],[Category and Sub-Category]],1))))</f>
        <v>plays</v>
      </c>
      <c r="S3414" s="7">
        <f>(Table1[[#This Row],[launched_at]]/86400)+DATE(1970,1,1)</f>
        <v>41879.959050925929</v>
      </c>
      <c r="T3414" s="7">
        <f>(Table1[[#This Row],[deadline]]/86400)+DATE(1970,1,1)</f>
        <v>41909.959050925929</v>
      </c>
    </row>
    <row r="3415" spans="1:20" ht="58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12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9">
        <f>Table1[[#This Row],[pledged]]/Table1[[#This Row],[goal]]</f>
        <v>1.3</v>
      </c>
      <c r="P3415" s="8">
        <f>IFERROR(Table1[[#This Row],[pledged]]/Table1[[#This Row],[backers_count]],0)</f>
        <v>46.428571428571431</v>
      </c>
      <c r="Q34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15" t="str">
        <f>RIGHT(Table1[[#This Row],[Category and Sub-Category]],(LEN(Table1[[#This Row],[Category and Sub-Category]])-(FIND("/",Table1[[#This Row],[Category and Sub-Category]],1))))</f>
        <v>plays</v>
      </c>
      <c r="S3415" s="7">
        <f>(Table1[[#This Row],[launched_at]]/86400)+DATE(1970,1,1)</f>
        <v>42053.733078703706</v>
      </c>
      <c r="T3415" s="7">
        <f>(Table1[[#This Row],[deadline]]/86400)+DATE(1970,1,1)</f>
        <v>42063.207638888889</v>
      </c>
    </row>
    <row r="3416" spans="1:20" ht="43.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12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9">
        <f>Table1[[#This Row],[pledged]]/Table1[[#This Row],[goal]]</f>
        <v>1.0349999999999999</v>
      </c>
      <c r="P3416" s="8">
        <f>IFERROR(Table1[[#This Row],[pledged]]/Table1[[#This Row],[backers_count]],0)</f>
        <v>70.568181818181813</v>
      </c>
      <c r="Q34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16" t="str">
        <f>RIGHT(Table1[[#This Row],[Category and Sub-Category]],(LEN(Table1[[#This Row],[Category and Sub-Category]])-(FIND("/",Table1[[#This Row],[Category and Sub-Category]],1))))</f>
        <v>plays</v>
      </c>
      <c r="S3416" s="7">
        <f>(Table1[[#This Row],[launched_at]]/86400)+DATE(1970,1,1)</f>
        <v>42675.832465277781</v>
      </c>
      <c r="T3416" s="7">
        <f>(Table1[[#This Row],[deadline]]/86400)+DATE(1970,1,1)</f>
        <v>42705.332638888889</v>
      </c>
    </row>
    <row r="3417" spans="1:20" ht="43.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12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9">
        <f>Table1[[#This Row],[pledged]]/Table1[[#This Row],[goal]]</f>
        <v>1</v>
      </c>
      <c r="P3417" s="8">
        <f>IFERROR(Table1[[#This Row],[pledged]]/Table1[[#This Row],[backers_count]],0)</f>
        <v>22.222222222222221</v>
      </c>
      <c r="Q34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17" t="str">
        <f>RIGHT(Table1[[#This Row],[Category and Sub-Category]],(LEN(Table1[[#This Row],[Category and Sub-Category]])-(FIND("/",Table1[[#This Row],[Category and Sub-Category]],1))))</f>
        <v>plays</v>
      </c>
      <c r="S3417" s="7">
        <f>(Table1[[#This Row],[launched_at]]/86400)+DATE(1970,1,1)</f>
        <v>42467.144166666665</v>
      </c>
      <c r="T3417" s="7">
        <f>(Table1[[#This Row],[deadline]]/86400)+DATE(1970,1,1)</f>
        <v>42477.979166666672</v>
      </c>
    </row>
    <row r="3418" spans="1:20" ht="58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12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9">
        <f>Table1[[#This Row],[pledged]]/Table1[[#This Row],[goal]]</f>
        <v>1.196</v>
      </c>
      <c r="P3418" s="8">
        <f>IFERROR(Table1[[#This Row],[pledged]]/Table1[[#This Row],[backers_count]],0)</f>
        <v>159.46666666666667</v>
      </c>
      <c r="Q34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18" t="str">
        <f>RIGHT(Table1[[#This Row],[Category and Sub-Category]],(LEN(Table1[[#This Row],[Category and Sub-Category]])-(FIND("/",Table1[[#This Row],[Category and Sub-Category]],1))))</f>
        <v>plays</v>
      </c>
      <c r="S3418" s="7">
        <f>(Table1[[#This Row],[launched_at]]/86400)+DATE(1970,1,1)</f>
        <v>42089.412557870368</v>
      </c>
      <c r="T3418" s="7">
        <f>(Table1[[#This Row],[deadline]]/86400)+DATE(1970,1,1)</f>
        <v>42117.770833333328</v>
      </c>
    </row>
    <row r="3419" spans="1:20" ht="43.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12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9">
        <f>Table1[[#This Row],[pledged]]/Table1[[#This Row],[goal]]</f>
        <v>1.0000058823529412</v>
      </c>
      <c r="P3419" s="8">
        <f>IFERROR(Table1[[#This Row],[pledged]]/Table1[[#This Row],[backers_count]],0)</f>
        <v>37.777999999999999</v>
      </c>
      <c r="Q34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19" t="str">
        <f>RIGHT(Table1[[#This Row],[Category and Sub-Category]],(LEN(Table1[[#This Row],[Category and Sub-Category]])-(FIND("/",Table1[[#This Row],[Category and Sub-Category]],1))))</f>
        <v>plays</v>
      </c>
      <c r="S3419" s="7">
        <f>(Table1[[#This Row],[launched_at]]/86400)+DATE(1970,1,1)</f>
        <v>41894.91375</v>
      </c>
      <c r="T3419" s="7">
        <f>(Table1[[#This Row],[deadline]]/86400)+DATE(1970,1,1)</f>
        <v>41938.029861111107</v>
      </c>
    </row>
    <row r="3420" spans="1:20" ht="43.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12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9">
        <f>Table1[[#This Row],[pledged]]/Table1[[#This Row],[goal]]</f>
        <v>1.00875</v>
      </c>
      <c r="P3420" s="8">
        <f>IFERROR(Table1[[#This Row],[pledged]]/Table1[[#This Row],[backers_count]],0)</f>
        <v>72.053571428571431</v>
      </c>
      <c r="Q34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20" t="str">
        <f>RIGHT(Table1[[#This Row],[Category and Sub-Category]],(LEN(Table1[[#This Row],[Category and Sub-Category]])-(FIND("/",Table1[[#This Row],[Category and Sub-Category]],1))))</f>
        <v>plays</v>
      </c>
      <c r="S3420" s="7">
        <f>(Table1[[#This Row],[launched_at]]/86400)+DATE(1970,1,1)</f>
        <v>41752.83457175926</v>
      </c>
      <c r="T3420" s="7">
        <f>(Table1[[#This Row],[deadline]]/86400)+DATE(1970,1,1)</f>
        <v>41782.83457175926</v>
      </c>
    </row>
    <row r="3421" spans="1:20" ht="58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12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9">
        <f>Table1[[#This Row],[pledged]]/Table1[[#This Row],[goal]]</f>
        <v>1.0654545454545454</v>
      </c>
      <c r="P3421" s="8">
        <f>IFERROR(Table1[[#This Row],[pledged]]/Table1[[#This Row],[backers_count]],0)</f>
        <v>63.695652173913047</v>
      </c>
      <c r="Q34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21" t="str">
        <f>RIGHT(Table1[[#This Row],[Category and Sub-Category]],(LEN(Table1[[#This Row],[Category and Sub-Category]])-(FIND("/",Table1[[#This Row],[Category and Sub-Category]],1))))</f>
        <v>plays</v>
      </c>
      <c r="S3421" s="7">
        <f>(Table1[[#This Row],[launched_at]]/86400)+DATE(1970,1,1)</f>
        <v>42448.821585648147</v>
      </c>
      <c r="T3421" s="7">
        <f>(Table1[[#This Row],[deadline]]/86400)+DATE(1970,1,1)</f>
        <v>42466.895833333328</v>
      </c>
    </row>
    <row r="3422" spans="1:20" ht="43.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1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9">
        <f>Table1[[#This Row],[pledged]]/Table1[[#This Row],[goal]]</f>
        <v>1.38</v>
      </c>
      <c r="P3422" s="8">
        <f>IFERROR(Table1[[#This Row],[pledged]]/Table1[[#This Row],[backers_count]],0)</f>
        <v>28.411764705882351</v>
      </c>
      <c r="Q34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22" t="str">
        <f>RIGHT(Table1[[#This Row],[Category and Sub-Category]],(LEN(Table1[[#This Row],[Category and Sub-Category]])-(FIND("/",Table1[[#This Row],[Category and Sub-Category]],1))))</f>
        <v>plays</v>
      </c>
      <c r="S3422" s="7">
        <f>(Table1[[#This Row],[launched_at]]/86400)+DATE(1970,1,1)</f>
        <v>42405.090300925927</v>
      </c>
      <c r="T3422" s="7">
        <f>(Table1[[#This Row],[deadline]]/86400)+DATE(1970,1,1)</f>
        <v>42414</v>
      </c>
    </row>
    <row r="3423" spans="1:20" ht="43.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12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9">
        <f>Table1[[#This Row],[pledged]]/Table1[[#This Row],[goal]]</f>
        <v>1.0115000000000001</v>
      </c>
      <c r="P3423" s="8">
        <f>IFERROR(Table1[[#This Row],[pledged]]/Table1[[#This Row],[backers_count]],0)</f>
        <v>103.21428571428571</v>
      </c>
      <c r="Q34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23" t="str">
        <f>RIGHT(Table1[[#This Row],[Category and Sub-Category]],(LEN(Table1[[#This Row],[Category and Sub-Category]])-(FIND("/",Table1[[#This Row],[Category and Sub-Category]],1))))</f>
        <v>plays</v>
      </c>
      <c r="S3423" s="7">
        <f>(Table1[[#This Row],[launched_at]]/86400)+DATE(1970,1,1)</f>
        <v>42037.791238425925</v>
      </c>
      <c r="T3423" s="7">
        <f>(Table1[[#This Row],[deadline]]/86400)+DATE(1970,1,1)</f>
        <v>42067.791238425925</v>
      </c>
    </row>
    <row r="3424" spans="1:20" ht="43.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12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9">
        <f>Table1[[#This Row],[pledged]]/Table1[[#This Row],[goal]]</f>
        <v>1.091</v>
      </c>
      <c r="P3424" s="8">
        <f>IFERROR(Table1[[#This Row],[pledged]]/Table1[[#This Row],[backers_count]],0)</f>
        <v>71.152173913043484</v>
      </c>
      <c r="Q34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24" t="str">
        <f>RIGHT(Table1[[#This Row],[Category and Sub-Category]],(LEN(Table1[[#This Row],[Category and Sub-Category]])-(FIND("/",Table1[[#This Row],[Category and Sub-Category]],1))))</f>
        <v>plays</v>
      </c>
      <c r="S3424" s="7">
        <f>(Table1[[#This Row],[launched_at]]/86400)+DATE(1970,1,1)</f>
        <v>42323.562222222223</v>
      </c>
      <c r="T3424" s="7">
        <f>(Table1[[#This Row],[deadline]]/86400)+DATE(1970,1,1)</f>
        <v>42352</v>
      </c>
    </row>
    <row r="3425" spans="1:20" ht="43.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12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9">
        <f>Table1[[#This Row],[pledged]]/Table1[[#This Row],[goal]]</f>
        <v>1.4</v>
      </c>
      <c r="P3425" s="8">
        <f>IFERROR(Table1[[#This Row],[pledged]]/Table1[[#This Row],[backers_count]],0)</f>
        <v>35</v>
      </c>
      <c r="Q34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25" t="str">
        <f>RIGHT(Table1[[#This Row],[Category and Sub-Category]],(LEN(Table1[[#This Row],[Category and Sub-Category]])-(FIND("/",Table1[[#This Row],[Category and Sub-Category]],1))))</f>
        <v>plays</v>
      </c>
      <c r="S3425" s="7">
        <f>(Table1[[#This Row],[launched_at]]/86400)+DATE(1970,1,1)</f>
        <v>42088.911354166667</v>
      </c>
      <c r="T3425" s="7">
        <f>(Table1[[#This Row],[deadline]]/86400)+DATE(1970,1,1)</f>
        <v>42118.911354166667</v>
      </c>
    </row>
    <row r="3426" spans="1:20" ht="43.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12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9">
        <f>Table1[[#This Row],[pledged]]/Table1[[#This Row],[goal]]</f>
        <v>1.0358333333333334</v>
      </c>
      <c r="P3426" s="8">
        <f>IFERROR(Table1[[#This Row],[pledged]]/Table1[[#This Row],[backers_count]],0)</f>
        <v>81.776315789473685</v>
      </c>
      <c r="Q34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26" t="str">
        <f>RIGHT(Table1[[#This Row],[Category and Sub-Category]],(LEN(Table1[[#This Row],[Category and Sub-Category]])-(FIND("/",Table1[[#This Row],[Category and Sub-Category]],1))))</f>
        <v>plays</v>
      </c>
      <c r="S3426" s="7">
        <f>(Table1[[#This Row],[launched_at]]/86400)+DATE(1970,1,1)</f>
        <v>42018.676898148144</v>
      </c>
      <c r="T3426" s="7">
        <f>(Table1[[#This Row],[deadline]]/86400)+DATE(1970,1,1)</f>
        <v>42040.290972222225</v>
      </c>
    </row>
    <row r="3427" spans="1:20" ht="43.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12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9">
        <f>Table1[[#This Row],[pledged]]/Table1[[#This Row],[goal]]</f>
        <v>1.0297033333333332</v>
      </c>
      <c r="P3427" s="8">
        <f>IFERROR(Table1[[#This Row],[pledged]]/Table1[[#This Row],[backers_count]],0)</f>
        <v>297.02980769230766</v>
      </c>
      <c r="Q34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27" t="str">
        <f>RIGHT(Table1[[#This Row],[Category and Sub-Category]],(LEN(Table1[[#This Row],[Category and Sub-Category]])-(FIND("/",Table1[[#This Row],[Category and Sub-Category]],1))))</f>
        <v>plays</v>
      </c>
      <c r="S3427" s="7">
        <f>(Table1[[#This Row],[launched_at]]/86400)+DATE(1970,1,1)</f>
        <v>41884.617314814815</v>
      </c>
      <c r="T3427" s="7">
        <f>(Table1[[#This Row],[deadline]]/86400)+DATE(1970,1,1)</f>
        <v>41916.617314814815</v>
      </c>
    </row>
    <row r="3428" spans="1:20" ht="43.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12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9">
        <f>Table1[[#This Row],[pledged]]/Table1[[#This Row],[goal]]</f>
        <v>1.0813333333333333</v>
      </c>
      <c r="P3428" s="8">
        <f>IFERROR(Table1[[#This Row],[pledged]]/Table1[[#This Row],[backers_count]],0)</f>
        <v>46.609195402298852</v>
      </c>
      <c r="Q34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28" t="str">
        <f>RIGHT(Table1[[#This Row],[Category and Sub-Category]],(LEN(Table1[[#This Row],[Category and Sub-Category]])-(FIND("/",Table1[[#This Row],[Category and Sub-Category]],1))))</f>
        <v>plays</v>
      </c>
      <c r="S3428" s="7">
        <f>(Table1[[#This Row],[launched_at]]/86400)+DATE(1970,1,1)</f>
        <v>41884.056747685187</v>
      </c>
      <c r="T3428" s="7">
        <f>(Table1[[#This Row],[deadline]]/86400)+DATE(1970,1,1)</f>
        <v>41903.083333333336</v>
      </c>
    </row>
    <row r="3429" spans="1:20" ht="43.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12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9">
        <f>Table1[[#This Row],[pledged]]/Table1[[#This Row],[goal]]</f>
        <v>1</v>
      </c>
      <c r="P3429" s="8">
        <f>IFERROR(Table1[[#This Row],[pledged]]/Table1[[#This Row],[backers_count]],0)</f>
        <v>51.724137931034484</v>
      </c>
      <c r="Q34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29" t="str">
        <f>RIGHT(Table1[[#This Row],[Category and Sub-Category]],(LEN(Table1[[#This Row],[Category and Sub-Category]])-(FIND("/",Table1[[#This Row],[Category and Sub-Category]],1))))</f>
        <v>plays</v>
      </c>
      <c r="S3429" s="7">
        <f>(Table1[[#This Row],[launched_at]]/86400)+DATE(1970,1,1)</f>
        <v>41792.645277777774</v>
      </c>
      <c r="T3429" s="7">
        <f>(Table1[[#This Row],[deadline]]/86400)+DATE(1970,1,1)</f>
        <v>41822.645277777774</v>
      </c>
    </row>
    <row r="3430" spans="1:20" ht="58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12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9">
        <f>Table1[[#This Row],[pledged]]/Table1[[#This Row],[goal]]</f>
        <v>1.0275000000000001</v>
      </c>
      <c r="P3430" s="8">
        <f>IFERROR(Table1[[#This Row],[pledged]]/Table1[[#This Row],[backers_count]],0)</f>
        <v>40.294117647058826</v>
      </c>
      <c r="Q34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30" t="str">
        <f>RIGHT(Table1[[#This Row],[Category and Sub-Category]],(LEN(Table1[[#This Row],[Category and Sub-Category]])-(FIND("/",Table1[[#This Row],[Category and Sub-Category]],1))))</f>
        <v>plays</v>
      </c>
      <c r="S3430" s="7">
        <f>(Table1[[#This Row],[launched_at]]/86400)+DATE(1970,1,1)</f>
        <v>42038.720451388886</v>
      </c>
      <c r="T3430" s="7">
        <f>(Table1[[#This Row],[deadline]]/86400)+DATE(1970,1,1)</f>
        <v>42063.708333333328</v>
      </c>
    </row>
    <row r="3431" spans="1:20" ht="43.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12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9">
        <f>Table1[[#This Row],[pledged]]/Table1[[#This Row],[goal]]</f>
        <v>1.3</v>
      </c>
      <c r="P3431" s="8">
        <f>IFERROR(Table1[[#This Row],[pledged]]/Table1[[#This Row],[backers_count]],0)</f>
        <v>16.25</v>
      </c>
      <c r="Q34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31" t="str">
        <f>RIGHT(Table1[[#This Row],[Category and Sub-Category]],(LEN(Table1[[#This Row],[Category and Sub-Category]])-(FIND("/",Table1[[#This Row],[Category and Sub-Category]],1))))</f>
        <v>plays</v>
      </c>
      <c r="S3431" s="7">
        <f>(Table1[[#This Row],[launched_at]]/86400)+DATE(1970,1,1)</f>
        <v>42662.021539351852</v>
      </c>
      <c r="T3431" s="7">
        <f>(Table1[[#This Row],[deadline]]/86400)+DATE(1970,1,1)</f>
        <v>42676.021539351852</v>
      </c>
    </row>
    <row r="3432" spans="1:20" ht="43.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1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9">
        <f>Table1[[#This Row],[pledged]]/Table1[[#This Row],[goal]]</f>
        <v>1.0854949999999999</v>
      </c>
      <c r="P3432" s="8">
        <f>IFERROR(Table1[[#This Row],[pledged]]/Table1[[#This Row],[backers_count]],0)</f>
        <v>30.152638888888887</v>
      </c>
      <c r="Q34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32" t="str">
        <f>RIGHT(Table1[[#This Row],[Category and Sub-Category]],(LEN(Table1[[#This Row],[Category and Sub-Category]])-(FIND("/",Table1[[#This Row],[Category and Sub-Category]],1))))</f>
        <v>plays</v>
      </c>
      <c r="S3432" s="7">
        <f>(Table1[[#This Row],[launched_at]]/86400)+DATE(1970,1,1)</f>
        <v>41820.945613425924</v>
      </c>
      <c r="T3432" s="7">
        <f>(Table1[[#This Row],[deadline]]/86400)+DATE(1970,1,1)</f>
        <v>41850.945613425924</v>
      </c>
    </row>
    <row r="3433" spans="1:20" ht="43.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12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9">
        <f>Table1[[#This Row],[pledged]]/Table1[[#This Row],[goal]]</f>
        <v>1</v>
      </c>
      <c r="P3433" s="8">
        <f>IFERROR(Table1[[#This Row],[pledged]]/Table1[[#This Row],[backers_count]],0)</f>
        <v>95.238095238095241</v>
      </c>
      <c r="Q34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33" t="str">
        <f>RIGHT(Table1[[#This Row],[Category and Sub-Category]],(LEN(Table1[[#This Row],[Category and Sub-Category]])-(FIND("/",Table1[[#This Row],[Category and Sub-Category]],1))))</f>
        <v>plays</v>
      </c>
      <c r="S3433" s="7">
        <f>(Table1[[#This Row],[launched_at]]/86400)+DATE(1970,1,1)</f>
        <v>41839.730937500004</v>
      </c>
      <c r="T3433" s="7">
        <f>(Table1[[#This Row],[deadline]]/86400)+DATE(1970,1,1)</f>
        <v>41869.730937500004</v>
      </c>
    </row>
    <row r="3434" spans="1:20" ht="43.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12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9">
        <f>Table1[[#This Row],[pledged]]/Table1[[#This Row],[goal]]</f>
        <v>1.0965</v>
      </c>
      <c r="P3434" s="8">
        <f>IFERROR(Table1[[#This Row],[pledged]]/Table1[[#This Row],[backers_count]],0)</f>
        <v>52.214285714285715</v>
      </c>
      <c r="Q34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34" t="str">
        <f>RIGHT(Table1[[#This Row],[Category and Sub-Category]],(LEN(Table1[[#This Row],[Category and Sub-Category]])-(FIND("/",Table1[[#This Row],[Category and Sub-Category]],1))))</f>
        <v>plays</v>
      </c>
      <c r="S3434" s="7">
        <f>(Table1[[#This Row],[launched_at]]/86400)+DATE(1970,1,1)</f>
        <v>42380.581180555557</v>
      </c>
      <c r="T3434" s="7">
        <f>(Table1[[#This Row],[deadline]]/86400)+DATE(1970,1,1)</f>
        <v>42405.916666666672</v>
      </c>
    </row>
    <row r="3435" spans="1:20" ht="43.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12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9">
        <f>Table1[[#This Row],[pledged]]/Table1[[#This Row],[goal]]</f>
        <v>1.0026315789473683</v>
      </c>
      <c r="P3435" s="8">
        <f>IFERROR(Table1[[#This Row],[pledged]]/Table1[[#This Row],[backers_count]],0)</f>
        <v>134.1549295774648</v>
      </c>
      <c r="Q34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35" t="str">
        <f>RIGHT(Table1[[#This Row],[Category and Sub-Category]],(LEN(Table1[[#This Row],[Category and Sub-Category]])-(FIND("/",Table1[[#This Row],[Category and Sub-Category]],1))))</f>
        <v>plays</v>
      </c>
      <c r="S3435" s="7">
        <f>(Table1[[#This Row],[launched_at]]/86400)+DATE(1970,1,1)</f>
        <v>41776.06313657407</v>
      </c>
      <c r="T3435" s="7">
        <f>(Table1[[#This Row],[deadline]]/86400)+DATE(1970,1,1)</f>
        <v>41807.125</v>
      </c>
    </row>
    <row r="3436" spans="1:20" ht="58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12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9">
        <f>Table1[[#This Row],[pledged]]/Table1[[#This Row],[goal]]</f>
        <v>1.0555000000000001</v>
      </c>
      <c r="P3436" s="8">
        <f>IFERROR(Table1[[#This Row],[pledged]]/Table1[[#This Row],[backers_count]],0)</f>
        <v>62.827380952380949</v>
      </c>
      <c r="Q34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36" t="str">
        <f>RIGHT(Table1[[#This Row],[Category and Sub-Category]],(LEN(Table1[[#This Row],[Category and Sub-Category]])-(FIND("/",Table1[[#This Row],[Category and Sub-Category]],1))))</f>
        <v>plays</v>
      </c>
      <c r="S3436" s="7">
        <f>(Table1[[#This Row],[launched_at]]/86400)+DATE(1970,1,1)</f>
        <v>41800.380428240736</v>
      </c>
      <c r="T3436" s="7">
        <f>(Table1[[#This Row],[deadline]]/86400)+DATE(1970,1,1)</f>
        <v>41830.380428240736</v>
      </c>
    </row>
    <row r="3437" spans="1:20" ht="43.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12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9">
        <f>Table1[[#This Row],[pledged]]/Table1[[#This Row],[goal]]</f>
        <v>1.1200000000000001</v>
      </c>
      <c r="P3437" s="8">
        <f>IFERROR(Table1[[#This Row],[pledged]]/Table1[[#This Row],[backers_count]],0)</f>
        <v>58.94736842105263</v>
      </c>
      <c r="Q34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37" t="str">
        <f>RIGHT(Table1[[#This Row],[Category and Sub-Category]],(LEN(Table1[[#This Row],[Category and Sub-Category]])-(FIND("/",Table1[[#This Row],[Category and Sub-Category]],1))))</f>
        <v>plays</v>
      </c>
      <c r="S3437" s="7">
        <f>(Table1[[#This Row],[launched_at]]/86400)+DATE(1970,1,1)</f>
        <v>42572.61681712963</v>
      </c>
      <c r="T3437" s="7">
        <f>(Table1[[#This Row],[deadline]]/86400)+DATE(1970,1,1)</f>
        <v>42589.125</v>
      </c>
    </row>
    <row r="3438" spans="1:20" ht="43.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12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9">
        <f>Table1[[#This Row],[pledged]]/Table1[[#This Row],[goal]]</f>
        <v>1.0589999999999999</v>
      </c>
      <c r="P3438" s="8">
        <f>IFERROR(Table1[[#This Row],[pledged]]/Table1[[#This Row],[backers_count]],0)</f>
        <v>143.1081081081081</v>
      </c>
      <c r="Q34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38" t="str">
        <f>RIGHT(Table1[[#This Row],[Category and Sub-Category]],(LEN(Table1[[#This Row],[Category and Sub-Category]])-(FIND("/",Table1[[#This Row],[Category and Sub-Category]],1))))</f>
        <v>plays</v>
      </c>
      <c r="S3438" s="7">
        <f>(Table1[[#This Row],[launched_at]]/86400)+DATE(1970,1,1)</f>
        <v>41851.541585648149</v>
      </c>
      <c r="T3438" s="7">
        <f>(Table1[[#This Row],[deadline]]/86400)+DATE(1970,1,1)</f>
        <v>41872.686111111107</v>
      </c>
    </row>
    <row r="3439" spans="1:20" ht="58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12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9">
        <f>Table1[[#This Row],[pledged]]/Table1[[#This Row],[goal]]</f>
        <v>1.01</v>
      </c>
      <c r="P3439" s="8">
        <f>IFERROR(Table1[[#This Row],[pledged]]/Table1[[#This Row],[backers_count]],0)</f>
        <v>84.166666666666671</v>
      </c>
      <c r="Q34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39" t="str">
        <f>RIGHT(Table1[[#This Row],[Category and Sub-Category]],(LEN(Table1[[#This Row],[Category and Sub-Category]])-(FIND("/",Table1[[#This Row],[Category and Sub-Category]],1))))</f>
        <v>plays</v>
      </c>
      <c r="S3439" s="7">
        <f>(Table1[[#This Row],[launched_at]]/86400)+DATE(1970,1,1)</f>
        <v>42205.710879629631</v>
      </c>
      <c r="T3439" s="7">
        <f>(Table1[[#This Row],[deadline]]/86400)+DATE(1970,1,1)</f>
        <v>42235.710879629631</v>
      </c>
    </row>
    <row r="3440" spans="1:20" ht="43.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12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9">
        <f>Table1[[#This Row],[pledged]]/Table1[[#This Row],[goal]]</f>
        <v>1.042</v>
      </c>
      <c r="P3440" s="8">
        <f>IFERROR(Table1[[#This Row],[pledged]]/Table1[[#This Row],[backers_count]],0)</f>
        <v>186.07142857142858</v>
      </c>
      <c r="Q34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40" t="str">
        <f>RIGHT(Table1[[#This Row],[Category and Sub-Category]],(LEN(Table1[[#This Row],[Category and Sub-Category]])-(FIND("/",Table1[[#This Row],[Category and Sub-Category]],1))))</f>
        <v>plays</v>
      </c>
      <c r="S3440" s="7">
        <f>(Table1[[#This Row],[launched_at]]/86400)+DATE(1970,1,1)</f>
        <v>42100.927858796298</v>
      </c>
      <c r="T3440" s="7">
        <f>(Table1[[#This Row],[deadline]]/86400)+DATE(1970,1,1)</f>
        <v>42126.875</v>
      </c>
    </row>
    <row r="3441" spans="1:20" ht="29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12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9">
        <f>Table1[[#This Row],[pledged]]/Table1[[#This Row],[goal]]</f>
        <v>1.3467833333333334</v>
      </c>
      <c r="P3441" s="8">
        <f>IFERROR(Table1[[#This Row],[pledged]]/Table1[[#This Row],[backers_count]],0)</f>
        <v>89.785555555555561</v>
      </c>
      <c r="Q34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41" t="str">
        <f>RIGHT(Table1[[#This Row],[Category and Sub-Category]],(LEN(Table1[[#This Row],[Category and Sub-Category]])-(FIND("/",Table1[[#This Row],[Category and Sub-Category]],1))))</f>
        <v>plays</v>
      </c>
      <c r="S3441" s="7">
        <f>(Table1[[#This Row],[launched_at]]/86400)+DATE(1970,1,1)</f>
        <v>42374.911226851851</v>
      </c>
      <c r="T3441" s="7">
        <f>(Table1[[#This Row],[deadline]]/86400)+DATE(1970,1,1)</f>
        <v>42388.207638888889</v>
      </c>
    </row>
    <row r="3442" spans="1:20" ht="43.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1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9">
        <f>Table1[[#This Row],[pledged]]/Table1[[#This Row],[goal]]</f>
        <v>1.052184</v>
      </c>
      <c r="P3442" s="8">
        <f>IFERROR(Table1[[#This Row],[pledged]]/Table1[[#This Row],[backers_count]],0)</f>
        <v>64.157560975609755</v>
      </c>
      <c r="Q34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42" t="str">
        <f>RIGHT(Table1[[#This Row],[Category and Sub-Category]],(LEN(Table1[[#This Row],[Category and Sub-Category]])-(FIND("/",Table1[[#This Row],[Category and Sub-Category]],1))))</f>
        <v>plays</v>
      </c>
      <c r="S3442" s="7">
        <f>(Table1[[#This Row],[launched_at]]/86400)+DATE(1970,1,1)</f>
        <v>41809.12300925926</v>
      </c>
      <c r="T3442" s="7">
        <f>(Table1[[#This Row],[deadline]]/86400)+DATE(1970,1,1)</f>
        <v>41831.677083333336</v>
      </c>
    </row>
    <row r="3443" spans="1:20" ht="43.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12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9">
        <f>Table1[[#This Row],[pledged]]/Table1[[#This Row],[goal]]</f>
        <v>1.026</v>
      </c>
      <c r="P3443" s="8">
        <f>IFERROR(Table1[[#This Row],[pledged]]/Table1[[#This Row],[backers_count]],0)</f>
        <v>59.651162790697676</v>
      </c>
      <c r="Q34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43" t="str">
        <f>RIGHT(Table1[[#This Row],[Category and Sub-Category]],(LEN(Table1[[#This Row],[Category and Sub-Category]])-(FIND("/",Table1[[#This Row],[Category and Sub-Category]],1))))</f>
        <v>plays</v>
      </c>
      <c r="S3443" s="7">
        <f>(Table1[[#This Row],[launched_at]]/86400)+DATE(1970,1,1)</f>
        <v>42294.429641203707</v>
      </c>
      <c r="T3443" s="7">
        <f>(Table1[[#This Row],[deadline]]/86400)+DATE(1970,1,1)</f>
        <v>42321.845138888893</v>
      </c>
    </row>
    <row r="3444" spans="1:20" ht="43.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12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9">
        <f>Table1[[#This Row],[pledged]]/Table1[[#This Row],[goal]]</f>
        <v>1</v>
      </c>
      <c r="P3444" s="8">
        <f>IFERROR(Table1[[#This Row],[pledged]]/Table1[[#This Row],[backers_count]],0)</f>
        <v>31.25</v>
      </c>
      <c r="Q34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44" t="str">
        <f>RIGHT(Table1[[#This Row],[Category and Sub-Category]],(LEN(Table1[[#This Row],[Category and Sub-Category]])-(FIND("/",Table1[[#This Row],[Category and Sub-Category]],1))))</f>
        <v>plays</v>
      </c>
      <c r="S3444" s="7">
        <f>(Table1[[#This Row],[launched_at]]/86400)+DATE(1970,1,1)</f>
        <v>42124.841111111113</v>
      </c>
      <c r="T3444" s="7">
        <f>(Table1[[#This Row],[deadline]]/86400)+DATE(1970,1,1)</f>
        <v>42154.841111111113</v>
      </c>
    </row>
    <row r="3445" spans="1:20" ht="43.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12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9">
        <f>Table1[[#This Row],[pledged]]/Table1[[#This Row],[goal]]</f>
        <v>1.855</v>
      </c>
      <c r="P3445" s="8">
        <f>IFERROR(Table1[[#This Row],[pledged]]/Table1[[#This Row],[backers_count]],0)</f>
        <v>41.222222222222221</v>
      </c>
      <c r="Q34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45" t="str">
        <f>RIGHT(Table1[[#This Row],[Category and Sub-Category]],(LEN(Table1[[#This Row],[Category and Sub-Category]])-(FIND("/",Table1[[#This Row],[Category and Sub-Category]],1))))</f>
        <v>plays</v>
      </c>
      <c r="S3445" s="7">
        <f>(Table1[[#This Row],[launched_at]]/86400)+DATE(1970,1,1)</f>
        <v>41861.524837962963</v>
      </c>
      <c r="T3445" s="7">
        <f>(Table1[[#This Row],[deadline]]/86400)+DATE(1970,1,1)</f>
        <v>41891.524837962963</v>
      </c>
    </row>
    <row r="3446" spans="1:20" ht="58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12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9">
        <f>Table1[[#This Row],[pledged]]/Table1[[#This Row],[goal]]</f>
        <v>2.89</v>
      </c>
      <c r="P3446" s="8">
        <f>IFERROR(Table1[[#This Row],[pledged]]/Table1[[#This Row],[backers_count]],0)</f>
        <v>43.35</v>
      </c>
      <c r="Q34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46" t="str">
        <f>RIGHT(Table1[[#This Row],[Category and Sub-Category]],(LEN(Table1[[#This Row],[Category and Sub-Category]])-(FIND("/",Table1[[#This Row],[Category and Sub-Category]],1))))</f>
        <v>plays</v>
      </c>
      <c r="S3446" s="7">
        <f>(Table1[[#This Row],[launched_at]]/86400)+DATE(1970,1,1)</f>
        <v>42521.291504629626</v>
      </c>
      <c r="T3446" s="7">
        <f>(Table1[[#This Row],[deadline]]/86400)+DATE(1970,1,1)</f>
        <v>42529.582638888889</v>
      </c>
    </row>
    <row r="3447" spans="1:20" ht="43.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12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9">
        <f>Table1[[#This Row],[pledged]]/Table1[[#This Row],[goal]]</f>
        <v>1</v>
      </c>
      <c r="P3447" s="8">
        <f>IFERROR(Table1[[#This Row],[pledged]]/Table1[[#This Row],[backers_count]],0)</f>
        <v>64.516129032258064</v>
      </c>
      <c r="Q34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47" t="str">
        <f>RIGHT(Table1[[#This Row],[Category and Sub-Category]],(LEN(Table1[[#This Row],[Category and Sub-Category]])-(FIND("/",Table1[[#This Row],[Category and Sub-Category]],1))))</f>
        <v>plays</v>
      </c>
      <c r="S3447" s="7">
        <f>(Table1[[#This Row],[launched_at]]/86400)+DATE(1970,1,1)</f>
        <v>42272.530509259261</v>
      </c>
      <c r="T3447" s="7">
        <f>(Table1[[#This Row],[deadline]]/86400)+DATE(1970,1,1)</f>
        <v>42300.530509259261</v>
      </c>
    </row>
    <row r="3448" spans="1:20" ht="43.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12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9">
        <f>Table1[[#This Row],[pledged]]/Table1[[#This Row],[goal]]</f>
        <v>1.0820000000000001</v>
      </c>
      <c r="P3448" s="8">
        <f>IFERROR(Table1[[#This Row],[pledged]]/Table1[[#This Row],[backers_count]],0)</f>
        <v>43.28</v>
      </c>
      <c r="Q34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48" t="str">
        <f>RIGHT(Table1[[#This Row],[Category and Sub-Category]],(LEN(Table1[[#This Row],[Category and Sub-Category]])-(FIND("/",Table1[[#This Row],[Category and Sub-Category]],1))))</f>
        <v>plays</v>
      </c>
      <c r="S3448" s="7">
        <f>(Table1[[#This Row],[launched_at]]/86400)+DATE(1970,1,1)</f>
        <v>42016.832465277781</v>
      </c>
      <c r="T3448" s="7">
        <f>(Table1[[#This Row],[deadline]]/86400)+DATE(1970,1,1)</f>
        <v>42040.513888888891</v>
      </c>
    </row>
    <row r="3449" spans="1:20" ht="29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12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9">
        <f>Table1[[#This Row],[pledged]]/Table1[[#This Row],[goal]]</f>
        <v>1.0780000000000001</v>
      </c>
      <c r="P3449" s="8">
        <f>IFERROR(Table1[[#This Row],[pledged]]/Table1[[#This Row],[backers_count]],0)</f>
        <v>77</v>
      </c>
      <c r="Q34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49" t="str">
        <f>RIGHT(Table1[[#This Row],[Category and Sub-Category]],(LEN(Table1[[#This Row],[Category and Sub-Category]])-(FIND("/",Table1[[#This Row],[Category and Sub-Category]],1))))</f>
        <v>plays</v>
      </c>
      <c r="S3449" s="7">
        <f>(Table1[[#This Row],[launched_at]]/86400)+DATE(1970,1,1)</f>
        <v>42402.889027777783</v>
      </c>
      <c r="T3449" s="7">
        <f>(Table1[[#This Row],[deadline]]/86400)+DATE(1970,1,1)</f>
        <v>42447.847361111111</v>
      </c>
    </row>
    <row r="3450" spans="1:20" ht="43.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12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9">
        <f>Table1[[#This Row],[pledged]]/Table1[[#This Row],[goal]]</f>
        <v>1.0976190476190477</v>
      </c>
      <c r="P3450" s="8">
        <f>IFERROR(Table1[[#This Row],[pledged]]/Table1[[#This Row],[backers_count]],0)</f>
        <v>51.222222222222221</v>
      </c>
      <c r="Q34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50" t="str">
        <f>RIGHT(Table1[[#This Row],[Category and Sub-Category]],(LEN(Table1[[#This Row],[Category and Sub-Category]])-(FIND("/",Table1[[#This Row],[Category and Sub-Category]],1))))</f>
        <v>plays</v>
      </c>
      <c r="S3450" s="7">
        <f>(Table1[[#This Row],[launched_at]]/86400)+DATE(1970,1,1)</f>
        <v>41960.119085648148</v>
      </c>
      <c r="T3450" s="7">
        <f>(Table1[[#This Row],[deadline]]/86400)+DATE(1970,1,1)</f>
        <v>41990.119085648148</v>
      </c>
    </row>
    <row r="3451" spans="1:20" ht="43.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12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9">
        <f>Table1[[#This Row],[pledged]]/Table1[[#This Row],[goal]]</f>
        <v>1.70625</v>
      </c>
      <c r="P3451" s="8">
        <f>IFERROR(Table1[[#This Row],[pledged]]/Table1[[#This Row],[backers_count]],0)</f>
        <v>68.25</v>
      </c>
      <c r="Q34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51" t="str">
        <f>RIGHT(Table1[[#This Row],[Category and Sub-Category]],(LEN(Table1[[#This Row],[Category and Sub-Category]])-(FIND("/",Table1[[#This Row],[Category and Sub-Category]],1))))</f>
        <v>plays</v>
      </c>
      <c r="S3451" s="7">
        <f>(Table1[[#This Row],[launched_at]]/86400)+DATE(1970,1,1)</f>
        <v>42532.052523148144</v>
      </c>
      <c r="T3451" s="7">
        <f>(Table1[[#This Row],[deadline]]/86400)+DATE(1970,1,1)</f>
        <v>42560.166666666672</v>
      </c>
    </row>
    <row r="3452" spans="1:20" ht="43.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1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9">
        <f>Table1[[#This Row],[pledged]]/Table1[[#This Row],[goal]]</f>
        <v>1.52</v>
      </c>
      <c r="P3452" s="8">
        <f>IFERROR(Table1[[#This Row],[pledged]]/Table1[[#This Row],[backers_count]],0)</f>
        <v>19.487179487179485</v>
      </c>
      <c r="Q34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52" t="str">
        <f>RIGHT(Table1[[#This Row],[Category and Sub-Category]],(LEN(Table1[[#This Row],[Category and Sub-Category]])-(FIND("/",Table1[[#This Row],[Category and Sub-Category]],1))))</f>
        <v>plays</v>
      </c>
      <c r="S3452" s="7">
        <f>(Table1[[#This Row],[launched_at]]/86400)+DATE(1970,1,1)</f>
        <v>42036.704525462963</v>
      </c>
      <c r="T3452" s="7">
        <f>(Table1[[#This Row],[deadline]]/86400)+DATE(1970,1,1)</f>
        <v>42096.662858796291</v>
      </c>
    </row>
    <row r="3453" spans="1:20" ht="43.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12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9">
        <f>Table1[[#This Row],[pledged]]/Table1[[#This Row],[goal]]</f>
        <v>1.0123076923076924</v>
      </c>
      <c r="P3453" s="8">
        <f>IFERROR(Table1[[#This Row],[pledged]]/Table1[[#This Row],[backers_count]],0)</f>
        <v>41.125</v>
      </c>
      <c r="Q34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53" t="str">
        <f>RIGHT(Table1[[#This Row],[Category and Sub-Category]],(LEN(Table1[[#This Row],[Category and Sub-Category]])-(FIND("/",Table1[[#This Row],[Category and Sub-Category]],1))))</f>
        <v>plays</v>
      </c>
      <c r="S3453" s="7">
        <f>(Table1[[#This Row],[launched_at]]/86400)+DATE(1970,1,1)</f>
        <v>42088.723692129628</v>
      </c>
      <c r="T3453" s="7">
        <f>(Table1[[#This Row],[deadline]]/86400)+DATE(1970,1,1)</f>
        <v>42115.723692129628</v>
      </c>
    </row>
    <row r="3454" spans="1:20" ht="43.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12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9">
        <f>Table1[[#This Row],[pledged]]/Table1[[#This Row],[goal]]</f>
        <v>1.532</v>
      </c>
      <c r="P3454" s="8">
        <f>IFERROR(Table1[[#This Row],[pledged]]/Table1[[#This Row],[backers_count]],0)</f>
        <v>41.405405405405403</v>
      </c>
      <c r="Q34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54" t="str">
        <f>RIGHT(Table1[[#This Row],[Category and Sub-Category]],(LEN(Table1[[#This Row],[Category and Sub-Category]])-(FIND("/",Table1[[#This Row],[Category and Sub-Category]],1))))</f>
        <v>plays</v>
      </c>
      <c r="S3454" s="7">
        <f>(Table1[[#This Row],[launched_at]]/86400)+DATE(1970,1,1)</f>
        <v>41820.639189814814</v>
      </c>
      <c r="T3454" s="7">
        <f>(Table1[[#This Row],[deadline]]/86400)+DATE(1970,1,1)</f>
        <v>41843.165972222225</v>
      </c>
    </row>
    <row r="3455" spans="1:20" ht="43.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12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9">
        <f>Table1[[#This Row],[pledged]]/Table1[[#This Row],[goal]]</f>
        <v>1.2833333333333334</v>
      </c>
      <c r="P3455" s="8">
        <f>IFERROR(Table1[[#This Row],[pledged]]/Table1[[#This Row],[backers_count]],0)</f>
        <v>27.5</v>
      </c>
      <c r="Q34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55" t="str">
        <f>RIGHT(Table1[[#This Row],[Category and Sub-Category]],(LEN(Table1[[#This Row],[Category and Sub-Category]])-(FIND("/",Table1[[#This Row],[Category and Sub-Category]],1))))</f>
        <v>plays</v>
      </c>
      <c r="S3455" s="7">
        <f>(Table1[[#This Row],[launched_at]]/86400)+DATE(1970,1,1)</f>
        <v>42535.97865740741</v>
      </c>
      <c r="T3455" s="7">
        <f>(Table1[[#This Row],[deadline]]/86400)+DATE(1970,1,1)</f>
        <v>42595.97865740741</v>
      </c>
    </row>
    <row r="3456" spans="1:20" ht="58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12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9">
        <f>Table1[[#This Row],[pledged]]/Table1[[#This Row],[goal]]</f>
        <v>1.0071428571428571</v>
      </c>
      <c r="P3456" s="8">
        <f>IFERROR(Table1[[#This Row],[pledged]]/Table1[[#This Row],[backers_count]],0)</f>
        <v>33.571428571428569</v>
      </c>
      <c r="Q34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56" t="str">
        <f>RIGHT(Table1[[#This Row],[Category and Sub-Category]],(LEN(Table1[[#This Row],[Category and Sub-Category]])-(FIND("/",Table1[[#This Row],[Category and Sub-Category]],1))))</f>
        <v>plays</v>
      </c>
      <c r="S3456" s="7">
        <f>(Table1[[#This Row],[launched_at]]/86400)+DATE(1970,1,1)</f>
        <v>41821.698599537034</v>
      </c>
      <c r="T3456" s="7">
        <f>(Table1[[#This Row],[deadline]]/86400)+DATE(1970,1,1)</f>
        <v>41851.698599537034</v>
      </c>
    </row>
    <row r="3457" spans="1:20" ht="58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12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9">
        <f>Table1[[#This Row],[pledged]]/Table1[[#This Row],[goal]]</f>
        <v>1.0065</v>
      </c>
      <c r="P3457" s="8">
        <f>IFERROR(Table1[[#This Row],[pledged]]/Table1[[#This Row],[backers_count]],0)</f>
        <v>145.86956521739131</v>
      </c>
      <c r="Q34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57" t="str">
        <f>RIGHT(Table1[[#This Row],[Category and Sub-Category]],(LEN(Table1[[#This Row],[Category and Sub-Category]])-(FIND("/",Table1[[#This Row],[Category and Sub-Category]],1))))</f>
        <v>plays</v>
      </c>
      <c r="S3457" s="7">
        <f>(Table1[[#This Row],[launched_at]]/86400)+DATE(1970,1,1)</f>
        <v>42626.7503125</v>
      </c>
      <c r="T3457" s="7">
        <f>(Table1[[#This Row],[deadline]]/86400)+DATE(1970,1,1)</f>
        <v>42656.7503125</v>
      </c>
    </row>
    <row r="3458" spans="1:20" ht="43.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12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9">
        <f>Table1[[#This Row],[pledged]]/Table1[[#This Row],[goal]]</f>
        <v>1.913</v>
      </c>
      <c r="P3458" s="8">
        <f>IFERROR(Table1[[#This Row],[pledged]]/Table1[[#This Row],[backers_count]],0)</f>
        <v>358.6875</v>
      </c>
      <c r="Q34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58" t="str">
        <f>RIGHT(Table1[[#This Row],[Category and Sub-Category]],(LEN(Table1[[#This Row],[Category and Sub-Category]])-(FIND("/",Table1[[#This Row],[Category and Sub-Category]],1))))</f>
        <v>plays</v>
      </c>
      <c r="S3458" s="7">
        <f>(Table1[[#This Row],[launched_at]]/86400)+DATE(1970,1,1)</f>
        <v>41821.205636574072</v>
      </c>
      <c r="T3458" s="7">
        <f>(Table1[[#This Row],[deadline]]/86400)+DATE(1970,1,1)</f>
        <v>41852.290972222225</v>
      </c>
    </row>
    <row r="3459" spans="1:20" ht="29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12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9">
        <f>Table1[[#This Row],[pledged]]/Table1[[#This Row],[goal]]</f>
        <v>1.4019999999999999</v>
      </c>
      <c r="P3459" s="8">
        <f>IFERROR(Table1[[#This Row],[pledged]]/Table1[[#This Row],[backers_count]],0)</f>
        <v>50.981818181818184</v>
      </c>
      <c r="Q34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59" t="str">
        <f>RIGHT(Table1[[#This Row],[Category and Sub-Category]],(LEN(Table1[[#This Row],[Category and Sub-Category]])-(FIND("/",Table1[[#This Row],[Category and Sub-Category]],1))))</f>
        <v>plays</v>
      </c>
      <c r="S3459" s="7">
        <f>(Table1[[#This Row],[launched_at]]/86400)+DATE(1970,1,1)</f>
        <v>42016.706678240742</v>
      </c>
      <c r="T3459" s="7">
        <f>(Table1[[#This Row],[deadline]]/86400)+DATE(1970,1,1)</f>
        <v>42047.249305555553</v>
      </c>
    </row>
    <row r="3460" spans="1:20" ht="43.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12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9">
        <f>Table1[[#This Row],[pledged]]/Table1[[#This Row],[goal]]</f>
        <v>1.2433537832310839</v>
      </c>
      <c r="P3460" s="8">
        <f>IFERROR(Table1[[#This Row],[pledged]]/Table1[[#This Row],[backers_count]],0)</f>
        <v>45.037037037037038</v>
      </c>
      <c r="Q34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60" t="str">
        <f>RIGHT(Table1[[#This Row],[Category and Sub-Category]],(LEN(Table1[[#This Row],[Category and Sub-Category]])-(FIND("/",Table1[[#This Row],[Category and Sub-Category]],1))))</f>
        <v>plays</v>
      </c>
      <c r="S3460" s="7">
        <f>(Table1[[#This Row],[launched_at]]/86400)+DATE(1970,1,1)</f>
        <v>42011.202581018515</v>
      </c>
      <c r="T3460" s="7">
        <f>(Table1[[#This Row],[deadline]]/86400)+DATE(1970,1,1)</f>
        <v>42038.185416666667</v>
      </c>
    </row>
    <row r="3461" spans="1:20" ht="58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12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9">
        <f>Table1[[#This Row],[pledged]]/Table1[[#This Row],[goal]]</f>
        <v>1.262</v>
      </c>
      <c r="P3461" s="8">
        <f>IFERROR(Table1[[#This Row],[pledged]]/Table1[[#This Row],[backers_count]],0)</f>
        <v>17.527777777777779</v>
      </c>
      <c r="Q34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61" t="str">
        <f>RIGHT(Table1[[#This Row],[Category and Sub-Category]],(LEN(Table1[[#This Row],[Category and Sub-Category]])-(FIND("/",Table1[[#This Row],[Category and Sub-Category]],1))))</f>
        <v>plays</v>
      </c>
      <c r="S3461" s="7">
        <f>(Table1[[#This Row],[launched_at]]/86400)+DATE(1970,1,1)</f>
        <v>42480.479861111111</v>
      </c>
      <c r="T3461" s="7">
        <f>(Table1[[#This Row],[deadline]]/86400)+DATE(1970,1,1)</f>
        <v>42510.479861111111</v>
      </c>
    </row>
    <row r="3462" spans="1:20" ht="43.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1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9">
        <f>Table1[[#This Row],[pledged]]/Table1[[#This Row],[goal]]</f>
        <v>1.9</v>
      </c>
      <c r="P3462" s="8">
        <f>IFERROR(Table1[[#This Row],[pledged]]/Table1[[#This Row],[backers_count]],0)</f>
        <v>50</v>
      </c>
      <c r="Q34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62" t="str">
        <f>RIGHT(Table1[[#This Row],[Category and Sub-Category]],(LEN(Table1[[#This Row],[Category and Sub-Category]])-(FIND("/",Table1[[#This Row],[Category and Sub-Category]],1))))</f>
        <v>plays</v>
      </c>
      <c r="S3462" s="7">
        <f>(Table1[[#This Row],[launched_at]]/86400)+DATE(1970,1,1)</f>
        <v>41852.527222222227</v>
      </c>
      <c r="T3462" s="7">
        <f>(Table1[[#This Row],[deadline]]/86400)+DATE(1970,1,1)</f>
        <v>41866.527222222227</v>
      </c>
    </row>
    <row r="3463" spans="1:20" ht="58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12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9">
        <f>Table1[[#This Row],[pledged]]/Table1[[#This Row],[goal]]</f>
        <v>1.39</v>
      </c>
      <c r="P3463" s="8">
        <f>IFERROR(Table1[[#This Row],[pledged]]/Table1[[#This Row],[backers_count]],0)</f>
        <v>57.916666666666664</v>
      </c>
      <c r="Q34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63" t="str">
        <f>RIGHT(Table1[[#This Row],[Category and Sub-Category]],(LEN(Table1[[#This Row],[Category and Sub-Category]])-(FIND("/",Table1[[#This Row],[Category and Sub-Category]],1))))</f>
        <v>plays</v>
      </c>
      <c r="S3463" s="7">
        <f>(Table1[[#This Row],[launched_at]]/86400)+DATE(1970,1,1)</f>
        <v>42643.632858796293</v>
      </c>
      <c r="T3463" s="7">
        <f>(Table1[[#This Row],[deadline]]/86400)+DATE(1970,1,1)</f>
        <v>42672.125</v>
      </c>
    </row>
    <row r="3464" spans="1:20" ht="43.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12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9">
        <f>Table1[[#This Row],[pledged]]/Table1[[#This Row],[goal]]</f>
        <v>2.02</v>
      </c>
      <c r="P3464" s="8">
        <f>IFERROR(Table1[[#This Row],[pledged]]/Table1[[#This Row],[backers_count]],0)</f>
        <v>29.705882352941178</v>
      </c>
      <c r="Q34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64" t="str">
        <f>RIGHT(Table1[[#This Row],[Category and Sub-Category]],(LEN(Table1[[#This Row],[Category and Sub-Category]])-(FIND("/",Table1[[#This Row],[Category and Sub-Category]],1))))</f>
        <v>plays</v>
      </c>
      <c r="S3464" s="7">
        <f>(Table1[[#This Row],[launched_at]]/86400)+DATE(1970,1,1)</f>
        <v>42179.898472222223</v>
      </c>
      <c r="T3464" s="7">
        <f>(Table1[[#This Row],[deadline]]/86400)+DATE(1970,1,1)</f>
        <v>42195.75</v>
      </c>
    </row>
    <row r="3465" spans="1:20" ht="43.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12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9">
        <f>Table1[[#This Row],[pledged]]/Table1[[#This Row],[goal]]</f>
        <v>1.0338000000000001</v>
      </c>
      <c r="P3465" s="8">
        <f>IFERROR(Table1[[#This Row],[pledged]]/Table1[[#This Row],[backers_count]],0)</f>
        <v>90.684210526315795</v>
      </c>
      <c r="Q34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65" t="str">
        <f>RIGHT(Table1[[#This Row],[Category and Sub-Category]],(LEN(Table1[[#This Row],[Category and Sub-Category]])-(FIND("/",Table1[[#This Row],[Category and Sub-Category]],1))))</f>
        <v>plays</v>
      </c>
      <c r="S3465" s="7">
        <f>(Table1[[#This Row],[launched_at]]/86400)+DATE(1970,1,1)</f>
        <v>42612.918807870374</v>
      </c>
      <c r="T3465" s="7">
        <f>(Table1[[#This Row],[deadline]]/86400)+DATE(1970,1,1)</f>
        <v>42654.165972222225</v>
      </c>
    </row>
    <row r="3466" spans="1:20" ht="58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12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9">
        <f>Table1[[#This Row],[pledged]]/Table1[[#This Row],[goal]]</f>
        <v>1.023236</v>
      </c>
      <c r="P3466" s="8">
        <f>IFERROR(Table1[[#This Row],[pledged]]/Table1[[#This Row],[backers_count]],0)</f>
        <v>55.012688172043013</v>
      </c>
      <c r="Q34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66" t="str">
        <f>RIGHT(Table1[[#This Row],[Category and Sub-Category]],(LEN(Table1[[#This Row],[Category and Sub-Category]])-(FIND("/",Table1[[#This Row],[Category and Sub-Category]],1))))</f>
        <v>plays</v>
      </c>
      <c r="S3466" s="7">
        <f>(Table1[[#This Row],[launched_at]]/86400)+DATE(1970,1,1)</f>
        <v>42575.130057870367</v>
      </c>
      <c r="T3466" s="7">
        <f>(Table1[[#This Row],[deadline]]/86400)+DATE(1970,1,1)</f>
        <v>42605.130057870367</v>
      </c>
    </row>
    <row r="3467" spans="1:20" ht="43.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12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9">
        <f>Table1[[#This Row],[pledged]]/Table1[[#This Row],[goal]]</f>
        <v>1.03</v>
      </c>
      <c r="P3467" s="8">
        <f>IFERROR(Table1[[#This Row],[pledged]]/Table1[[#This Row],[backers_count]],0)</f>
        <v>57.222222222222221</v>
      </c>
      <c r="Q34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67" t="str">
        <f>RIGHT(Table1[[#This Row],[Category and Sub-Category]],(LEN(Table1[[#This Row],[Category and Sub-Category]])-(FIND("/",Table1[[#This Row],[Category and Sub-Category]],1))))</f>
        <v>plays</v>
      </c>
      <c r="S3467" s="7">
        <f>(Table1[[#This Row],[launched_at]]/86400)+DATE(1970,1,1)</f>
        <v>42200.625833333332</v>
      </c>
      <c r="T3467" s="7">
        <f>(Table1[[#This Row],[deadline]]/86400)+DATE(1970,1,1)</f>
        <v>42225.666666666672</v>
      </c>
    </row>
    <row r="3468" spans="1:20" ht="43.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12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9">
        <f>Table1[[#This Row],[pledged]]/Table1[[#This Row],[goal]]</f>
        <v>1.2714285714285714</v>
      </c>
      <c r="P3468" s="8">
        <f>IFERROR(Table1[[#This Row],[pledged]]/Table1[[#This Row],[backers_count]],0)</f>
        <v>72.950819672131146</v>
      </c>
      <c r="Q34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68" t="str">
        <f>RIGHT(Table1[[#This Row],[Category and Sub-Category]],(LEN(Table1[[#This Row],[Category and Sub-Category]])-(FIND("/",Table1[[#This Row],[Category and Sub-Category]],1))))</f>
        <v>plays</v>
      </c>
      <c r="S3468" s="7">
        <f>(Table1[[#This Row],[launched_at]]/86400)+DATE(1970,1,1)</f>
        <v>42420.019097222219</v>
      </c>
      <c r="T3468" s="7">
        <f>(Table1[[#This Row],[deadline]]/86400)+DATE(1970,1,1)</f>
        <v>42479.977430555555</v>
      </c>
    </row>
    <row r="3469" spans="1:20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12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9">
        <f>Table1[[#This Row],[pledged]]/Table1[[#This Row],[goal]]</f>
        <v>1.01</v>
      </c>
      <c r="P3469" s="8">
        <f>IFERROR(Table1[[#This Row],[pledged]]/Table1[[#This Row],[backers_count]],0)</f>
        <v>64.468085106382972</v>
      </c>
      <c r="Q34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69" t="str">
        <f>RIGHT(Table1[[#This Row],[Category and Sub-Category]],(LEN(Table1[[#This Row],[Category and Sub-Category]])-(FIND("/",Table1[[#This Row],[Category and Sub-Category]],1))))</f>
        <v>plays</v>
      </c>
      <c r="S3469" s="7">
        <f>(Table1[[#This Row],[launched_at]]/86400)+DATE(1970,1,1)</f>
        <v>42053.671666666662</v>
      </c>
      <c r="T3469" s="7">
        <f>(Table1[[#This Row],[deadline]]/86400)+DATE(1970,1,1)</f>
        <v>42083.630000000005</v>
      </c>
    </row>
    <row r="3470" spans="1:20" ht="43.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12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9">
        <f>Table1[[#This Row],[pledged]]/Table1[[#This Row],[goal]]</f>
        <v>1.2178</v>
      </c>
      <c r="P3470" s="8">
        <f>IFERROR(Table1[[#This Row],[pledged]]/Table1[[#This Row],[backers_count]],0)</f>
        <v>716.35294117647061</v>
      </c>
      <c r="Q34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70" t="str">
        <f>RIGHT(Table1[[#This Row],[Category and Sub-Category]],(LEN(Table1[[#This Row],[Category and Sub-Category]])-(FIND("/",Table1[[#This Row],[Category and Sub-Category]],1))))</f>
        <v>plays</v>
      </c>
      <c r="S3470" s="7">
        <f>(Table1[[#This Row],[launched_at]]/86400)+DATE(1970,1,1)</f>
        <v>42605.765381944446</v>
      </c>
      <c r="T3470" s="7">
        <f>(Table1[[#This Row],[deadline]]/86400)+DATE(1970,1,1)</f>
        <v>42634.125</v>
      </c>
    </row>
    <row r="3471" spans="1:20" ht="58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12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9">
        <f>Table1[[#This Row],[pledged]]/Table1[[#This Row],[goal]]</f>
        <v>1.1339285714285714</v>
      </c>
      <c r="P3471" s="8">
        <f>IFERROR(Table1[[#This Row],[pledged]]/Table1[[#This Row],[backers_count]],0)</f>
        <v>50.396825396825399</v>
      </c>
      <c r="Q34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71" t="str">
        <f>RIGHT(Table1[[#This Row],[Category and Sub-Category]],(LEN(Table1[[#This Row],[Category and Sub-Category]])-(FIND("/",Table1[[#This Row],[Category and Sub-Category]],1))))</f>
        <v>plays</v>
      </c>
      <c r="S3471" s="7">
        <f>(Table1[[#This Row],[launched_at]]/86400)+DATE(1970,1,1)</f>
        <v>42458.641724537039</v>
      </c>
      <c r="T3471" s="7">
        <f>(Table1[[#This Row],[deadline]]/86400)+DATE(1970,1,1)</f>
        <v>42488.641724537039</v>
      </c>
    </row>
    <row r="3472" spans="1:20" ht="29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1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9">
        <f>Table1[[#This Row],[pledged]]/Table1[[#This Row],[goal]]</f>
        <v>1.5</v>
      </c>
      <c r="P3472" s="8">
        <f>IFERROR(Table1[[#This Row],[pledged]]/Table1[[#This Row],[backers_count]],0)</f>
        <v>41.666666666666664</v>
      </c>
      <c r="Q34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72" t="str">
        <f>RIGHT(Table1[[#This Row],[Category and Sub-Category]],(LEN(Table1[[#This Row],[Category and Sub-Category]])-(FIND("/",Table1[[#This Row],[Category and Sub-Category]],1))))</f>
        <v>plays</v>
      </c>
      <c r="S3472" s="7">
        <f>(Table1[[#This Row],[launched_at]]/86400)+DATE(1970,1,1)</f>
        <v>42529.022013888884</v>
      </c>
      <c r="T3472" s="7">
        <f>(Table1[[#This Row],[deadline]]/86400)+DATE(1970,1,1)</f>
        <v>42566.901388888888</v>
      </c>
    </row>
    <row r="3473" spans="1:20" ht="58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12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9">
        <f>Table1[[#This Row],[pledged]]/Table1[[#This Row],[goal]]</f>
        <v>2.1459999999999999</v>
      </c>
      <c r="P3473" s="8">
        <f>IFERROR(Table1[[#This Row],[pledged]]/Table1[[#This Row],[backers_count]],0)</f>
        <v>35.766666666666666</v>
      </c>
      <c r="Q34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73" t="str">
        <f>RIGHT(Table1[[#This Row],[Category and Sub-Category]],(LEN(Table1[[#This Row],[Category and Sub-Category]])-(FIND("/",Table1[[#This Row],[Category and Sub-Category]],1))))</f>
        <v>plays</v>
      </c>
      <c r="S3473" s="7">
        <f>(Table1[[#This Row],[launched_at]]/86400)+DATE(1970,1,1)</f>
        <v>41841.820486111115</v>
      </c>
      <c r="T3473" s="7">
        <f>(Table1[[#This Row],[deadline]]/86400)+DATE(1970,1,1)</f>
        <v>41882.833333333336</v>
      </c>
    </row>
    <row r="3474" spans="1:20" ht="43.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12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9">
        <f>Table1[[#This Row],[pledged]]/Table1[[#This Row],[goal]]</f>
        <v>1.0205</v>
      </c>
      <c r="P3474" s="8">
        <f>IFERROR(Table1[[#This Row],[pledged]]/Table1[[#This Row],[backers_count]],0)</f>
        <v>88.739130434782609</v>
      </c>
      <c r="Q34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74" t="str">
        <f>RIGHT(Table1[[#This Row],[Category and Sub-Category]],(LEN(Table1[[#This Row],[Category and Sub-Category]])-(FIND("/",Table1[[#This Row],[Category and Sub-Category]],1))))</f>
        <v>plays</v>
      </c>
      <c r="S3474" s="7">
        <f>(Table1[[#This Row],[launched_at]]/86400)+DATE(1970,1,1)</f>
        <v>41928.170497685183</v>
      </c>
      <c r="T3474" s="7">
        <f>(Table1[[#This Row],[deadline]]/86400)+DATE(1970,1,1)</f>
        <v>41949.249305555553</v>
      </c>
    </row>
    <row r="3475" spans="1:20" ht="43.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12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9">
        <f>Table1[[#This Row],[pledged]]/Table1[[#This Row],[goal]]</f>
        <v>1</v>
      </c>
      <c r="P3475" s="8">
        <f>IFERROR(Table1[[#This Row],[pledged]]/Table1[[#This Row],[backers_count]],0)</f>
        <v>148.4848484848485</v>
      </c>
      <c r="Q34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75" t="str">
        <f>RIGHT(Table1[[#This Row],[Category and Sub-Category]],(LEN(Table1[[#This Row],[Category and Sub-Category]])-(FIND("/",Table1[[#This Row],[Category and Sub-Category]],1))))</f>
        <v>plays</v>
      </c>
      <c r="S3475" s="7">
        <f>(Table1[[#This Row],[launched_at]]/86400)+DATE(1970,1,1)</f>
        <v>42062.834444444445</v>
      </c>
      <c r="T3475" s="7">
        <f>(Table1[[#This Row],[deadline]]/86400)+DATE(1970,1,1)</f>
        <v>42083.852083333331</v>
      </c>
    </row>
    <row r="3476" spans="1:20" ht="43.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12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9">
        <f>Table1[[#This Row],[pledged]]/Table1[[#This Row],[goal]]</f>
        <v>1.01</v>
      </c>
      <c r="P3476" s="8">
        <f>IFERROR(Table1[[#This Row],[pledged]]/Table1[[#This Row],[backers_count]],0)</f>
        <v>51.794871794871796</v>
      </c>
      <c r="Q34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76" t="str">
        <f>RIGHT(Table1[[#This Row],[Category and Sub-Category]],(LEN(Table1[[#This Row],[Category and Sub-Category]])-(FIND("/",Table1[[#This Row],[Category and Sub-Category]],1))))</f>
        <v>plays</v>
      </c>
      <c r="S3476" s="7">
        <f>(Table1[[#This Row],[launched_at]]/86400)+DATE(1970,1,1)</f>
        <v>42541.501516203702</v>
      </c>
      <c r="T3476" s="7">
        <f>(Table1[[#This Row],[deadline]]/86400)+DATE(1970,1,1)</f>
        <v>42571.501516203702</v>
      </c>
    </row>
    <row r="3477" spans="1:20" ht="43.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12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9">
        <f>Table1[[#This Row],[pledged]]/Table1[[#This Row],[goal]]</f>
        <v>1.1333333333333333</v>
      </c>
      <c r="P3477" s="8">
        <f>IFERROR(Table1[[#This Row],[pledged]]/Table1[[#This Row],[backers_count]],0)</f>
        <v>20</v>
      </c>
      <c r="Q34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77" t="str">
        <f>RIGHT(Table1[[#This Row],[Category and Sub-Category]],(LEN(Table1[[#This Row],[Category and Sub-Category]])-(FIND("/",Table1[[#This Row],[Category and Sub-Category]],1))))</f>
        <v>plays</v>
      </c>
      <c r="S3477" s="7">
        <f>(Table1[[#This Row],[launched_at]]/86400)+DATE(1970,1,1)</f>
        <v>41918.880833333329</v>
      </c>
      <c r="T3477" s="7">
        <f>(Table1[[#This Row],[deadline]]/86400)+DATE(1970,1,1)</f>
        <v>41946</v>
      </c>
    </row>
    <row r="3478" spans="1:20" ht="58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12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9">
        <f>Table1[[#This Row],[pledged]]/Table1[[#This Row],[goal]]</f>
        <v>1.04</v>
      </c>
      <c r="P3478" s="8">
        <f>IFERROR(Table1[[#This Row],[pledged]]/Table1[[#This Row],[backers_count]],0)</f>
        <v>52</v>
      </c>
      <c r="Q34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78" t="str">
        <f>RIGHT(Table1[[#This Row],[Category and Sub-Category]],(LEN(Table1[[#This Row],[Category and Sub-Category]])-(FIND("/",Table1[[#This Row],[Category and Sub-Category]],1))))</f>
        <v>plays</v>
      </c>
      <c r="S3478" s="7">
        <f>(Table1[[#This Row],[launched_at]]/86400)+DATE(1970,1,1)</f>
        <v>41921.279976851853</v>
      </c>
      <c r="T3478" s="7">
        <f>(Table1[[#This Row],[deadline]]/86400)+DATE(1970,1,1)</f>
        <v>41939.125</v>
      </c>
    </row>
    <row r="3479" spans="1:20" ht="43.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12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9">
        <f>Table1[[#This Row],[pledged]]/Table1[[#This Row],[goal]]</f>
        <v>1.1533333333333333</v>
      </c>
      <c r="P3479" s="8">
        <f>IFERROR(Table1[[#This Row],[pledged]]/Table1[[#This Row],[backers_count]],0)</f>
        <v>53.230769230769234</v>
      </c>
      <c r="Q34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79" t="str">
        <f>RIGHT(Table1[[#This Row],[Category and Sub-Category]],(LEN(Table1[[#This Row],[Category and Sub-Category]])-(FIND("/",Table1[[#This Row],[Category and Sub-Category]],1))))</f>
        <v>plays</v>
      </c>
      <c r="S3479" s="7">
        <f>(Table1[[#This Row],[launched_at]]/86400)+DATE(1970,1,1)</f>
        <v>42128.736608796295</v>
      </c>
      <c r="T3479" s="7">
        <f>(Table1[[#This Row],[deadline]]/86400)+DATE(1970,1,1)</f>
        <v>42141.125</v>
      </c>
    </row>
    <row r="3480" spans="1:20" ht="43.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12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9">
        <f>Table1[[#This Row],[pledged]]/Table1[[#This Row],[goal]]</f>
        <v>1.1285000000000001</v>
      </c>
      <c r="P3480" s="8">
        <f>IFERROR(Table1[[#This Row],[pledged]]/Table1[[#This Row],[backers_count]],0)</f>
        <v>39.596491228070178</v>
      </c>
      <c r="Q34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80" t="str">
        <f>RIGHT(Table1[[#This Row],[Category and Sub-Category]],(LEN(Table1[[#This Row],[Category and Sub-Category]])-(FIND("/",Table1[[#This Row],[Category and Sub-Category]],1))))</f>
        <v>plays</v>
      </c>
      <c r="S3480" s="7">
        <f>(Table1[[#This Row],[launched_at]]/86400)+DATE(1970,1,1)</f>
        <v>42053.916921296295</v>
      </c>
      <c r="T3480" s="7">
        <f>(Table1[[#This Row],[deadline]]/86400)+DATE(1970,1,1)</f>
        <v>42079.875</v>
      </c>
    </row>
    <row r="3481" spans="1:20" ht="43.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12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9">
        <f>Table1[[#This Row],[pledged]]/Table1[[#This Row],[goal]]</f>
        <v>1.2786666666666666</v>
      </c>
      <c r="P3481" s="8">
        <f>IFERROR(Table1[[#This Row],[pledged]]/Table1[[#This Row],[backers_count]],0)</f>
        <v>34.25</v>
      </c>
      <c r="Q34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81" t="str">
        <f>RIGHT(Table1[[#This Row],[Category and Sub-Category]],(LEN(Table1[[#This Row],[Category and Sub-Category]])-(FIND("/",Table1[[#This Row],[Category and Sub-Category]],1))))</f>
        <v>plays</v>
      </c>
      <c r="S3481" s="7">
        <f>(Table1[[#This Row],[launched_at]]/86400)+DATE(1970,1,1)</f>
        <v>41781.855092592596</v>
      </c>
      <c r="T3481" s="7">
        <f>(Table1[[#This Row],[deadline]]/86400)+DATE(1970,1,1)</f>
        <v>41811.855092592596</v>
      </c>
    </row>
    <row r="3482" spans="1:20" ht="43.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1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9">
        <f>Table1[[#This Row],[pledged]]/Table1[[#This Row],[goal]]</f>
        <v>1.4266666666666667</v>
      </c>
      <c r="P3482" s="8">
        <f>IFERROR(Table1[[#This Row],[pledged]]/Table1[[#This Row],[backers_count]],0)</f>
        <v>164.61538461538461</v>
      </c>
      <c r="Q34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82" t="str">
        <f>RIGHT(Table1[[#This Row],[Category and Sub-Category]],(LEN(Table1[[#This Row],[Category and Sub-Category]])-(FIND("/",Table1[[#This Row],[Category and Sub-Category]],1))))</f>
        <v>plays</v>
      </c>
      <c r="S3482" s="7">
        <f>(Table1[[#This Row],[launched_at]]/86400)+DATE(1970,1,1)</f>
        <v>42171.317442129628</v>
      </c>
      <c r="T3482" s="7">
        <f>(Table1[[#This Row],[deadline]]/86400)+DATE(1970,1,1)</f>
        <v>42195.875</v>
      </c>
    </row>
    <row r="3483" spans="1:20" ht="43.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12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9">
        <f>Table1[[#This Row],[pledged]]/Table1[[#This Row],[goal]]</f>
        <v>1.1879999999999999</v>
      </c>
      <c r="P3483" s="8">
        <f>IFERROR(Table1[[#This Row],[pledged]]/Table1[[#This Row],[backers_count]],0)</f>
        <v>125.05263157894737</v>
      </c>
      <c r="Q34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83" t="str">
        <f>RIGHT(Table1[[#This Row],[Category and Sub-Category]],(LEN(Table1[[#This Row],[Category and Sub-Category]])-(FIND("/",Table1[[#This Row],[Category and Sub-Category]],1))))</f>
        <v>plays</v>
      </c>
      <c r="S3483" s="7">
        <f>(Table1[[#This Row],[launched_at]]/86400)+DATE(1970,1,1)</f>
        <v>41989.247546296298</v>
      </c>
      <c r="T3483" s="7">
        <f>(Table1[[#This Row],[deadline]]/86400)+DATE(1970,1,1)</f>
        <v>42006.247546296298</v>
      </c>
    </row>
    <row r="3484" spans="1:20" ht="43.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12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9">
        <f>Table1[[#This Row],[pledged]]/Table1[[#This Row],[goal]]</f>
        <v>1.3833333333333333</v>
      </c>
      <c r="P3484" s="8">
        <f>IFERROR(Table1[[#This Row],[pledged]]/Table1[[#This Row],[backers_count]],0)</f>
        <v>51.875</v>
      </c>
      <c r="Q34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84" t="str">
        <f>RIGHT(Table1[[#This Row],[Category and Sub-Category]],(LEN(Table1[[#This Row],[Category and Sub-Category]])-(FIND("/",Table1[[#This Row],[Category and Sub-Category]],1))))</f>
        <v>plays</v>
      </c>
      <c r="S3484" s="7">
        <f>(Table1[[#This Row],[launched_at]]/86400)+DATE(1970,1,1)</f>
        <v>41796.771597222221</v>
      </c>
      <c r="T3484" s="7">
        <f>(Table1[[#This Row],[deadline]]/86400)+DATE(1970,1,1)</f>
        <v>41826.771597222221</v>
      </c>
    </row>
    <row r="3485" spans="1:20" ht="43.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12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9">
        <f>Table1[[#This Row],[pledged]]/Table1[[#This Row],[goal]]</f>
        <v>1.599402985074627</v>
      </c>
      <c r="P3485" s="8">
        <f>IFERROR(Table1[[#This Row],[pledged]]/Table1[[#This Row],[backers_count]],0)</f>
        <v>40.285714285714285</v>
      </c>
      <c r="Q34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85" t="str">
        <f>RIGHT(Table1[[#This Row],[Category and Sub-Category]],(LEN(Table1[[#This Row],[Category and Sub-Category]])-(FIND("/",Table1[[#This Row],[Category and Sub-Category]],1))))</f>
        <v>plays</v>
      </c>
      <c r="S3485" s="7">
        <f>(Table1[[#This Row],[launched_at]]/86400)+DATE(1970,1,1)</f>
        <v>41793.668761574074</v>
      </c>
      <c r="T3485" s="7">
        <f>(Table1[[#This Row],[deadline]]/86400)+DATE(1970,1,1)</f>
        <v>41823.668761574074</v>
      </c>
    </row>
    <row r="3486" spans="1:20" ht="58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12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9">
        <f>Table1[[#This Row],[pledged]]/Table1[[#This Row],[goal]]</f>
        <v>1.1424000000000001</v>
      </c>
      <c r="P3486" s="8">
        <f>IFERROR(Table1[[#This Row],[pledged]]/Table1[[#This Row],[backers_count]],0)</f>
        <v>64.909090909090907</v>
      </c>
      <c r="Q34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86" t="str">
        <f>RIGHT(Table1[[#This Row],[Category and Sub-Category]],(LEN(Table1[[#This Row],[Category and Sub-Category]])-(FIND("/",Table1[[#This Row],[Category and Sub-Category]],1))))</f>
        <v>plays</v>
      </c>
      <c r="S3486" s="7">
        <f>(Table1[[#This Row],[launched_at]]/86400)+DATE(1970,1,1)</f>
        <v>42506.760405092587</v>
      </c>
      <c r="T3486" s="7">
        <f>(Table1[[#This Row],[deadline]]/86400)+DATE(1970,1,1)</f>
        <v>42536.760405092587</v>
      </c>
    </row>
    <row r="3487" spans="1:20" ht="43.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12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9">
        <f>Table1[[#This Row],[pledged]]/Table1[[#This Row],[goal]]</f>
        <v>1.0060606060606061</v>
      </c>
      <c r="P3487" s="8">
        <f>IFERROR(Table1[[#This Row],[pledged]]/Table1[[#This Row],[backers_count]],0)</f>
        <v>55.333333333333336</v>
      </c>
      <c r="Q34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87" t="str">
        <f>RIGHT(Table1[[#This Row],[Category and Sub-Category]],(LEN(Table1[[#This Row],[Category and Sub-Category]])-(FIND("/",Table1[[#This Row],[Category and Sub-Category]],1))))</f>
        <v>plays</v>
      </c>
      <c r="S3487" s="7">
        <f>(Table1[[#This Row],[launched_at]]/86400)+DATE(1970,1,1)</f>
        <v>42372.693055555559</v>
      </c>
      <c r="T3487" s="7">
        <f>(Table1[[#This Row],[deadline]]/86400)+DATE(1970,1,1)</f>
        <v>42402.693055555559</v>
      </c>
    </row>
    <row r="3488" spans="1:20" ht="43.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12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9">
        <f>Table1[[#This Row],[pledged]]/Table1[[#This Row],[goal]]</f>
        <v>1.552</v>
      </c>
      <c r="P3488" s="8">
        <f>IFERROR(Table1[[#This Row],[pledged]]/Table1[[#This Row],[backers_count]],0)</f>
        <v>83.142857142857139</v>
      </c>
      <c r="Q34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88" t="str">
        <f>RIGHT(Table1[[#This Row],[Category and Sub-Category]],(LEN(Table1[[#This Row],[Category and Sub-Category]])-(FIND("/",Table1[[#This Row],[Category and Sub-Category]],1))))</f>
        <v>plays</v>
      </c>
      <c r="S3488" s="7">
        <f>(Table1[[#This Row],[launched_at]]/86400)+DATE(1970,1,1)</f>
        <v>42126.87501157407</v>
      </c>
      <c r="T3488" s="7">
        <f>(Table1[[#This Row],[deadline]]/86400)+DATE(1970,1,1)</f>
        <v>42158.290972222225</v>
      </c>
    </row>
    <row r="3489" spans="1:20" ht="43.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12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9">
        <f>Table1[[#This Row],[pledged]]/Table1[[#This Row],[goal]]</f>
        <v>1.2775000000000001</v>
      </c>
      <c r="P3489" s="8">
        <f>IFERROR(Table1[[#This Row],[pledged]]/Table1[[#This Row],[backers_count]],0)</f>
        <v>38.712121212121211</v>
      </c>
      <c r="Q34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89" t="str">
        <f>RIGHT(Table1[[#This Row],[Category and Sub-Category]],(LEN(Table1[[#This Row],[Category and Sub-Category]])-(FIND("/",Table1[[#This Row],[Category and Sub-Category]],1))))</f>
        <v>plays</v>
      </c>
      <c r="S3489" s="7">
        <f>(Table1[[#This Row],[launched_at]]/86400)+DATE(1970,1,1)</f>
        <v>42149.940416666665</v>
      </c>
      <c r="T3489" s="7">
        <f>(Table1[[#This Row],[deadline]]/86400)+DATE(1970,1,1)</f>
        <v>42179.940416666665</v>
      </c>
    </row>
    <row r="3490" spans="1:20" ht="58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12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9">
        <f>Table1[[#This Row],[pledged]]/Table1[[#This Row],[goal]]</f>
        <v>1.212</v>
      </c>
      <c r="P3490" s="8">
        <f>IFERROR(Table1[[#This Row],[pledged]]/Table1[[#This Row],[backers_count]],0)</f>
        <v>125.37931034482759</v>
      </c>
      <c r="Q34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90" t="str">
        <f>RIGHT(Table1[[#This Row],[Category and Sub-Category]],(LEN(Table1[[#This Row],[Category and Sub-Category]])-(FIND("/",Table1[[#This Row],[Category and Sub-Category]],1))))</f>
        <v>plays</v>
      </c>
      <c r="S3490" s="7">
        <f>(Table1[[#This Row],[launched_at]]/86400)+DATE(1970,1,1)</f>
        <v>42087.768055555556</v>
      </c>
      <c r="T3490" s="7">
        <f>(Table1[[#This Row],[deadline]]/86400)+DATE(1970,1,1)</f>
        <v>42111.666666666672</v>
      </c>
    </row>
    <row r="3491" spans="1:20" ht="43.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12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9">
        <f>Table1[[#This Row],[pledged]]/Table1[[#This Row],[goal]]</f>
        <v>1.127</v>
      </c>
      <c r="P3491" s="8">
        <f>IFERROR(Table1[[#This Row],[pledged]]/Table1[[#This Row],[backers_count]],0)</f>
        <v>78.263888888888886</v>
      </c>
      <c r="Q34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91" t="str">
        <f>RIGHT(Table1[[#This Row],[Category and Sub-Category]],(LEN(Table1[[#This Row],[Category and Sub-Category]])-(FIND("/",Table1[[#This Row],[Category and Sub-Category]],1))))</f>
        <v>plays</v>
      </c>
      <c r="S3491" s="7">
        <f>(Table1[[#This Row],[launched_at]]/86400)+DATE(1970,1,1)</f>
        <v>41753.635775462964</v>
      </c>
      <c r="T3491" s="7">
        <f>(Table1[[#This Row],[deadline]]/86400)+DATE(1970,1,1)</f>
        <v>41783.875</v>
      </c>
    </row>
    <row r="3492" spans="1:20" ht="43.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1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9">
        <f>Table1[[#This Row],[pledged]]/Table1[[#This Row],[goal]]</f>
        <v>1.2749999999999999</v>
      </c>
      <c r="P3492" s="8">
        <f>IFERROR(Table1[[#This Row],[pledged]]/Table1[[#This Row],[backers_count]],0)</f>
        <v>47.222222222222221</v>
      </c>
      <c r="Q34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92" t="str">
        <f>RIGHT(Table1[[#This Row],[Category and Sub-Category]],(LEN(Table1[[#This Row],[Category and Sub-Category]])-(FIND("/",Table1[[#This Row],[Category and Sub-Category]],1))))</f>
        <v>plays</v>
      </c>
      <c r="S3492" s="7">
        <f>(Table1[[#This Row],[launched_at]]/86400)+DATE(1970,1,1)</f>
        <v>42443.802361111113</v>
      </c>
      <c r="T3492" s="7">
        <f>(Table1[[#This Row],[deadline]]/86400)+DATE(1970,1,1)</f>
        <v>42473.802361111113</v>
      </c>
    </row>
    <row r="3493" spans="1:20" ht="58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12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9">
        <f>Table1[[#This Row],[pledged]]/Table1[[#This Row],[goal]]</f>
        <v>1.5820000000000001</v>
      </c>
      <c r="P3493" s="8">
        <f>IFERROR(Table1[[#This Row],[pledged]]/Table1[[#This Row],[backers_count]],0)</f>
        <v>79.099999999999994</v>
      </c>
      <c r="Q34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93" t="str">
        <f>RIGHT(Table1[[#This Row],[Category and Sub-Category]],(LEN(Table1[[#This Row],[Category and Sub-Category]])-(FIND("/",Table1[[#This Row],[Category and Sub-Category]],1))))</f>
        <v>plays</v>
      </c>
      <c r="S3493" s="7">
        <f>(Table1[[#This Row],[launched_at]]/86400)+DATE(1970,1,1)</f>
        <v>42121.249814814815</v>
      </c>
      <c r="T3493" s="7">
        <f>(Table1[[#This Row],[deadline]]/86400)+DATE(1970,1,1)</f>
        <v>42142.249814814815</v>
      </c>
    </row>
    <row r="3494" spans="1:20" ht="43.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12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9">
        <f>Table1[[#This Row],[pledged]]/Table1[[#This Row],[goal]]</f>
        <v>1.0526894736842105</v>
      </c>
      <c r="P3494" s="8">
        <f>IFERROR(Table1[[#This Row],[pledged]]/Table1[[#This Row],[backers_count]],0)</f>
        <v>114.29199999999999</v>
      </c>
      <c r="Q34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94" t="str">
        <f>RIGHT(Table1[[#This Row],[Category and Sub-Category]],(LEN(Table1[[#This Row],[Category and Sub-Category]])-(FIND("/",Table1[[#This Row],[Category and Sub-Category]],1))))</f>
        <v>plays</v>
      </c>
      <c r="S3494" s="7">
        <f>(Table1[[#This Row],[launched_at]]/86400)+DATE(1970,1,1)</f>
        <v>42268.009224537032</v>
      </c>
      <c r="T3494" s="7">
        <f>(Table1[[#This Row],[deadline]]/86400)+DATE(1970,1,1)</f>
        <v>42303.009224537032</v>
      </c>
    </row>
    <row r="3495" spans="1:20" ht="43.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12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9">
        <f>Table1[[#This Row],[pledged]]/Table1[[#This Row],[goal]]</f>
        <v>1</v>
      </c>
      <c r="P3495" s="8">
        <f>IFERROR(Table1[[#This Row],[pledged]]/Table1[[#This Row],[backers_count]],0)</f>
        <v>51.724137931034484</v>
      </c>
      <c r="Q34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95" t="str">
        <f>RIGHT(Table1[[#This Row],[Category and Sub-Category]],(LEN(Table1[[#This Row],[Category and Sub-Category]])-(FIND("/",Table1[[#This Row],[Category and Sub-Category]],1))))</f>
        <v>plays</v>
      </c>
      <c r="S3495" s="7">
        <f>(Table1[[#This Row],[launched_at]]/86400)+DATE(1970,1,1)</f>
        <v>41848.866157407407</v>
      </c>
      <c r="T3495" s="7">
        <f>(Table1[[#This Row],[deadline]]/86400)+DATE(1970,1,1)</f>
        <v>41868.21597222222</v>
      </c>
    </row>
    <row r="3496" spans="1:20" ht="43.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12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9">
        <f>Table1[[#This Row],[pledged]]/Table1[[#This Row],[goal]]</f>
        <v>1</v>
      </c>
      <c r="P3496" s="8">
        <f>IFERROR(Table1[[#This Row],[pledged]]/Table1[[#This Row],[backers_count]],0)</f>
        <v>30.76923076923077</v>
      </c>
      <c r="Q34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96" t="str">
        <f>RIGHT(Table1[[#This Row],[Category and Sub-Category]],(LEN(Table1[[#This Row],[Category and Sub-Category]])-(FIND("/",Table1[[#This Row],[Category and Sub-Category]],1))))</f>
        <v>plays</v>
      </c>
      <c r="S3496" s="7">
        <f>(Table1[[#This Row],[launched_at]]/86400)+DATE(1970,1,1)</f>
        <v>42689.214988425927</v>
      </c>
      <c r="T3496" s="7">
        <f>(Table1[[#This Row],[deadline]]/86400)+DATE(1970,1,1)</f>
        <v>42700.25</v>
      </c>
    </row>
    <row r="3497" spans="1:20" ht="43.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12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9">
        <f>Table1[[#This Row],[pledged]]/Table1[[#This Row],[goal]]</f>
        <v>1.0686</v>
      </c>
      <c r="P3497" s="8">
        <f>IFERROR(Table1[[#This Row],[pledged]]/Table1[[#This Row],[backers_count]],0)</f>
        <v>74.208333333333329</v>
      </c>
      <c r="Q34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97" t="str">
        <f>RIGHT(Table1[[#This Row],[Category and Sub-Category]],(LEN(Table1[[#This Row],[Category and Sub-Category]])-(FIND("/",Table1[[#This Row],[Category and Sub-Category]],1))))</f>
        <v>plays</v>
      </c>
      <c r="S3497" s="7">
        <f>(Table1[[#This Row],[launched_at]]/86400)+DATE(1970,1,1)</f>
        <v>41915.762835648144</v>
      </c>
      <c r="T3497" s="7">
        <f>(Table1[[#This Row],[deadline]]/86400)+DATE(1970,1,1)</f>
        <v>41944.720833333333</v>
      </c>
    </row>
    <row r="3498" spans="1:20" ht="58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12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9">
        <f>Table1[[#This Row],[pledged]]/Table1[[#This Row],[goal]]</f>
        <v>1.244</v>
      </c>
      <c r="P3498" s="8">
        <f>IFERROR(Table1[[#This Row],[pledged]]/Table1[[#This Row],[backers_count]],0)</f>
        <v>47.846153846153847</v>
      </c>
      <c r="Q34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98" t="str">
        <f>RIGHT(Table1[[#This Row],[Category and Sub-Category]],(LEN(Table1[[#This Row],[Category and Sub-Category]])-(FIND("/",Table1[[#This Row],[Category and Sub-Category]],1))))</f>
        <v>plays</v>
      </c>
      <c r="S3498" s="7">
        <f>(Table1[[#This Row],[launched_at]]/86400)+DATE(1970,1,1)</f>
        <v>42584.846828703703</v>
      </c>
      <c r="T3498" s="7">
        <f>(Table1[[#This Row],[deadline]]/86400)+DATE(1970,1,1)</f>
        <v>42624.846828703703</v>
      </c>
    </row>
    <row r="3499" spans="1:20" ht="58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12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9">
        <f>Table1[[#This Row],[pledged]]/Table1[[#This Row],[goal]]</f>
        <v>1.0870406189555126</v>
      </c>
      <c r="P3499" s="8">
        <f>IFERROR(Table1[[#This Row],[pledged]]/Table1[[#This Row],[backers_count]],0)</f>
        <v>34.408163265306122</v>
      </c>
      <c r="Q34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499" t="str">
        <f>RIGHT(Table1[[#This Row],[Category and Sub-Category]],(LEN(Table1[[#This Row],[Category and Sub-Category]])-(FIND("/",Table1[[#This Row],[Category and Sub-Category]],1))))</f>
        <v>plays</v>
      </c>
      <c r="S3499" s="7">
        <f>(Table1[[#This Row],[launched_at]]/86400)+DATE(1970,1,1)</f>
        <v>42511.741944444446</v>
      </c>
      <c r="T3499" s="7">
        <f>(Table1[[#This Row],[deadline]]/86400)+DATE(1970,1,1)</f>
        <v>42523.916666666672</v>
      </c>
    </row>
    <row r="3500" spans="1:20" ht="58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12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9">
        <f>Table1[[#This Row],[pledged]]/Table1[[#This Row],[goal]]</f>
        <v>1.0242424242424242</v>
      </c>
      <c r="P3500" s="8">
        <f>IFERROR(Table1[[#This Row],[pledged]]/Table1[[#This Row],[backers_count]],0)</f>
        <v>40.238095238095241</v>
      </c>
      <c r="Q35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00" t="str">
        <f>RIGHT(Table1[[#This Row],[Category and Sub-Category]],(LEN(Table1[[#This Row],[Category and Sub-Category]])-(FIND("/",Table1[[#This Row],[Category and Sub-Category]],1))))</f>
        <v>plays</v>
      </c>
      <c r="S3500" s="7">
        <f>(Table1[[#This Row],[launched_at]]/86400)+DATE(1970,1,1)</f>
        <v>42459.15861111111</v>
      </c>
      <c r="T3500" s="7">
        <f>(Table1[[#This Row],[deadline]]/86400)+DATE(1970,1,1)</f>
        <v>42518.905555555553</v>
      </c>
    </row>
    <row r="3501" spans="1:20" ht="43.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12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9">
        <f>Table1[[#This Row],[pledged]]/Table1[[#This Row],[goal]]</f>
        <v>1.0549999999999999</v>
      </c>
      <c r="P3501" s="8">
        <f>IFERROR(Table1[[#This Row],[pledged]]/Table1[[#This Row],[backers_count]],0)</f>
        <v>60.285714285714285</v>
      </c>
      <c r="Q35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01" t="str">
        <f>RIGHT(Table1[[#This Row],[Category and Sub-Category]],(LEN(Table1[[#This Row],[Category and Sub-Category]])-(FIND("/",Table1[[#This Row],[Category and Sub-Category]],1))))</f>
        <v>plays</v>
      </c>
      <c r="S3501" s="7">
        <f>(Table1[[#This Row],[launched_at]]/86400)+DATE(1970,1,1)</f>
        <v>42132.036168981482</v>
      </c>
      <c r="T3501" s="7">
        <f>(Table1[[#This Row],[deadline]]/86400)+DATE(1970,1,1)</f>
        <v>42186.290972222225</v>
      </c>
    </row>
    <row r="3502" spans="1:20" ht="58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1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9">
        <f>Table1[[#This Row],[pledged]]/Table1[[#This Row],[goal]]</f>
        <v>1.0629999999999999</v>
      </c>
      <c r="P3502" s="8">
        <f>IFERROR(Table1[[#This Row],[pledged]]/Table1[[#This Row],[backers_count]],0)</f>
        <v>25.30952380952381</v>
      </c>
      <c r="Q35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02" t="str">
        <f>RIGHT(Table1[[#This Row],[Category and Sub-Category]],(LEN(Table1[[#This Row],[Category and Sub-Category]])-(FIND("/",Table1[[#This Row],[Category and Sub-Category]],1))))</f>
        <v>plays</v>
      </c>
      <c r="S3502" s="7">
        <f>(Table1[[#This Row],[launched_at]]/86400)+DATE(1970,1,1)</f>
        <v>42419.919421296298</v>
      </c>
      <c r="T3502" s="7">
        <f>(Table1[[#This Row],[deadline]]/86400)+DATE(1970,1,1)</f>
        <v>42436.207638888889</v>
      </c>
    </row>
    <row r="3503" spans="1:20" ht="43.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12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9">
        <f>Table1[[#This Row],[pledged]]/Table1[[#This Row],[goal]]</f>
        <v>1.0066666666666666</v>
      </c>
      <c r="P3503" s="8">
        <f>IFERROR(Table1[[#This Row],[pledged]]/Table1[[#This Row],[backers_count]],0)</f>
        <v>35.952380952380949</v>
      </c>
      <c r="Q35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03" t="str">
        <f>RIGHT(Table1[[#This Row],[Category and Sub-Category]],(LEN(Table1[[#This Row],[Category and Sub-Category]])-(FIND("/",Table1[[#This Row],[Category and Sub-Category]],1))))</f>
        <v>plays</v>
      </c>
      <c r="S3503" s="7">
        <f>(Table1[[#This Row],[launched_at]]/86400)+DATE(1970,1,1)</f>
        <v>42233.763831018514</v>
      </c>
      <c r="T3503" s="7">
        <f>(Table1[[#This Row],[deadline]]/86400)+DATE(1970,1,1)</f>
        <v>42258.763831018514</v>
      </c>
    </row>
    <row r="3504" spans="1:20" ht="43.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12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9">
        <f>Table1[[#This Row],[pledged]]/Table1[[#This Row],[goal]]</f>
        <v>1.054</v>
      </c>
      <c r="P3504" s="8">
        <f>IFERROR(Table1[[#This Row],[pledged]]/Table1[[#This Row],[backers_count]],0)</f>
        <v>136</v>
      </c>
      <c r="Q35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04" t="str">
        <f>RIGHT(Table1[[#This Row],[Category and Sub-Category]],(LEN(Table1[[#This Row],[Category and Sub-Category]])-(FIND("/",Table1[[#This Row],[Category and Sub-Category]],1))))</f>
        <v>plays</v>
      </c>
      <c r="S3504" s="7">
        <f>(Table1[[#This Row],[launched_at]]/86400)+DATE(1970,1,1)</f>
        <v>42430.839398148149</v>
      </c>
      <c r="T3504" s="7">
        <f>(Table1[[#This Row],[deadline]]/86400)+DATE(1970,1,1)</f>
        <v>42445.165972222225</v>
      </c>
    </row>
    <row r="3505" spans="1:20" ht="43.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12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9">
        <f>Table1[[#This Row],[pledged]]/Table1[[#This Row],[goal]]</f>
        <v>1.0755999999999999</v>
      </c>
      <c r="P3505" s="8">
        <f>IFERROR(Table1[[#This Row],[pledged]]/Table1[[#This Row],[backers_count]],0)</f>
        <v>70.763157894736835</v>
      </c>
      <c r="Q35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05" t="str">
        <f>RIGHT(Table1[[#This Row],[Category and Sub-Category]],(LEN(Table1[[#This Row],[Category and Sub-Category]])-(FIND("/",Table1[[#This Row],[Category and Sub-Category]],1))))</f>
        <v>plays</v>
      </c>
      <c r="S3505" s="7">
        <f>(Table1[[#This Row],[launched_at]]/86400)+DATE(1970,1,1)</f>
        <v>42545.478333333333</v>
      </c>
      <c r="T3505" s="7">
        <f>(Table1[[#This Row],[deadline]]/86400)+DATE(1970,1,1)</f>
        <v>42575.478333333333</v>
      </c>
    </row>
    <row r="3506" spans="1:20" ht="58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12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9">
        <f>Table1[[#This Row],[pledged]]/Table1[[#This Row],[goal]]</f>
        <v>1</v>
      </c>
      <c r="P3506" s="8">
        <f>IFERROR(Table1[[#This Row],[pledged]]/Table1[[#This Row],[backers_count]],0)</f>
        <v>125</v>
      </c>
      <c r="Q35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06" t="str">
        <f>RIGHT(Table1[[#This Row],[Category and Sub-Category]],(LEN(Table1[[#This Row],[Category and Sub-Category]])-(FIND("/",Table1[[#This Row],[Category and Sub-Category]],1))))</f>
        <v>plays</v>
      </c>
      <c r="S3506" s="7">
        <f>(Table1[[#This Row],[launched_at]]/86400)+DATE(1970,1,1)</f>
        <v>42297.748738425929</v>
      </c>
      <c r="T3506" s="7">
        <f>(Table1[[#This Row],[deadline]]/86400)+DATE(1970,1,1)</f>
        <v>42327.790405092594</v>
      </c>
    </row>
    <row r="3507" spans="1:20" ht="87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12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9">
        <f>Table1[[#This Row],[pledged]]/Table1[[#This Row],[goal]]</f>
        <v>1.0376000000000001</v>
      </c>
      <c r="P3507" s="8">
        <f>IFERROR(Table1[[#This Row],[pledged]]/Table1[[#This Row],[backers_count]],0)</f>
        <v>66.512820512820511</v>
      </c>
      <c r="Q35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07" t="str">
        <f>RIGHT(Table1[[#This Row],[Category and Sub-Category]],(LEN(Table1[[#This Row],[Category and Sub-Category]])-(FIND("/",Table1[[#This Row],[Category and Sub-Category]],1))))</f>
        <v>plays</v>
      </c>
      <c r="S3507" s="7">
        <f>(Table1[[#This Row],[launched_at]]/86400)+DATE(1970,1,1)</f>
        <v>41760.935706018521</v>
      </c>
      <c r="T3507" s="7">
        <f>(Table1[[#This Row],[deadline]]/86400)+DATE(1970,1,1)</f>
        <v>41772.166666666664</v>
      </c>
    </row>
    <row r="3508" spans="1:20" ht="43.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12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9">
        <f>Table1[[#This Row],[pledged]]/Table1[[#This Row],[goal]]</f>
        <v>1.0149999999999999</v>
      </c>
      <c r="P3508" s="8">
        <f>IFERROR(Table1[[#This Row],[pledged]]/Table1[[#This Row],[backers_count]],0)</f>
        <v>105</v>
      </c>
      <c r="Q35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08" t="str">
        <f>RIGHT(Table1[[#This Row],[Category and Sub-Category]],(LEN(Table1[[#This Row],[Category and Sub-Category]])-(FIND("/",Table1[[#This Row],[Category and Sub-Category]],1))))</f>
        <v>plays</v>
      </c>
      <c r="S3508" s="7">
        <f>(Table1[[#This Row],[launched_at]]/86400)+DATE(1970,1,1)</f>
        <v>41829.734259259261</v>
      </c>
      <c r="T3508" s="7">
        <f>(Table1[[#This Row],[deadline]]/86400)+DATE(1970,1,1)</f>
        <v>41874.734259259261</v>
      </c>
    </row>
    <row r="3509" spans="1:20" ht="43.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12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9">
        <f>Table1[[#This Row],[pledged]]/Table1[[#This Row],[goal]]</f>
        <v>1.044</v>
      </c>
      <c r="P3509" s="8">
        <f>IFERROR(Table1[[#This Row],[pledged]]/Table1[[#This Row],[backers_count]],0)</f>
        <v>145</v>
      </c>
      <c r="Q35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09" t="str">
        <f>RIGHT(Table1[[#This Row],[Category and Sub-Category]],(LEN(Table1[[#This Row],[Category and Sub-Category]])-(FIND("/",Table1[[#This Row],[Category and Sub-Category]],1))))</f>
        <v>plays</v>
      </c>
      <c r="S3509" s="7">
        <f>(Table1[[#This Row],[launched_at]]/86400)+DATE(1970,1,1)</f>
        <v>42491.92288194444</v>
      </c>
      <c r="T3509" s="7">
        <f>(Table1[[#This Row],[deadline]]/86400)+DATE(1970,1,1)</f>
        <v>42521.92288194444</v>
      </c>
    </row>
    <row r="3510" spans="1:20" ht="43.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12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9">
        <f>Table1[[#This Row],[pledged]]/Table1[[#This Row],[goal]]</f>
        <v>1.8</v>
      </c>
      <c r="P3510" s="8">
        <f>IFERROR(Table1[[#This Row],[pledged]]/Table1[[#This Row],[backers_count]],0)</f>
        <v>12</v>
      </c>
      <c r="Q35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10" t="str">
        <f>RIGHT(Table1[[#This Row],[Category and Sub-Category]],(LEN(Table1[[#This Row],[Category and Sub-Category]])-(FIND("/",Table1[[#This Row],[Category and Sub-Category]],1))))</f>
        <v>plays</v>
      </c>
      <c r="S3510" s="7">
        <f>(Table1[[#This Row],[launched_at]]/86400)+DATE(1970,1,1)</f>
        <v>42477.729780092588</v>
      </c>
      <c r="T3510" s="7">
        <f>(Table1[[#This Row],[deadline]]/86400)+DATE(1970,1,1)</f>
        <v>42500.875</v>
      </c>
    </row>
    <row r="3511" spans="1:20" ht="43.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12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9">
        <f>Table1[[#This Row],[pledged]]/Table1[[#This Row],[goal]]</f>
        <v>1.0633333333333332</v>
      </c>
      <c r="P3511" s="8">
        <f>IFERROR(Table1[[#This Row],[pledged]]/Table1[[#This Row],[backers_count]],0)</f>
        <v>96.666666666666671</v>
      </c>
      <c r="Q35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11" t="str">
        <f>RIGHT(Table1[[#This Row],[Category and Sub-Category]],(LEN(Table1[[#This Row],[Category and Sub-Category]])-(FIND("/",Table1[[#This Row],[Category and Sub-Category]],1))))</f>
        <v>plays</v>
      </c>
      <c r="S3511" s="7">
        <f>(Table1[[#This Row],[launched_at]]/86400)+DATE(1970,1,1)</f>
        <v>41950.859560185185</v>
      </c>
      <c r="T3511" s="7">
        <f>(Table1[[#This Row],[deadline]]/86400)+DATE(1970,1,1)</f>
        <v>41964.204861111109</v>
      </c>
    </row>
    <row r="3512" spans="1:20" ht="58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9">
        <f>Table1[[#This Row],[pledged]]/Table1[[#This Row],[goal]]</f>
        <v>1.0055555555555555</v>
      </c>
      <c r="P3512" s="8">
        <f>IFERROR(Table1[[#This Row],[pledged]]/Table1[[#This Row],[backers_count]],0)</f>
        <v>60.333333333333336</v>
      </c>
      <c r="Q35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12" t="str">
        <f>RIGHT(Table1[[#This Row],[Category and Sub-Category]],(LEN(Table1[[#This Row],[Category and Sub-Category]])-(FIND("/",Table1[[#This Row],[Category and Sub-Category]],1))))</f>
        <v>plays</v>
      </c>
      <c r="S3512" s="7">
        <f>(Table1[[#This Row],[launched_at]]/86400)+DATE(1970,1,1)</f>
        <v>41802.62090277778</v>
      </c>
      <c r="T3512" s="7">
        <f>(Table1[[#This Row],[deadline]]/86400)+DATE(1970,1,1)</f>
        <v>41822.62090277778</v>
      </c>
    </row>
    <row r="3513" spans="1:20" ht="43.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12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9">
        <f>Table1[[#This Row],[pledged]]/Table1[[#This Row],[goal]]</f>
        <v>1.012</v>
      </c>
      <c r="P3513" s="8">
        <f>IFERROR(Table1[[#This Row],[pledged]]/Table1[[#This Row],[backers_count]],0)</f>
        <v>79.89473684210526</v>
      </c>
      <c r="Q35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13" t="str">
        <f>RIGHT(Table1[[#This Row],[Category and Sub-Category]],(LEN(Table1[[#This Row],[Category and Sub-Category]])-(FIND("/",Table1[[#This Row],[Category and Sub-Category]],1))))</f>
        <v>plays</v>
      </c>
      <c r="S3513" s="7">
        <f>(Table1[[#This Row],[launched_at]]/86400)+DATE(1970,1,1)</f>
        <v>41927.873784722222</v>
      </c>
      <c r="T3513" s="7">
        <f>(Table1[[#This Row],[deadline]]/86400)+DATE(1970,1,1)</f>
        <v>41950.770833333336</v>
      </c>
    </row>
    <row r="3514" spans="1:20" ht="43.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12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9">
        <f>Table1[[#This Row],[pledged]]/Table1[[#This Row],[goal]]</f>
        <v>1</v>
      </c>
      <c r="P3514" s="8">
        <f>IFERROR(Table1[[#This Row],[pledged]]/Table1[[#This Row],[backers_count]],0)</f>
        <v>58.823529411764703</v>
      </c>
      <c r="Q35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14" t="str">
        <f>RIGHT(Table1[[#This Row],[Category and Sub-Category]],(LEN(Table1[[#This Row],[Category and Sub-Category]])-(FIND("/",Table1[[#This Row],[Category and Sub-Category]],1))))</f>
        <v>plays</v>
      </c>
      <c r="S3514" s="7">
        <f>(Table1[[#This Row],[launched_at]]/86400)+DATE(1970,1,1)</f>
        <v>42057.536944444444</v>
      </c>
      <c r="T3514" s="7">
        <f>(Table1[[#This Row],[deadline]]/86400)+DATE(1970,1,1)</f>
        <v>42117.49527777778</v>
      </c>
    </row>
    <row r="3515" spans="1:20" ht="43.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12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9">
        <f>Table1[[#This Row],[pledged]]/Table1[[#This Row],[goal]]</f>
        <v>1.1839285714285714</v>
      </c>
      <c r="P3515" s="8">
        <f>IFERROR(Table1[[#This Row],[pledged]]/Table1[[#This Row],[backers_count]],0)</f>
        <v>75.340909090909093</v>
      </c>
      <c r="Q35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15" t="str">
        <f>RIGHT(Table1[[#This Row],[Category and Sub-Category]],(LEN(Table1[[#This Row],[Category and Sub-Category]])-(FIND("/",Table1[[#This Row],[Category and Sub-Category]],1))))</f>
        <v>plays</v>
      </c>
      <c r="S3515" s="7">
        <f>(Table1[[#This Row],[launched_at]]/86400)+DATE(1970,1,1)</f>
        <v>41781.096203703702</v>
      </c>
      <c r="T3515" s="7">
        <f>(Table1[[#This Row],[deadline]]/86400)+DATE(1970,1,1)</f>
        <v>41794.207638888889</v>
      </c>
    </row>
    <row r="3516" spans="1:20" ht="43.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12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9">
        <f>Table1[[#This Row],[pledged]]/Table1[[#This Row],[goal]]</f>
        <v>1.1000000000000001</v>
      </c>
      <c r="P3516" s="8">
        <f>IFERROR(Table1[[#This Row],[pledged]]/Table1[[#This Row],[backers_count]],0)</f>
        <v>55</v>
      </c>
      <c r="Q35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16" t="str">
        <f>RIGHT(Table1[[#This Row],[Category and Sub-Category]],(LEN(Table1[[#This Row],[Category and Sub-Category]])-(FIND("/",Table1[[#This Row],[Category and Sub-Category]],1))))</f>
        <v>plays</v>
      </c>
      <c r="S3516" s="7">
        <f>(Table1[[#This Row],[launched_at]]/86400)+DATE(1970,1,1)</f>
        <v>42020.846666666665</v>
      </c>
      <c r="T3516" s="7">
        <f>(Table1[[#This Row],[deadline]]/86400)+DATE(1970,1,1)</f>
        <v>42037.207638888889</v>
      </c>
    </row>
    <row r="3517" spans="1:20" ht="43.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12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9">
        <f>Table1[[#This Row],[pledged]]/Table1[[#This Row],[goal]]</f>
        <v>1.0266666666666666</v>
      </c>
      <c r="P3517" s="8">
        <f>IFERROR(Table1[[#This Row],[pledged]]/Table1[[#This Row],[backers_count]],0)</f>
        <v>66.956521739130437</v>
      </c>
      <c r="Q35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17" t="str">
        <f>RIGHT(Table1[[#This Row],[Category and Sub-Category]],(LEN(Table1[[#This Row],[Category and Sub-Category]])-(FIND("/",Table1[[#This Row],[Category and Sub-Category]],1))))</f>
        <v>plays</v>
      </c>
      <c r="S3517" s="7">
        <f>(Table1[[#This Row],[launched_at]]/86400)+DATE(1970,1,1)</f>
        <v>42125.772812499999</v>
      </c>
      <c r="T3517" s="7">
        <f>(Table1[[#This Row],[deadline]]/86400)+DATE(1970,1,1)</f>
        <v>42155.772812499999</v>
      </c>
    </row>
    <row r="3518" spans="1:20" ht="43.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12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9">
        <f>Table1[[#This Row],[pledged]]/Table1[[#This Row],[goal]]</f>
        <v>1</v>
      </c>
      <c r="P3518" s="8">
        <f>IFERROR(Table1[[#This Row],[pledged]]/Table1[[#This Row],[backers_count]],0)</f>
        <v>227.27272727272728</v>
      </c>
      <c r="Q35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18" t="str">
        <f>RIGHT(Table1[[#This Row],[Category and Sub-Category]],(LEN(Table1[[#This Row],[Category and Sub-Category]])-(FIND("/",Table1[[#This Row],[Category and Sub-Category]],1))))</f>
        <v>plays</v>
      </c>
      <c r="S3518" s="7">
        <f>(Table1[[#This Row],[launched_at]]/86400)+DATE(1970,1,1)</f>
        <v>41856.010069444441</v>
      </c>
      <c r="T3518" s="7">
        <f>(Table1[[#This Row],[deadline]]/86400)+DATE(1970,1,1)</f>
        <v>41890.125</v>
      </c>
    </row>
    <row r="3519" spans="1:20" ht="43.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12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9">
        <f>Table1[[#This Row],[pledged]]/Table1[[#This Row],[goal]]</f>
        <v>1</v>
      </c>
      <c r="P3519" s="8">
        <f>IFERROR(Table1[[#This Row],[pledged]]/Table1[[#This Row],[backers_count]],0)</f>
        <v>307.69230769230768</v>
      </c>
      <c r="Q35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19" t="str">
        <f>RIGHT(Table1[[#This Row],[Category and Sub-Category]],(LEN(Table1[[#This Row],[Category and Sub-Category]])-(FIND("/",Table1[[#This Row],[Category and Sub-Category]],1))))</f>
        <v>plays</v>
      </c>
      <c r="S3519" s="7">
        <f>(Table1[[#This Row],[launched_at]]/86400)+DATE(1970,1,1)</f>
        <v>41794.817523148144</v>
      </c>
      <c r="T3519" s="7">
        <f>(Table1[[#This Row],[deadline]]/86400)+DATE(1970,1,1)</f>
        <v>41824.458333333336</v>
      </c>
    </row>
    <row r="3520" spans="1:20" ht="43.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12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9">
        <f>Table1[[#This Row],[pledged]]/Table1[[#This Row],[goal]]</f>
        <v>1.10046</v>
      </c>
      <c r="P3520" s="8">
        <f>IFERROR(Table1[[#This Row],[pledged]]/Table1[[#This Row],[backers_count]],0)</f>
        <v>50.020909090909093</v>
      </c>
      <c r="Q35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20" t="str">
        <f>RIGHT(Table1[[#This Row],[Category and Sub-Category]],(LEN(Table1[[#This Row],[Category and Sub-Category]])-(FIND("/",Table1[[#This Row],[Category and Sub-Category]],1))))</f>
        <v>plays</v>
      </c>
      <c r="S3520" s="7">
        <f>(Table1[[#This Row],[launched_at]]/86400)+DATE(1970,1,1)</f>
        <v>41893.783553240741</v>
      </c>
      <c r="T3520" s="7">
        <f>(Table1[[#This Row],[deadline]]/86400)+DATE(1970,1,1)</f>
        <v>41914.597916666666</v>
      </c>
    </row>
    <row r="3521" spans="1:20" ht="43.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12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9">
        <f>Table1[[#This Row],[pledged]]/Table1[[#This Row],[goal]]</f>
        <v>1.0135000000000001</v>
      </c>
      <c r="P3521" s="8">
        <f>IFERROR(Table1[[#This Row],[pledged]]/Table1[[#This Row],[backers_count]],0)</f>
        <v>72.392857142857139</v>
      </c>
      <c r="Q35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21" t="str">
        <f>RIGHT(Table1[[#This Row],[Category and Sub-Category]],(LEN(Table1[[#This Row],[Category and Sub-Category]])-(FIND("/",Table1[[#This Row],[Category and Sub-Category]],1))))</f>
        <v>plays</v>
      </c>
      <c r="S3521" s="7">
        <f>(Table1[[#This Row],[launched_at]]/86400)+DATE(1970,1,1)</f>
        <v>42037.598958333328</v>
      </c>
      <c r="T3521" s="7">
        <f>(Table1[[#This Row],[deadline]]/86400)+DATE(1970,1,1)</f>
        <v>42067.598958333328</v>
      </c>
    </row>
    <row r="3522" spans="1:20" ht="43.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1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9">
        <f>Table1[[#This Row],[pledged]]/Table1[[#This Row],[goal]]</f>
        <v>1.0075000000000001</v>
      </c>
      <c r="P3522" s="8">
        <f>IFERROR(Table1[[#This Row],[pledged]]/Table1[[#This Row],[backers_count]],0)</f>
        <v>95.952380952380949</v>
      </c>
      <c r="Q35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22" t="str">
        <f>RIGHT(Table1[[#This Row],[Category and Sub-Category]],(LEN(Table1[[#This Row],[Category and Sub-Category]])-(FIND("/",Table1[[#This Row],[Category and Sub-Category]],1))))</f>
        <v>plays</v>
      </c>
      <c r="S3522" s="7">
        <f>(Table1[[#This Row],[launched_at]]/86400)+DATE(1970,1,1)</f>
        <v>42227.824212962965</v>
      </c>
      <c r="T3522" s="7">
        <f>(Table1[[#This Row],[deadline]]/86400)+DATE(1970,1,1)</f>
        <v>42253.57430555555</v>
      </c>
    </row>
    <row r="3523" spans="1:20" ht="58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12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9">
        <f>Table1[[#This Row],[pledged]]/Table1[[#This Row],[goal]]</f>
        <v>1.6942857142857144</v>
      </c>
      <c r="P3523" s="8">
        <f>IFERROR(Table1[[#This Row],[pledged]]/Table1[[#This Row],[backers_count]],0)</f>
        <v>45.615384615384613</v>
      </c>
      <c r="Q35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23" t="str">
        <f>RIGHT(Table1[[#This Row],[Category and Sub-Category]],(LEN(Table1[[#This Row],[Category and Sub-Category]])-(FIND("/",Table1[[#This Row],[Category and Sub-Category]],1))))</f>
        <v>plays</v>
      </c>
      <c r="S3523" s="7">
        <f>(Table1[[#This Row],[launched_at]]/86400)+DATE(1970,1,1)</f>
        <v>41881.361342592594</v>
      </c>
      <c r="T3523" s="7">
        <f>(Table1[[#This Row],[deadline]]/86400)+DATE(1970,1,1)</f>
        <v>41911.361342592594</v>
      </c>
    </row>
    <row r="3524" spans="1:20" ht="43.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12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9">
        <f>Table1[[#This Row],[pledged]]/Table1[[#This Row],[goal]]</f>
        <v>1</v>
      </c>
      <c r="P3524" s="8">
        <f>IFERROR(Table1[[#This Row],[pledged]]/Table1[[#This Row],[backers_count]],0)</f>
        <v>41.029411764705884</v>
      </c>
      <c r="Q35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24" t="str">
        <f>RIGHT(Table1[[#This Row],[Category and Sub-Category]],(LEN(Table1[[#This Row],[Category and Sub-Category]])-(FIND("/",Table1[[#This Row],[Category and Sub-Category]],1))))</f>
        <v>plays</v>
      </c>
      <c r="S3524" s="7">
        <f>(Table1[[#This Row],[launched_at]]/86400)+DATE(1970,1,1)</f>
        <v>42234.789884259255</v>
      </c>
      <c r="T3524" s="7">
        <f>(Table1[[#This Row],[deadline]]/86400)+DATE(1970,1,1)</f>
        <v>42262.420833333337</v>
      </c>
    </row>
    <row r="3525" spans="1:20" ht="43.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12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9">
        <f>Table1[[#This Row],[pledged]]/Table1[[#This Row],[goal]]</f>
        <v>1.1365000000000001</v>
      </c>
      <c r="P3525" s="8">
        <f>IFERROR(Table1[[#This Row],[pledged]]/Table1[[#This Row],[backers_count]],0)</f>
        <v>56.825000000000003</v>
      </c>
      <c r="Q35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25" t="str">
        <f>RIGHT(Table1[[#This Row],[Category and Sub-Category]],(LEN(Table1[[#This Row],[Category and Sub-Category]])-(FIND("/",Table1[[#This Row],[Category and Sub-Category]],1))))</f>
        <v>plays</v>
      </c>
      <c r="S3525" s="7">
        <f>(Table1[[#This Row],[launched_at]]/86400)+DATE(1970,1,1)</f>
        <v>42581.397546296299</v>
      </c>
      <c r="T3525" s="7">
        <f>(Table1[[#This Row],[deadline]]/86400)+DATE(1970,1,1)</f>
        <v>42638.958333333328</v>
      </c>
    </row>
    <row r="3526" spans="1:20" ht="58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12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9">
        <f>Table1[[#This Row],[pledged]]/Table1[[#This Row],[goal]]</f>
        <v>1.0156000000000001</v>
      </c>
      <c r="P3526" s="8">
        <f>IFERROR(Table1[[#This Row],[pledged]]/Table1[[#This Row],[backers_count]],0)</f>
        <v>137.24324324324326</v>
      </c>
      <c r="Q35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26" t="str">
        <f>RIGHT(Table1[[#This Row],[Category and Sub-Category]],(LEN(Table1[[#This Row],[Category and Sub-Category]])-(FIND("/",Table1[[#This Row],[Category and Sub-Category]],1))))</f>
        <v>plays</v>
      </c>
      <c r="S3526" s="7">
        <f>(Table1[[#This Row],[launched_at]]/86400)+DATE(1970,1,1)</f>
        <v>41880.76357638889</v>
      </c>
      <c r="T3526" s="7">
        <f>(Table1[[#This Row],[deadline]]/86400)+DATE(1970,1,1)</f>
        <v>41895.166666666664</v>
      </c>
    </row>
    <row r="3527" spans="1:20" ht="43.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12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9">
        <f>Table1[[#This Row],[pledged]]/Table1[[#This Row],[goal]]</f>
        <v>1.06</v>
      </c>
      <c r="P3527" s="8">
        <f>IFERROR(Table1[[#This Row],[pledged]]/Table1[[#This Row],[backers_count]],0)</f>
        <v>75.714285714285708</v>
      </c>
      <c r="Q35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27" t="str">
        <f>RIGHT(Table1[[#This Row],[Category and Sub-Category]],(LEN(Table1[[#This Row],[Category and Sub-Category]])-(FIND("/",Table1[[#This Row],[Category and Sub-Category]],1))))</f>
        <v>plays</v>
      </c>
      <c r="S3527" s="7">
        <f>(Table1[[#This Row],[launched_at]]/86400)+DATE(1970,1,1)</f>
        <v>42214.6956712963</v>
      </c>
      <c r="T3527" s="7">
        <f>(Table1[[#This Row],[deadline]]/86400)+DATE(1970,1,1)</f>
        <v>42225.666666666672</v>
      </c>
    </row>
    <row r="3528" spans="1:20" ht="43.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12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9">
        <f>Table1[[#This Row],[pledged]]/Table1[[#This Row],[goal]]</f>
        <v>1.02</v>
      </c>
      <c r="P3528" s="8">
        <f>IFERROR(Table1[[#This Row],[pledged]]/Table1[[#This Row],[backers_count]],0)</f>
        <v>99</v>
      </c>
      <c r="Q35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28" t="str">
        <f>RIGHT(Table1[[#This Row],[Category and Sub-Category]],(LEN(Table1[[#This Row],[Category and Sub-Category]])-(FIND("/",Table1[[#This Row],[Category and Sub-Category]],1))))</f>
        <v>plays</v>
      </c>
      <c r="S3528" s="7">
        <f>(Table1[[#This Row],[launched_at]]/86400)+DATE(1970,1,1)</f>
        <v>42460.335312499999</v>
      </c>
      <c r="T3528" s="7">
        <f>(Table1[[#This Row],[deadline]]/86400)+DATE(1970,1,1)</f>
        <v>42488.249305555553</v>
      </c>
    </row>
    <row r="3529" spans="1:20" ht="43.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12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9">
        <f>Table1[[#This Row],[pledged]]/Table1[[#This Row],[goal]]</f>
        <v>1.1691666666666667</v>
      </c>
      <c r="P3529" s="8">
        <f>IFERROR(Table1[[#This Row],[pledged]]/Table1[[#This Row],[backers_count]],0)</f>
        <v>81.569767441860463</v>
      </c>
      <c r="Q35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29" t="str">
        <f>RIGHT(Table1[[#This Row],[Category and Sub-Category]],(LEN(Table1[[#This Row],[Category and Sub-Category]])-(FIND("/",Table1[[#This Row],[Category and Sub-Category]],1))))</f>
        <v>plays</v>
      </c>
      <c r="S3529" s="7">
        <f>(Table1[[#This Row],[launched_at]]/86400)+DATE(1970,1,1)</f>
        <v>42167.023206018523</v>
      </c>
      <c r="T3529" s="7">
        <f>(Table1[[#This Row],[deadline]]/86400)+DATE(1970,1,1)</f>
        <v>42196.165972222225</v>
      </c>
    </row>
    <row r="3530" spans="1:20" ht="43.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12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9">
        <f>Table1[[#This Row],[pledged]]/Table1[[#This Row],[goal]]</f>
        <v>1.0115151515151515</v>
      </c>
      <c r="P3530" s="8">
        <f>IFERROR(Table1[[#This Row],[pledged]]/Table1[[#This Row],[backers_count]],0)</f>
        <v>45.108108108108105</v>
      </c>
      <c r="Q35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30" t="str">
        <f>RIGHT(Table1[[#This Row],[Category and Sub-Category]],(LEN(Table1[[#This Row],[Category and Sub-Category]])-(FIND("/",Table1[[#This Row],[Category and Sub-Category]],1))))</f>
        <v>plays</v>
      </c>
      <c r="S3530" s="7">
        <f>(Table1[[#This Row],[launched_at]]/86400)+DATE(1970,1,1)</f>
        <v>42733.50136574074</v>
      </c>
      <c r="T3530" s="7">
        <f>(Table1[[#This Row],[deadline]]/86400)+DATE(1970,1,1)</f>
        <v>42753.50136574074</v>
      </c>
    </row>
    <row r="3531" spans="1:20" ht="58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12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9">
        <f>Table1[[#This Row],[pledged]]/Table1[[#This Row],[goal]]</f>
        <v>1.32</v>
      </c>
      <c r="P3531" s="8">
        <f>IFERROR(Table1[[#This Row],[pledged]]/Table1[[#This Row],[backers_count]],0)</f>
        <v>36.666666666666664</v>
      </c>
      <c r="Q35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31" t="str">
        <f>RIGHT(Table1[[#This Row],[Category and Sub-Category]],(LEN(Table1[[#This Row],[Category and Sub-Category]])-(FIND("/",Table1[[#This Row],[Category and Sub-Category]],1))))</f>
        <v>plays</v>
      </c>
      <c r="S3531" s="7">
        <f>(Table1[[#This Row],[launched_at]]/86400)+DATE(1970,1,1)</f>
        <v>42177.761782407411</v>
      </c>
      <c r="T3531" s="7">
        <f>(Table1[[#This Row],[deadline]]/86400)+DATE(1970,1,1)</f>
        <v>42198.041666666672</v>
      </c>
    </row>
    <row r="3532" spans="1:20" ht="43.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1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9">
        <f>Table1[[#This Row],[pledged]]/Table1[[#This Row],[goal]]</f>
        <v>1</v>
      </c>
      <c r="P3532" s="8">
        <f>IFERROR(Table1[[#This Row],[pledged]]/Table1[[#This Row],[backers_count]],0)</f>
        <v>125</v>
      </c>
      <c r="Q35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32" t="str">
        <f>RIGHT(Table1[[#This Row],[Category and Sub-Category]],(LEN(Table1[[#This Row],[Category and Sub-Category]])-(FIND("/",Table1[[#This Row],[Category and Sub-Category]],1))))</f>
        <v>plays</v>
      </c>
      <c r="S3532" s="7">
        <f>(Table1[[#This Row],[launched_at]]/86400)+DATE(1970,1,1)</f>
        <v>42442.623344907406</v>
      </c>
      <c r="T3532" s="7">
        <f>(Table1[[#This Row],[deadline]]/86400)+DATE(1970,1,1)</f>
        <v>42470.833333333328</v>
      </c>
    </row>
    <row r="3533" spans="1:20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12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9">
        <f>Table1[[#This Row],[pledged]]/Table1[[#This Row],[goal]]</f>
        <v>1.28</v>
      </c>
      <c r="P3533" s="8">
        <f>IFERROR(Table1[[#This Row],[pledged]]/Table1[[#This Row],[backers_count]],0)</f>
        <v>49.230769230769234</v>
      </c>
      <c r="Q35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33" t="str">
        <f>RIGHT(Table1[[#This Row],[Category and Sub-Category]],(LEN(Table1[[#This Row],[Category and Sub-Category]])-(FIND("/",Table1[[#This Row],[Category and Sub-Category]],1))))</f>
        <v>plays</v>
      </c>
      <c r="S3533" s="7">
        <f>(Table1[[#This Row],[launched_at]]/86400)+DATE(1970,1,1)</f>
        <v>42521.654328703706</v>
      </c>
      <c r="T3533" s="7">
        <f>(Table1[[#This Row],[deadline]]/86400)+DATE(1970,1,1)</f>
        <v>42551.654328703706</v>
      </c>
    </row>
    <row r="3534" spans="1:20" ht="58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12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9">
        <f>Table1[[#This Row],[pledged]]/Table1[[#This Row],[goal]]</f>
        <v>1.1895833333333334</v>
      </c>
      <c r="P3534" s="8">
        <f>IFERROR(Table1[[#This Row],[pledged]]/Table1[[#This Row],[backers_count]],0)</f>
        <v>42.296296296296298</v>
      </c>
      <c r="Q35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34" t="str">
        <f>RIGHT(Table1[[#This Row],[Category and Sub-Category]],(LEN(Table1[[#This Row],[Category and Sub-Category]])-(FIND("/",Table1[[#This Row],[Category and Sub-Category]],1))))</f>
        <v>plays</v>
      </c>
      <c r="S3534" s="7">
        <f>(Table1[[#This Row],[launched_at]]/86400)+DATE(1970,1,1)</f>
        <v>41884.599849537037</v>
      </c>
      <c r="T3534" s="7">
        <f>(Table1[[#This Row],[deadline]]/86400)+DATE(1970,1,1)</f>
        <v>41900.165972222225</v>
      </c>
    </row>
    <row r="3535" spans="1:20" ht="58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12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9">
        <f>Table1[[#This Row],[pledged]]/Table1[[#This Row],[goal]]</f>
        <v>1.262</v>
      </c>
      <c r="P3535" s="8">
        <f>IFERROR(Table1[[#This Row],[pledged]]/Table1[[#This Row],[backers_count]],0)</f>
        <v>78.875</v>
      </c>
      <c r="Q35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35" t="str">
        <f>RIGHT(Table1[[#This Row],[Category and Sub-Category]],(LEN(Table1[[#This Row],[Category and Sub-Category]])-(FIND("/",Table1[[#This Row],[Category and Sub-Category]],1))))</f>
        <v>plays</v>
      </c>
      <c r="S3535" s="7">
        <f>(Table1[[#This Row],[launched_at]]/86400)+DATE(1970,1,1)</f>
        <v>42289.761192129634</v>
      </c>
      <c r="T3535" s="7">
        <f>(Table1[[#This Row],[deadline]]/86400)+DATE(1970,1,1)</f>
        <v>42319.802858796298</v>
      </c>
    </row>
    <row r="3536" spans="1:20" ht="43.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12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9">
        <f>Table1[[#This Row],[pledged]]/Table1[[#This Row],[goal]]</f>
        <v>1.5620000000000001</v>
      </c>
      <c r="P3536" s="8">
        <f>IFERROR(Table1[[#This Row],[pledged]]/Table1[[#This Row],[backers_count]],0)</f>
        <v>38.284313725490193</v>
      </c>
      <c r="Q35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36" t="str">
        <f>RIGHT(Table1[[#This Row],[Category and Sub-Category]],(LEN(Table1[[#This Row],[Category and Sub-Category]])-(FIND("/",Table1[[#This Row],[Category and Sub-Category]],1))))</f>
        <v>plays</v>
      </c>
      <c r="S3536" s="7">
        <f>(Table1[[#This Row],[launched_at]]/86400)+DATE(1970,1,1)</f>
        <v>42243.6252662037</v>
      </c>
      <c r="T3536" s="7">
        <f>(Table1[[#This Row],[deadline]]/86400)+DATE(1970,1,1)</f>
        <v>42278.6252662037</v>
      </c>
    </row>
    <row r="3537" spans="1:20" ht="43.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12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9">
        <f>Table1[[#This Row],[pledged]]/Table1[[#This Row],[goal]]</f>
        <v>1.0315000000000001</v>
      </c>
      <c r="P3537" s="8">
        <f>IFERROR(Table1[[#This Row],[pledged]]/Table1[[#This Row],[backers_count]],0)</f>
        <v>44.847826086956523</v>
      </c>
      <c r="Q35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37" t="str">
        <f>RIGHT(Table1[[#This Row],[Category and Sub-Category]],(LEN(Table1[[#This Row],[Category and Sub-Category]])-(FIND("/",Table1[[#This Row],[Category and Sub-Category]],1))))</f>
        <v>plays</v>
      </c>
      <c r="S3537" s="7">
        <f>(Table1[[#This Row],[launched_at]]/86400)+DATE(1970,1,1)</f>
        <v>42248.640162037038</v>
      </c>
      <c r="T3537" s="7">
        <f>(Table1[[#This Row],[deadline]]/86400)+DATE(1970,1,1)</f>
        <v>42279.75</v>
      </c>
    </row>
    <row r="3538" spans="1:20" ht="43.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12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9">
        <f>Table1[[#This Row],[pledged]]/Table1[[#This Row],[goal]]</f>
        <v>1.5333333333333334</v>
      </c>
      <c r="P3538" s="8">
        <f>IFERROR(Table1[[#This Row],[pledged]]/Table1[[#This Row],[backers_count]],0)</f>
        <v>13.529411764705882</v>
      </c>
      <c r="Q35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38" t="str">
        <f>RIGHT(Table1[[#This Row],[Category and Sub-Category]],(LEN(Table1[[#This Row],[Category and Sub-Category]])-(FIND("/",Table1[[#This Row],[Category and Sub-Category]],1))))</f>
        <v>plays</v>
      </c>
      <c r="S3538" s="7">
        <f>(Table1[[#This Row],[launched_at]]/86400)+DATE(1970,1,1)</f>
        <v>42328.727141203708</v>
      </c>
      <c r="T3538" s="7">
        <f>(Table1[[#This Row],[deadline]]/86400)+DATE(1970,1,1)</f>
        <v>42358.499305555553</v>
      </c>
    </row>
    <row r="3539" spans="1:20" ht="58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12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9">
        <f>Table1[[#This Row],[pledged]]/Table1[[#This Row],[goal]]</f>
        <v>1.8044444444444445</v>
      </c>
      <c r="P3539" s="8">
        <f>IFERROR(Table1[[#This Row],[pledged]]/Table1[[#This Row],[backers_count]],0)</f>
        <v>43.5</v>
      </c>
      <c r="Q35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39" t="str">
        <f>RIGHT(Table1[[#This Row],[Category and Sub-Category]],(LEN(Table1[[#This Row],[Category and Sub-Category]])-(FIND("/",Table1[[#This Row],[Category and Sub-Category]],1))))</f>
        <v>plays</v>
      </c>
      <c r="S3539" s="7">
        <f>(Table1[[#This Row],[launched_at]]/86400)+DATE(1970,1,1)</f>
        <v>41923.354351851856</v>
      </c>
      <c r="T3539" s="7">
        <f>(Table1[[#This Row],[deadline]]/86400)+DATE(1970,1,1)</f>
        <v>41960.332638888889</v>
      </c>
    </row>
    <row r="3540" spans="1:20" ht="43.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12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9">
        <f>Table1[[#This Row],[pledged]]/Table1[[#This Row],[goal]]</f>
        <v>1.2845</v>
      </c>
      <c r="P3540" s="8">
        <f>IFERROR(Table1[[#This Row],[pledged]]/Table1[[#This Row],[backers_count]],0)</f>
        <v>30.951807228915662</v>
      </c>
      <c r="Q35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40" t="str">
        <f>RIGHT(Table1[[#This Row],[Category and Sub-Category]],(LEN(Table1[[#This Row],[Category and Sub-Category]])-(FIND("/",Table1[[#This Row],[Category and Sub-Category]],1))))</f>
        <v>plays</v>
      </c>
      <c r="S3540" s="7">
        <f>(Table1[[#This Row],[launched_at]]/86400)+DATE(1970,1,1)</f>
        <v>42571.420601851853</v>
      </c>
      <c r="T3540" s="7">
        <f>(Table1[[#This Row],[deadline]]/86400)+DATE(1970,1,1)</f>
        <v>42599.420601851853</v>
      </c>
    </row>
    <row r="3541" spans="1:20" ht="43.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12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9">
        <f>Table1[[#This Row],[pledged]]/Table1[[#This Row],[goal]]</f>
        <v>1.1966666666666668</v>
      </c>
      <c r="P3541" s="8">
        <f>IFERROR(Table1[[#This Row],[pledged]]/Table1[[#This Row],[backers_count]],0)</f>
        <v>55.230769230769234</v>
      </c>
      <c r="Q35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41" t="str">
        <f>RIGHT(Table1[[#This Row],[Category and Sub-Category]],(LEN(Table1[[#This Row],[Category and Sub-Category]])-(FIND("/",Table1[[#This Row],[Category and Sub-Category]],1))))</f>
        <v>plays</v>
      </c>
      <c r="S3541" s="7">
        <f>(Table1[[#This Row],[launched_at]]/86400)+DATE(1970,1,1)</f>
        <v>42600.756041666667</v>
      </c>
      <c r="T3541" s="7">
        <f>(Table1[[#This Row],[deadline]]/86400)+DATE(1970,1,1)</f>
        <v>42621.756041666667</v>
      </c>
    </row>
    <row r="3542" spans="1:20" ht="58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1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9">
        <f>Table1[[#This Row],[pledged]]/Table1[[#This Row],[goal]]</f>
        <v>1.23</v>
      </c>
      <c r="P3542" s="8">
        <f>IFERROR(Table1[[#This Row],[pledged]]/Table1[[#This Row],[backers_count]],0)</f>
        <v>46.125</v>
      </c>
      <c r="Q35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42" t="str">
        <f>RIGHT(Table1[[#This Row],[Category and Sub-Category]],(LEN(Table1[[#This Row],[Category and Sub-Category]])-(FIND("/",Table1[[#This Row],[Category and Sub-Category]],1))))</f>
        <v>plays</v>
      </c>
      <c r="S3542" s="7">
        <f>(Table1[[#This Row],[launched_at]]/86400)+DATE(1970,1,1)</f>
        <v>42517.003368055557</v>
      </c>
      <c r="T3542" s="7">
        <f>(Table1[[#This Row],[deadline]]/86400)+DATE(1970,1,1)</f>
        <v>42547.003368055557</v>
      </c>
    </row>
    <row r="3543" spans="1:20" ht="43.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12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9">
        <f>Table1[[#This Row],[pledged]]/Table1[[#This Row],[goal]]</f>
        <v>1.05</v>
      </c>
      <c r="P3543" s="8">
        <f>IFERROR(Table1[[#This Row],[pledged]]/Table1[[#This Row],[backers_count]],0)</f>
        <v>39.375</v>
      </c>
      <c r="Q35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43" t="str">
        <f>RIGHT(Table1[[#This Row],[Category and Sub-Category]],(LEN(Table1[[#This Row],[Category and Sub-Category]])-(FIND("/",Table1[[#This Row],[Category and Sub-Category]],1))))</f>
        <v>plays</v>
      </c>
      <c r="S3543" s="7">
        <f>(Table1[[#This Row],[launched_at]]/86400)+DATE(1970,1,1)</f>
        <v>42222.730034722219</v>
      </c>
      <c r="T3543" s="7">
        <f>(Table1[[#This Row],[deadline]]/86400)+DATE(1970,1,1)</f>
        <v>42247.730034722219</v>
      </c>
    </row>
    <row r="3544" spans="1:20" ht="43.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12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9">
        <f>Table1[[#This Row],[pledged]]/Table1[[#This Row],[goal]]</f>
        <v>1.0223636363636364</v>
      </c>
      <c r="P3544" s="8">
        <f>IFERROR(Table1[[#This Row],[pledged]]/Table1[[#This Row],[backers_count]],0)</f>
        <v>66.152941176470591</v>
      </c>
      <c r="Q35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44" t="str">
        <f>RIGHT(Table1[[#This Row],[Category and Sub-Category]],(LEN(Table1[[#This Row],[Category and Sub-Category]])-(FIND("/",Table1[[#This Row],[Category and Sub-Category]],1))))</f>
        <v>plays</v>
      </c>
      <c r="S3544" s="7">
        <f>(Table1[[#This Row],[launched_at]]/86400)+DATE(1970,1,1)</f>
        <v>41829.599791666667</v>
      </c>
      <c r="T3544" s="7">
        <f>(Table1[[#This Row],[deadline]]/86400)+DATE(1970,1,1)</f>
        <v>41889.599791666667</v>
      </c>
    </row>
    <row r="3545" spans="1:20" ht="43.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12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9">
        <f>Table1[[#This Row],[pledged]]/Table1[[#This Row],[goal]]</f>
        <v>1.0466666666666666</v>
      </c>
      <c r="P3545" s="8">
        <f>IFERROR(Table1[[#This Row],[pledged]]/Table1[[#This Row],[backers_count]],0)</f>
        <v>54.137931034482762</v>
      </c>
      <c r="Q35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45" t="str">
        <f>RIGHT(Table1[[#This Row],[Category and Sub-Category]],(LEN(Table1[[#This Row],[Category and Sub-Category]])-(FIND("/",Table1[[#This Row],[Category and Sub-Category]],1))))</f>
        <v>plays</v>
      </c>
      <c r="S3545" s="7">
        <f>(Table1[[#This Row],[launched_at]]/86400)+DATE(1970,1,1)</f>
        <v>42150.755312499998</v>
      </c>
      <c r="T3545" s="7">
        <f>(Table1[[#This Row],[deadline]]/86400)+DATE(1970,1,1)</f>
        <v>42180.755312499998</v>
      </c>
    </row>
    <row r="3546" spans="1:20" ht="29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12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9">
        <f>Table1[[#This Row],[pledged]]/Table1[[#This Row],[goal]]</f>
        <v>1</v>
      </c>
      <c r="P3546" s="8">
        <f>IFERROR(Table1[[#This Row],[pledged]]/Table1[[#This Row],[backers_count]],0)</f>
        <v>104.16666666666667</v>
      </c>
      <c r="Q35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46" t="str">
        <f>RIGHT(Table1[[#This Row],[Category and Sub-Category]],(LEN(Table1[[#This Row],[Category and Sub-Category]])-(FIND("/",Table1[[#This Row],[Category and Sub-Category]],1))))</f>
        <v>plays</v>
      </c>
      <c r="S3546" s="7">
        <f>(Table1[[#This Row],[launched_at]]/86400)+DATE(1970,1,1)</f>
        <v>42040.831678240742</v>
      </c>
      <c r="T3546" s="7">
        <f>(Table1[[#This Row],[deadline]]/86400)+DATE(1970,1,1)</f>
        <v>42070.831678240742</v>
      </c>
    </row>
    <row r="3547" spans="1:20" ht="43.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12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9">
        <f>Table1[[#This Row],[pledged]]/Table1[[#This Row],[goal]]</f>
        <v>1.004</v>
      </c>
      <c r="P3547" s="8">
        <f>IFERROR(Table1[[#This Row],[pledged]]/Table1[[#This Row],[backers_count]],0)</f>
        <v>31.375</v>
      </c>
      <c r="Q35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47" t="str">
        <f>RIGHT(Table1[[#This Row],[Category and Sub-Category]],(LEN(Table1[[#This Row],[Category and Sub-Category]])-(FIND("/",Table1[[#This Row],[Category and Sub-Category]],1))))</f>
        <v>plays</v>
      </c>
      <c r="S3547" s="7">
        <f>(Table1[[#This Row],[launched_at]]/86400)+DATE(1970,1,1)</f>
        <v>42075.807395833333</v>
      </c>
      <c r="T3547" s="7">
        <f>(Table1[[#This Row],[deadline]]/86400)+DATE(1970,1,1)</f>
        <v>42105.807395833333</v>
      </c>
    </row>
    <row r="3548" spans="1:20" ht="43.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12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9">
        <f>Table1[[#This Row],[pledged]]/Table1[[#This Row],[goal]]</f>
        <v>1.0227272727272727</v>
      </c>
      <c r="P3548" s="8">
        <f>IFERROR(Table1[[#This Row],[pledged]]/Table1[[#This Row],[backers_count]],0)</f>
        <v>59.210526315789473</v>
      </c>
      <c r="Q35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48" t="str">
        <f>RIGHT(Table1[[#This Row],[Category and Sub-Category]],(LEN(Table1[[#This Row],[Category and Sub-Category]])-(FIND("/",Table1[[#This Row],[Category and Sub-Category]],1))))</f>
        <v>plays</v>
      </c>
      <c r="S3548" s="7">
        <f>(Table1[[#This Row],[launched_at]]/86400)+DATE(1970,1,1)</f>
        <v>42073.660694444443</v>
      </c>
      <c r="T3548" s="7">
        <f>(Table1[[#This Row],[deadline]]/86400)+DATE(1970,1,1)</f>
        <v>42095.165972222225</v>
      </c>
    </row>
    <row r="3549" spans="1:20" ht="43.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12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9">
        <f>Table1[[#This Row],[pledged]]/Table1[[#This Row],[goal]]</f>
        <v>1.1440928571428572</v>
      </c>
      <c r="P3549" s="8">
        <f>IFERROR(Table1[[#This Row],[pledged]]/Table1[[#This Row],[backers_count]],0)</f>
        <v>119.17633928571429</v>
      </c>
      <c r="Q35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49" t="str">
        <f>RIGHT(Table1[[#This Row],[Category and Sub-Category]],(LEN(Table1[[#This Row],[Category and Sub-Category]])-(FIND("/",Table1[[#This Row],[Category and Sub-Category]],1))))</f>
        <v>plays</v>
      </c>
      <c r="S3549" s="7">
        <f>(Table1[[#This Row],[launched_at]]/86400)+DATE(1970,1,1)</f>
        <v>42480.078715277778</v>
      </c>
      <c r="T3549" s="7">
        <f>(Table1[[#This Row],[deadline]]/86400)+DATE(1970,1,1)</f>
        <v>42504.165972222225</v>
      </c>
    </row>
    <row r="3550" spans="1:20" ht="43.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12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9">
        <f>Table1[[#This Row],[pledged]]/Table1[[#This Row],[goal]]</f>
        <v>1.019047619047619</v>
      </c>
      <c r="P3550" s="8">
        <f>IFERROR(Table1[[#This Row],[pledged]]/Table1[[#This Row],[backers_count]],0)</f>
        <v>164.61538461538461</v>
      </c>
      <c r="Q35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50" t="str">
        <f>RIGHT(Table1[[#This Row],[Category and Sub-Category]],(LEN(Table1[[#This Row],[Category and Sub-Category]])-(FIND("/",Table1[[#This Row],[Category and Sub-Category]],1))))</f>
        <v>plays</v>
      </c>
      <c r="S3550" s="7">
        <f>(Table1[[#This Row],[launched_at]]/86400)+DATE(1970,1,1)</f>
        <v>42411.942291666666</v>
      </c>
      <c r="T3550" s="7">
        <f>(Table1[[#This Row],[deadline]]/86400)+DATE(1970,1,1)</f>
        <v>42434.041666666672</v>
      </c>
    </row>
    <row r="3551" spans="1:20" ht="43.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12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9">
        <f>Table1[[#This Row],[pledged]]/Table1[[#This Row],[goal]]</f>
        <v>1.02</v>
      </c>
      <c r="P3551" s="8">
        <f>IFERROR(Table1[[#This Row],[pledged]]/Table1[[#This Row],[backers_count]],0)</f>
        <v>24.285714285714285</v>
      </c>
      <c r="Q35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51" t="str">
        <f>RIGHT(Table1[[#This Row],[Category and Sub-Category]],(LEN(Table1[[#This Row],[Category and Sub-Category]])-(FIND("/",Table1[[#This Row],[Category and Sub-Category]],1))))</f>
        <v>plays</v>
      </c>
      <c r="S3551" s="7">
        <f>(Table1[[#This Row],[launched_at]]/86400)+DATE(1970,1,1)</f>
        <v>42223.394363425927</v>
      </c>
      <c r="T3551" s="7">
        <f>(Table1[[#This Row],[deadline]]/86400)+DATE(1970,1,1)</f>
        <v>42251.394363425927</v>
      </c>
    </row>
    <row r="3552" spans="1:20" ht="58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1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9">
        <f>Table1[[#This Row],[pledged]]/Table1[[#This Row],[goal]]</f>
        <v>1.048</v>
      </c>
      <c r="P3552" s="8">
        <f>IFERROR(Table1[[#This Row],[pledged]]/Table1[[#This Row],[backers_count]],0)</f>
        <v>40.9375</v>
      </c>
      <c r="Q35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52" t="str">
        <f>RIGHT(Table1[[#This Row],[Category and Sub-Category]],(LEN(Table1[[#This Row],[Category and Sub-Category]])-(FIND("/",Table1[[#This Row],[Category and Sub-Category]],1))))</f>
        <v>plays</v>
      </c>
      <c r="S3552" s="7">
        <f>(Table1[[#This Row],[launched_at]]/86400)+DATE(1970,1,1)</f>
        <v>42462.893495370372</v>
      </c>
      <c r="T3552" s="7">
        <f>(Table1[[#This Row],[deadline]]/86400)+DATE(1970,1,1)</f>
        <v>42492.893495370372</v>
      </c>
    </row>
    <row r="3553" spans="1:20" ht="43.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12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9">
        <f>Table1[[#This Row],[pledged]]/Table1[[#This Row],[goal]]</f>
        <v>1.0183333333333333</v>
      </c>
      <c r="P3553" s="8">
        <f>IFERROR(Table1[[#This Row],[pledged]]/Table1[[#This Row],[backers_count]],0)</f>
        <v>61.1</v>
      </c>
      <c r="Q35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53" t="str">
        <f>RIGHT(Table1[[#This Row],[Category and Sub-Category]],(LEN(Table1[[#This Row],[Category and Sub-Category]])-(FIND("/",Table1[[#This Row],[Category and Sub-Category]],1))))</f>
        <v>plays</v>
      </c>
      <c r="S3553" s="7">
        <f>(Table1[[#This Row],[launched_at]]/86400)+DATE(1970,1,1)</f>
        <v>41753.515856481477</v>
      </c>
      <c r="T3553" s="7">
        <f>(Table1[[#This Row],[deadline]]/86400)+DATE(1970,1,1)</f>
        <v>41781.921527777777</v>
      </c>
    </row>
    <row r="3554" spans="1:20" ht="43.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12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9">
        <f>Table1[[#This Row],[pledged]]/Table1[[#This Row],[goal]]</f>
        <v>1</v>
      </c>
      <c r="P3554" s="8">
        <f>IFERROR(Table1[[#This Row],[pledged]]/Table1[[#This Row],[backers_count]],0)</f>
        <v>38.65</v>
      </c>
      <c r="Q35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54" t="str">
        <f>RIGHT(Table1[[#This Row],[Category and Sub-Category]],(LEN(Table1[[#This Row],[Category and Sub-Category]])-(FIND("/",Table1[[#This Row],[Category and Sub-Category]],1))))</f>
        <v>plays</v>
      </c>
      <c r="S3554" s="7">
        <f>(Table1[[#This Row],[launched_at]]/86400)+DATE(1970,1,1)</f>
        <v>41788.587083333332</v>
      </c>
      <c r="T3554" s="7">
        <f>(Table1[[#This Row],[deadline]]/86400)+DATE(1970,1,1)</f>
        <v>41818.587083333332</v>
      </c>
    </row>
    <row r="3555" spans="1:20" ht="43.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12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9">
        <f>Table1[[#This Row],[pledged]]/Table1[[#This Row],[goal]]</f>
        <v>1.0627272727272727</v>
      </c>
      <c r="P3555" s="8">
        <f>IFERROR(Table1[[#This Row],[pledged]]/Table1[[#This Row],[backers_count]],0)</f>
        <v>56.20192307692308</v>
      </c>
      <c r="Q35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55" t="str">
        <f>RIGHT(Table1[[#This Row],[Category and Sub-Category]],(LEN(Table1[[#This Row],[Category and Sub-Category]])-(FIND("/",Table1[[#This Row],[Category and Sub-Category]],1))))</f>
        <v>plays</v>
      </c>
      <c r="S3555" s="7">
        <f>(Table1[[#This Row],[launched_at]]/86400)+DATE(1970,1,1)</f>
        <v>42196.028703703705</v>
      </c>
      <c r="T3555" s="7">
        <f>(Table1[[#This Row],[deadline]]/86400)+DATE(1970,1,1)</f>
        <v>42228</v>
      </c>
    </row>
    <row r="3556" spans="1:20" ht="43.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12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9">
        <f>Table1[[#This Row],[pledged]]/Table1[[#This Row],[goal]]</f>
        <v>1.1342219999999998</v>
      </c>
      <c r="P3556" s="8">
        <f>IFERROR(Table1[[#This Row],[pledged]]/Table1[[#This Row],[backers_count]],0)</f>
        <v>107.00207547169811</v>
      </c>
      <c r="Q35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56" t="str">
        <f>RIGHT(Table1[[#This Row],[Category and Sub-Category]],(LEN(Table1[[#This Row],[Category and Sub-Category]])-(FIND("/",Table1[[#This Row],[Category and Sub-Category]],1))))</f>
        <v>plays</v>
      </c>
      <c r="S3556" s="7">
        <f>(Table1[[#This Row],[launched_at]]/86400)+DATE(1970,1,1)</f>
        <v>42016.050451388888</v>
      </c>
      <c r="T3556" s="7">
        <f>(Table1[[#This Row],[deadline]]/86400)+DATE(1970,1,1)</f>
        <v>42046.708333333328</v>
      </c>
    </row>
    <row r="3557" spans="1:20" ht="43.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12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9">
        <f>Table1[[#This Row],[pledged]]/Table1[[#This Row],[goal]]</f>
        <v>1</v>
      </c>
      <c r="P3557" s="8">
        <f>IFERROR(Table1[[#This Row],[pledged]]/Table1[[#This Row],[backers_count]],0)</f>
        <v>171.42857142857142</v>
      </c>
      <c r="Q35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57" t="str">
        <f>RIGHT(Table1[[#This Row],[Category and Sub-Category]],(LEN(Table1[[#This Row],[Category and Sub-Category]])-(FIND("/",Table1[[#This Row],[Category and Sub-Category]],1))))</f>
        <v>plays</v>
      </c>
      <c r="S3557" s="7">
        <f>(Table1[[#This Row],[launched_at]]/86400)+DATE(1970,1,1)</f>
        <v>42661.442060185189</v>
      </c>
      <c r="T3557" s="7">
        <f>(Table1[[#This Row],[deadline]]/86400)+DATE(1970,1,1)</f>
        <v>42691.483726851853</v>
      </c>
    </row>
    <row r="3558" spans="1:20" ht="58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12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9">
        <f>Table1[[#This Row],[pledged]]/Table1[[#This Row],[goal]]</f>
        <v>1.0045454545454546</v>
      </c>
      <c r="P3558" s="8">
        <f>IFERROR(Table1[[#This Row],[pledged]]/Table1[[#This Row],[backers_count]],0)</f>
        <v>110.5</v>
      </c>
      <c r="Q35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58" t="str">
        <f>RIGHT(Table1[[#This Row],[Category and Sub-Category]],(LEN(Table1[[#This Row],[Category and Sub-Category]])-(FIND("/",Table1[[#This Row],[Category and Sub-Category]],1))))</f>
        <v>plays</v>
      </c>
      <c r="S3558" s="7">
        <f>(Table1[[#This Row],[launched_at]]/86400)+DATE(1970,1,1)</f>
        <v>41808.649583333332</v>
      </c>
      <c r="T3558" s="7">
        <f>(Table1[[#This Row],[deadline]]/86400)+DATE(1970,1,1)</f>
        <v>41868.649583333332</v>
      </c>
    </row>
    <row r="3559" spans="1:20" ht="58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12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9">
        <f>Table1[[#This Row],[pledged]]/Table1[[#This Row],[goal]]</f>
        <v>1.0003599999999999</v>
      </c>
      <c r="P3559" s="8">
        <f>IFERROR(Table1[[#This Row],[pledged]]/Table1[[#This Row],[backers_count]],0)</f>
        <v>179.27598566308242</v>
      </c>
      <c r="Q35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59" t="str">
        <f>RIGHT(Table1[[#This Row],[Category and Sub-Category]],(LEN(Table1[[#This Row],[Category and Sub-Category]])-(FIND("/",Table1[[#This Row],[Category and Sub-Category]],1))))</f>
        <v>plays</v>
      </c>
      <c r="S3559" s="7">
        <f>(Table1[[#This Row],[launched_at]]/86400)+DATE(1970,1,1)</f>
        <v>41730.276747685188</v>
      </c>
      <c r="T3559" s="7">
        <f>(Table1[[#This Row],[deadline]]/86400)+DATE(1970,1,1)</f>
        <v>41764.276747685188</v>
      </c>
    </row>
    <row r="3560" spans="1:20" ht="43.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12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9">
        <f>Table1[[#This Row],[pledged]]/Table1[[#This Row],[goal]]</f>
        <v>1.44</v>
      </c>
      <c r="P3560" s="8">
        <f>IFERROR(Table1[[#This Row],[pledged]]/Table1[[#This Row],[backers_count]],0)</f>
        <v>22.90909090909091</v>
      </c>
      <c r="Q35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60" t="str">
        <f>RIGHT(Table1[[#This Row],[Category and Sub-Category]],(LEN(Table1[[#This Row],[Category and Sub-Category]])-(FIND("/",Table1[[#This Row],[Category and Sub-Category]],1))))</f>
        <v>plays</v>
      </c>
      <c r="S3560" s="7">
        <f>(Table1[[#This Row],[launched_at]]/86400)+DATE(1970,1,1)</f>
        <v>42139.816840277781</v>
      </c>
      <c r="T3560" s="7">
        <f>(Table1[[#This Row],[deadline]]/86400)+DATE(1970,1,1)</f>
        <v>42181.875</v>
      </c>
    </row>
    <row r="3561" spans="1:20" ht="58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12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9">
        <f>Table1[[#This Row],[pledged]]/Table1[[#This Row],[goal]]</f>
        <v>1.0349999999999999</v>
      </c>
      <c r="P3561" s="8">
        <f>IFERROR(Table1[[#This Row],[pledged]]/Table1[[#This Row],[backers_count]],0)</f>
        <v>43.125</v>
      </c>
      <c r="Q35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61" t="str">
        <f>RIGHT(Table1[[#This Row],[Category and Sub-Category]],(LEN(Table1[[#This Row],[Category and Sub-Category]])-(FIND("/",Table1[[#This Row],[Category and Sub-Category]],1))))</f>
        <v>plays</v>
      </c>
      <c r="S3561" s="7">
        <f>(Table1[[#This Row],[launched_at]]/86400)+DATE(1970,1,1)</f>
        <v>42194.096157407403</v>
      </c>
      <c r="T3561" s="7">
        <f>(Table1[[#This Row],[deadline]]/86400)+DATE(1970,1,1)</f>
        <v>42216.373611111107</v>
      </c>
    </row>
    <row r="3562" spans="1:20" ht="58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1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9">
        <f>Table1[[#This Row],[pledged]]/Table1[[#This Row],[goal]]</f>
        <v>1.0843750000000001</v>
      </c>
      <c r="P3562" s="8">
        <f>IFERROR(Table1[[#This Row],[pledged]]/Table1[[#This Row],[backers_count]],0)</f>
        <v>46.891891891891895</v>
      </c>
      <c r="Q35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62" t="str">
        <f>RIGHT(Table1[[#This Row],[Category and Sub-Category]],(LEN(Table1[[#This Row],[Category and Sub-Category]])-(FIND("/",Table1[[#This Row],[Category and Sub-Category]],1))))</f>
        <v>plays</v>
      </c>
      <c r="S3562" s="7">
        <f>(Table1[[#This Row],[launched_at]]/86400)+DATE(1970,1,1)</f>
        <v>42115.889652777776</v>
      </c>
      <c r="T3562" s="7">
        <f>(Table1[[#This Row],[deadline]]/86400)+DATE(1970,1,1)</f>
        <v>42151.114583333328</v>
      </c>
    </row>
    <row r="3563" spans="1:20" ht="116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12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9">
        <f>Table1[[#This Row],[pledged]]/Table1[[#This Row],[goal]]</f>
        <v>1.024</v>
      </c>
      <c r="P3563" s="8">
        <f>IFERROR(Table1[[#This Row],[pledged]]/Table1[[#This Row],[backers_count]],0)</f>
        <v>47.407407407407405</v>
      </c>
      <c r="Q35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63" t="str">
        <f>RIGHT(Table1[[#This Row],[Category and Sub-Category]],(LEN(Table1[[#This Row],[Category and Sub-Category]])-(FIND("/",Table1[[#This Row],[Category and Sub-Category]],1))))</f>
        <v>plays</v>
      </c>
      <c r="S3563" s="7">
        <f>(Table1[[#This Row],[launched_at]]/86400)+DATE(1970,1,1)</f>
        <v>42203.680300925931</v>
      </c>
      <c r="T3563" s="7">
        <f>(Table1[[#This Row],[deadline]]/86400)+DATE(1970,1,1)</f>
        <v>42221.775000000001</v>
      </c>
    </row>
    <row r="3564" spans="1:20" ht="58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12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9">
        <f>Table1[[#This Row],[pledged]]/Table1[[#This Row],[goal]]</f>
        <v>1.4888888888888889</v>
      </c>
      <c r="P3564" s="8">
        <f>IFERROR(Table1[[#This Row],[pledged]]/Table1[[#This Row],[backers_count]],0)</f>
        <v>15.129032258064516</v>
      </c>
      <c r="Q35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64" t="str">
        <f>RIGHT(Table1[[#This Row],[Category and Sub-Category]],(LEN(Table1[[#This Row],[Category and Sub-Category]])-(FIND("/",Table1[[#This Row],[Category and Sub-Category]],1))))</f>
        <v>plays</v>
      </c>
      <c r="S3564" s="7">
        <f>(Table1[[#This Row],[launched_at]]/86400)+DATE(1970,1,1)</f>
        <v>42433.761886574073</v>
      </c>
      <c r="T3564" s="7">
        <f>(Table1[[#This Row],[deadline]]/86400)+DATE(1970,1,1)</f>
        <v>42442.916666666672</v>
      </c>
    </row>
    <row r="3565" spans="1:20" ht="43.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12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9">
        <f>Table1[[#This Row],[pledged]]/Table1[[#This Row],[goal]]</f>
        <v>1.0549000000000002</v>
      </c>
      <c r="P3565" s="8">
        <f>IFERROR(Table1[[#This Row],[pledged]]/Table1[[#This Row],[backers_count]],0)</f>
        <v>21.098000000000003</v>
      </c>
      <c r="Q35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65" t="str">
        <f>RIGHT(Table1[[#This Row],[Category and Sub-Category]],(LEN(Table1[[#This Row],[Category and Sub-Category]])-(FIND("/",Table1[[#This Row],[Category and Sub-Category]],1))))</f>
        <v>plays</v>
      </c>
      <c r="S3565" s="7">
        <f>(Table1[[#This Row],[launched_at]]/86400)+DATE(1970,1,1)</f>
        <v>42555.671944444446</v>
      </c>
      <c r="T3565" s="7">
        <f>(Table1[[#This Row],[deadline]]/86400)+DATE(1970,1,1)</f>
        <v>42583.791666666672</v>
      </c>
    </row>
    <row r="3566" spans="1:20" ht="29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12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9">
        <f>Table1[[#This Row],[pledged]]/Table1[[#This Row],[goal]]</f>
        <v>1.0049999999999999</v>
      </c>
      <c r="P3566" s="8">
        <f>IFERROR(Table1[[#This Row],[pledged]]/Table1[[#This Row],[backers_count]],0)</f>
        <v>59.117647058823529</v>
      </c>
      <c r="Q35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66" t="str">
        <f>RIGHT(Table1[[#This Row],[Category and Sub-Category]],(LEN(Table1[[#This Row],[Category and Sub-Category]])-(FIND("/",Table1[[#This Row],[Category and Sub-Category]],1))))</f>
        <v>plays</v>
      </c>
      <c r="S3566" s="7">
        <f>(Table1[[#This Row],[launched_at]]/86400)+DATE(1970,1,1)</f>
        <v>42236.623252314814</v>
      </c>
      <c r="T3566" s="7">
        <f>(Table1[[#This Row],[deadline]]/86400)+DATE(1970,1,1)</f>
        <v>42282.666666666672</v>
      </c>
    </row>
    <row r="3567" spans="1:20" ht="43.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12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9">
        <f>Table1[[#This Row],[pledged]]/Table1[[#This Row],[goal]]</f>
        <v>1.3055555555555556</v>
      </c>
      <c r="P3567" s="8">
        <f>IFERROR(Table1[[#This Row],[pledged]]/Table1[[#This Row],[backers_count]],0)</f>
        <v>97.916666666666671</v>
      </c>
      <c r="Q35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67" t="str">
        <f>RIGHT(Table1[[#This Row],[Category and Sub-Category]],(LEN(Table1[[#This Row],[Category and Sub-Category]])-(FIND("/",Table1[[#This Row],[Category and Sub-Category]],1))))</f>
        <v>plays</v>
      </c>
      <c r="S3567" s="7">
        <f>(Table1[[#This Row],[launched_at]]/86400)+DATE(1970,1,1)</f>
        <v>41974.743148148147</v>
      </c>
      <c r="T3567" s="7">
        <f>(Table1[[#This Row],[deadline]]/86400)+DATE(1970,1,1)</f>
        <v>42004.743148148147</v>
      </c>
    </row>
    <row r="3568" spans="1:20" ht="43.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12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9">
        <f>Table1[[#This Row],[pledged]]/Table1[[#This Row],[goal]]</f>
        <v>1.0475000000000001</v>
      </c>
      <c r="P3568" s="8">
        <f>IFERROR(Table1[[#This Row],[pledged]]/Table1[[#This Row],[backers_count]],0)</f>
        <v>55.131578947368418</v>
      </c>
      <c r="Q35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68" t="str">
        <f>RIGHT(Table1[[#This Row],[Category and Sub-Category]],(LEN(Table1[[#This Row],[Category and Sub-Category]])-(FIND("/",Table1[[#This Row],[Category and Sub-Category]],1))))</f>
        <v>plays</v>
      </c>
      <c r="S3568" s="7">
        <f>(Table1[[#This Row],[launched_at]]/86400)+DATE(1970,1,1)</f>
        <v>41997.507905092592</v>
      </c>
      <c r="T3568" s="7">
        <f>(Table1[[#This Row],[deadline]]/86400)+DATE(1970,1,1)</f>
        <v>42027.507905092592</v>
      </c>
    </row>
    <row r="3569" spans="1:20" ht="43.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12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9">
        <f>Table1[[#This Row],[pledged]]/Table1[[#This Row],[goal]]</f>
        <v>1.0880000000000001</v>
      </c>
      <c r="P3569" s="8">
        <f>IFERROR(Table1[[#This Row],[pledged]]/Table1[[#This Row],[backers_count]],0)</f>
        <v>26.536585365853657</v>
      </c>
      <c r="Q35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69" t="str">
        <f>RIGHT(Table1[[#This Row],[Category and Sub-Category]],(LEN(Table1[[#This Row],[Category and Sub-Category]])-(FIND("/",Table1[[#This Row],[Category and Sub-Category]],1))))</f>
        <v>plays</v>
      </c>
      <c r="S3569" s="7">
        <f>(Table1[[#This Row],[launched_at]]/86400)+DATE(1970,1,1)</f>
        <v>42135.810694444444</v>
      </c>
      <c r="T3569" s="7">
        <f>(Table1[[#This Row],[deadline]]/86400)+DATE(1970,1,1)</f>
        <v>42165.810694444444</v>
      </c>
    </row>
    <row r="3570" spans="1:20" ht="43.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12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9">
        <f>Table1[[#This Row],[pledged]]/Table1[[#This Row],[goal]]</f>
        <v>1.1100000000000001</v>
      </c>
      <c r="P3570" s="8">
        <f>IFERROR(Table1[[#This Row],[pledged]]/Table1[[#This Row],[backers_count]],0)</f>
        <v>58.421052631578945</v>
      </c>
      <c r="Q35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70" t="str">
        <f>RIGHT(Table1[[#This Row],[Category and Sub-Category]],(LEN(Table1[[#This Row],[Category and Sub-Category]])-(FIND("/",Table1[[#This Row],[Category and Sub-Category]],1))))</f>
        <v>plays</v>
      </c>
      <c r="S3570" s="7">
        <f>(Table1[[#This Row],[launched_at]]/86400)+DATE(1970,1,1)</f>
        <v>41869.740671296298</v>
      </c>
      <c r="T3570" s="7">
        <f>(Table1[[#This Row],[deadline]]/86400)+DATE(1970,1,1)</f>
        <v>41899.740671296298</v>
      </c>
    </row>
    <row r="3571" spans="1:20" ht="43.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12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9">
        <f>Table1[[#This Row],[pledged]]/Table1[[#This Row],[goal]]</f>
        <v>1.0047999999999999</v>
      </c>
      <c r="P3571" s="8">
        <f>IFERROR(Table1[[#This Row],[pledged]]/Table1[[#This Row],[backers_count]],0)</f>
        <v>122.53658536585365</v>
      </c>
      <c r="Q35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71" t="str">
        <f>RIGHT(Table1[[#This Row],[Category and Sub-Category]],(LEN(Table1[[#This Row],[Category and Sub-Category]])-(FIND("/",Table1[[#This Row],[Category and Sub-Category]],1))))</f>
        <v>plays</v>
      </c>
      <c r="S3571" s="7">
        <f>(Table1[[#This Row],[launched_at]]/86400)+DATE(1970,1,1)</f>
        <v>41982.688611111109</v>
      </c>
      <c r="T3571" s="7">
        <f>(Table1[[#This Row],[deadline]]/86400)+DATE(1970,1,1)</f>
        <v>42012.688611111109</v>
      </c>
    </row>
    <row r="3572" spans="1:20" ht="43.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1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9">
        <f>Table1[[#This Row],[pledged]]/Table1[[#This Row],[goal]]</f>
        <v>1.1435</v>
      </c>
      <c r="P3572" s="8">
        <f>IFERROR(Table1[[#This Row],[pledged]]/Table1[[#This Row],[backers_count]],0)</f>
        <v>87.961538461538467</v>
      </c>
      <c r="Q35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72" t="str">
        <f>RIGHT(Table1[[#This Row],[Category and Sub-Category]],(LEN(Table1[[#This Row],[Category and Sub-Category]])-(FIND("/",Table1[[#This Row],[Category and Sub-Category]],1))))</f>
        <v>plays</v>
      </c>
      <c r="S3572" s="7">
        <f>(Table1[[#This Row],[launched_at]]/86400)+DATE(1970,1,1)</f>
        <v>41976.331979166665</v>
      </c>
      <c r="T3572" s="7">
        <f>(Table1[[#This Row],[deadline]]/86400)+DATE(1970,1,1)</f>
        <v>42004.291666666672</v>
      </c>
    </row>
    <row r="3573" spans="1:20" ht="43.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12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9">
        <f>Table1[[#This Row],[pledged]]/Table1[[#This Row],[goal]]</f>
        <v>1.2206666666666666</v>
      </c>
      <c r="P3573" s="8">
        <f>IFERROR(Table1[[#This Row],[pledged]]/Table1[[#This Row],[backers_count]],0)</f>
        <v>73.239999999999995</v>
      </c>
      <c r="Q35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73" t="str">
        <f>RIGHT(Table1[[#This Row],[Category and Sub-Category]],(LEN(Table1[[#This Row],[Category and Sub-Category]])-(FIND("/",Table1[[#This Row],[Category and Sub-Category]],1))))</f>
        <v>plays</v>
      </c>
      <c r="S3573" s="7">
        <f>(Table1[[#This Row],[launched_at]]/86400)+DATE(1970,1,1)</f>
        <v>41912.858946759261</v>
      </c>
      <c r="T3573" s="7">
        <f>(Table1[[#This Row],[deadline]]/86400)+DATE(1970,1,1)</f>
        <v>41942.858946759261</v>
      </c>
    </row>
    <row r="3574" spans="1:20" ht="29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12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9">
        <f>Table1[[#This Row],[pledged]]/Table1[[#This Row],[goal]]</f>
        <v>1</v>
      </c>
      <c r="P3574" s="8">
        <f>IFERROR(Table1[[#This Row],[pledged]]/Table1[[#This Row],[backers_count]],0)</f>
        <v>55.555555555555557</v>
      </c>
      <c r="Q35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74" t="str">
        <f>RIGHT(Table1[[#This Row],[Category and Sub-Category]],(LEN(Table1[[#This Row],[Category and Sub-Category]])-(FIND("/",Table1[[#This Row],[Category and Sub-Category]],1))))</f>
        <v>plays</v>
      </c>
      <c r="S3574" s="7">
        <f>(Table1[[#This Row],[launched_at]]/86400)+DATE(1970,1,1)</f>
        <v>42146.570393518516</v>
      </c>
      <c r="T3574" s="7">
        <f>(Table1[[#This Row],[deadline]]/86400)+DATE(1970,1,1)</f>
        <v>42176.570393518516</v>
      </c>
    </row>
    <row r="3575" spans="1:20" ht="43.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12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9">
        <f>Table1[[#This Row],[pledged]]/Table1[[#This Row],[goal]]</f>
        <v>1.028</v>
      </c>
      <c r="P3575" s="8">
        <f>IFERROR(Table1[[#This Row],[pledged]]/Table1[[#This Row],[backers_count]],0)</f>
        <v>39.53846153846154</v>
      </c>
      <c r="Q35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75" t="str">
        <f>RIGHT(Table1[[#This Row],[Category and Sub-Category]],(LEN(Table1[[#This Row],[Category and Sub-Category]])-(FIND("/",Table1[[#This Row],[Category and Sub-Category]],1))))</f>
        <v>plays</v>
      </c>
      <c r="S3575" s="7">
        <f>(Table1[[#This Row],[launched_at]]/86400)+DATE(1970,1,1)</f>
        <v>41921.375532407408</v>
      </c>
      <c r="T3575" s="7">
        <f>(Table1[[#This Row],[deadline]]/86400)+DATE(1970,1,1)</f>
        <v>41951.417199074072</v>
      </c>
    </row>
    <row r="3576" spans="1:20" ht="43.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12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9">
        <f>Table1[[#This Row],[pledged]]/Table1[[#This Row],[goal]]</f>
        <v>1.0612068965517241</v>
      </c>
      <c r="P3576" s="8">
        <f>IFERROR(Table1[[#This Row],[pledged]]/Table1[[#This Row],[backers_count]],0)</f>
        <v>136.77777777777777</v>
      </c>
      <c r="Q35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76" t="str">
        <f>RIGHT(Table1[[#This Row],[Category and Sub-Category]],(LEN(Table1[[#This Row],[Category and Sub-Category]])-(FIND("/",Table1[[#This Row],[Category and Sub-Category]],1))))</f>
        <v>plays</v>
      </c>
      <c r="S3576" s="7">
        <f>(Table1[[#This Row],[launched_at]]/86400)+DATE(1970,1,1)</f>
        <v>41926.942685185189</v>
      </c>
      <c r="T3576" s="7">
        <f>(Table1[[#This Row],[deadline]]/86400)+DATE(1970,1,1)</f>
        <v>41956.984351851846</v>
      </c>
    </row>
    <row r="3577" spans="1:20" ht="43.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12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9">
        <f>Table1[[#This Row],[pledged]]/Table1[[#This Row],[goal]]</f>
        <v>1.0133000000000001</v>
      </c>
      <c r="P3577" s="8">
        <f>IFERROR(Table1[[#This Row],[pledged]]/Table1[[#This Row],[backers_count]],0)</f>
        <v>99.343137254901961</v>
      </c>
      <c r="Q35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77" t="str">
        <f>RIGHT(Table1[[#This Row],[Category and Sub-Category]],(LEN(Table1[[#This Row],[Category and Sub-Category]])-(FIND("/",Table1[[#This Row],[Category and Sub-Category]],1))))</f>
        <v>plays</v>
      </c>
      <c r="S3577" s="7">
        <f>(Table1[[#This Row],[launched_at]]/86400)+DATE(1970,1,1)</f>
        <v>42561.783877314811</v>
      </c>
      <c r="T3577" s="7">
        <f>(Table1[[#This Row],[deadline]]/86400)+DATE(1970,1,1)</f>
        <v>42593.165972222225</v>
      </c>
    </row>
    <row r="3578" spans="1:20" ht="43.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12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9">
        <f>Table1[[#This Row],[pledged]]/Table1[[#This Row],[goal]]</f>
        <v>1</v>
      </c>
      <c r="P3578" s="8">
        <f>IFERROR(Table1[[#This Row],[pledged]]/Table1[[#This Row],[backers_count]],0)</f>
        <v>20</v>
      </c>
      <c r="Q35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78" t="str">
        <f>RIGHT(Table1[[#This Row],[Category and Sub-Category]],(LEN(Table1[[#This Row],[Category and Sub-Category]])-(FIND("/",Table1[[#This Row],[Category and Sub-Category]],1))))</f>
        <v>plays</v>
      </c>
      <c r="S3578" s="7">
        <f>(Table1[[#This Row],[launched_at]]/86400)+DATE(1970,1,1)</f>
        <v>42649.54923611111</v>
      </c>
      <c r="T3578" s="7">
        <f>(Table1[[#This Row],[deadline]]/86400)+DATE(1970,1,1)</f>
        <v>42709.590902777782</v>
      </c>
    </row>
    <row r="3579" spans="1:20" ht="43.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12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9">
        <f>Table1[[#This Row],[pledged]]/Table1[[#This Row],[goal]]</f>
        <v>1.3</v>
      </c>
      <c r="P3579" s="8">
        <f>IFERROR(Table1[[#This Row],[pledged]]/Table1[[#This Row],[backers_count]],0)</f>
        <v>28.888888888888889</v>
      </c>
      <c r="Q35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79" t="str">
        <f>RIGHT(Table1[[#This Row],[Category and Sub-Category]],(LEN(Table1[[#This Row],[Category and Sub-Category]])-(FIND("/",Table1[[#This Row],[Category and Sub-Category]],1))))</f>
        <v>plays</v>
      </c>
      <c r="S3579" s="7">
        <f>(Table1[[#This Row],[launched_at]]/86400)+DATE(1970,1,1)</f>
        <v>42093.786840277782</v>
      </c>
      <c r="T3579" s="7">
        <f>(Table1[[#This Row],[deadline]]/86400)+DATE(1970,1,1)</f>
        <v>42120.26944444445</v>
      </c>
    </row>
    <row r="3580" spans="1:20" ht="43.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12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9">
        <f>Table1[[#This Row],[pledged]]/Table1[[#This Row],[goal]]</f>
        <v>1.0001333333333333</v>
      </c>
      <c r="P3580" s="8">
        <f>IFERROR(Table1[[#This Row],[pledged]]/Table1[[#This Row],[backers_count]],0)</f>
        <v>40.545945945945945</v>
      </c>
      <c r="Q35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80" t="str">
        <f>RIGHT(Table1[[#This Row],[Category and Sub-Category]],(LEN(Table1[[#This Row],[Category and Sub-Category]])-(FIND("/",Table1[[#This Row],[Category and Sub-Category]],1))))</f>
        <v>plays</v>
      </c>
      <c r="S3580" s="7">
        <f>(Table1[[#This Row],[launched_at]]/86400)+DATE(1970,1,1)</f>
        <v>42460.733530092592</v>
      </c>
      <c r="T3580" s="7">
        <f>(Table1[[#This Row],[deadline]]/86400)+DATE(1970,1,1)</f>
        <v>42490.733530092592</v>
      </c>
    </row>
    <row r="3581" spans="1:20" ht="43.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12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9">
        <f>Table1[[#This Row],[pledged]]/Table1[[#This Row],[goal]]</f>
        <v>1</v>
      </c>
      <c r="P3581" s="8">
        <f>IFERROR(Table1[[#This Row],[pledged]]/Table1[[#This Row],[backers_count]],0)</f>
        <v>35.714285714285715</v>
      </c>
      <c r="Q35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81" t="str">
        <f>RIGHT(Table1[[#This Row],[Category and Sub-Category]],(LEN(Table1[[#This Row],[Category and Sub-Category]])-(FIND("/",Table1[[#This Row],[Category and Sub-Category]],1))))</f>
        <v>plays</v>
      </c>
      <c r="S3581" s="7">
        <f>(Table1[[#This Row],[launched_at]]/86400)+DATE(1970,1,1)</f>
        <v>42430.762222222227</v>
      </c>
      <c r="T3581" s="7">
        <f>(Table1[[#This Row],[deadline]]/86400)+DATE(1970,1,1)</f>
        <v>42460.720555555556</v>
      </c>
    </row>
    <row r="3582" spans="1:20" ht="43.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1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9">
        <f>Table1[[#This Row],[pledged]]/Table1[[#This Row],[goal]]</f>
        <v>1.1388888888888888</v>
      </c>
      <c r="P3582" s="8">
        <f>IFERROR(Table1[[#This Row],[pledged]]/Table1[[#This Row],[backers_count]],0)</f>
        <v>37.962962962962962</v>
      </c>
      <c r="Q35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82" t="str">
        <f>RIGHT(Table1[[#This Row],[Category and Sub-Category]],(LEN(Table1[[#This Row],[Category and Sub-Category]])-(FIND("/",Table1[[#This Row],[Category and Sub-Category]],1))))</f>
        <v>plays</v>
      </c>
      <c r="S3582" s="7">
        <f>(Table1[[#This Row],[launched_at]]/86400)+DATE(1970,1,1)</f>
        <v>42026.176180555558</v>
      </c>
      <c r="T3582" s="7">
        <f>(Table1[[#This Row],[deadline]]/86400)+DATE(1970,1,1)</f>
        <v>42064.207638888889</v>
      </c>
    </row>
    <row r="3583" spans="1:20" ht="58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12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9">
        <f>Table1[[#This Row],[pledged]]/Table1[[#This Row],[goal]]</f>
        <v>1</v>
      </c>
      <c r="P3583" s="8">
        <f>IFERROR(Table1[[#This Row],[pledged]]/Table1[[#This Row],[backers_count]],0)</f>
        <v>33.333333333333336</v>
      </c>
      <c r="Q35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83" t="str">
        <f>RIGHT(Table1[[#This Row],[Category and Sub-Category]],(LEN(Table1[[#This Row],[Category and Sub-Category]])-(FIND("/",Table1[[#This Row],[Category and Sub-Category]],1))))</f>
        <v>plays</v>
      </c>
      <c r="S3583" s="7">
        <f>(Table1[[#This Row],[launched_at]]/86400)+DATE(1970,1,1)</f>
        <v>41836.471180555556</v>
      </c>
      <c r="T3583" s="7">
        <f>(Table1[[#This Row],[deadline]]/86400)+DATE(1970,1,1)</f>
        <v>41850.471180555556</v>
      </c>
    </row>
    <row r="3584" spans="1:20" ht="43.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12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9">
        <f>Table1[[#This Row],[pledged]]/Table1[[#This Row],[goal]]</f>
        <v>2.87</v>
      </c>
      <c r="P3584" s="8">
        <f>IFERROR(Table1[[#This Row],[pledged]]/Table1[[#This Row],[backers_count]],0)</f>
        <v>58.571428571428569</v>
      </c>
      <c r="Q35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84" t="str">
        <f>RIGHT(Table1[[#This Row],[Category and Sub-Category]],(LEN(Table1[[#This Row],[Category and Sub-Category]])-(FIND("/",Table1[[#This Row],[Category and Sub-Category]],1))))</f>
        <v>plays</v>
      </c>
      <c r="S3584" s="7">
        <f>(Table1[[#This Row],[launched_at]]/86400)+DATE(1970,1,1)</f>
        <v>42451.095856481479</v>
      </c>
      <c r="T3584" s="7">
        <f>(Table1[[#This Row],[deadline]]/86400)+DATE(1970,1,1)</f>
        <v>42465.095856481479</v>
      </c>
    </row>
    <row r="3585" spans="1:20" ht="43.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12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9">
        <f>Table1[[#This Row],[pledged]]/Table1[[#This Row],[goal]]</f>
        <v>1.085</v>
      </c>
      <c r="P3585" s="8">
        <f>IFERROR(Table1[[#This Row],[pledged]]/Table1[[#This Row],[backers_count]],0)</f>
        <v>135.625</v>
      </c>
      <c r="Q35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85" t="str">
        <f>RIGHT(Table1[[#This Row],[Category and Sub-Category]],(LEN(Table1[[#This Row],[Category and Sub-Category]])-(FIND("/",Table1[[#This Row],[Category and Sub-Category]],1))))</f>
        <v>plays</v>
      </c>
      <c r="S3585" s="7">
        <f>(Table1[[#This Row],[launched_at]]/86400)+DATE(1970,1,1)</f>
        <v>42418.425983796296</v>
      </c>
      <c r="T3585" s="7">
        <f>(Table1[[#This Row],[deadline]]/86400)+DATE(1970,1,1)</f>
        <v>42478.384317129632</v>
      </c>
    </row>
    <row r="3586" spans="1:20" ht="87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12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9">
        <f>Table1[[#This Row],[pledged]]/Table1[[#This Row],[goal]]</f>
        <v>1.155</v>
      </c>
      <c r="P3586" s="8">
        <f>IFERROR(Table1[[#This Row],[pledged]]/Table1[[#This Row],[backers_count]],0)</f>
        <v>30.9375</v>
      </c>
      <c r="Q35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86" t="str">
        <f>RIGHT(Table1[[#This Row],[Category and Sub-Category]],(LEN(Table1[[#This Row],[Category and Sub-Category]])-(FIND("/",Table1[[#This Row],[Category and Sub-Category]],1))))</f>
        <v>plays</v>
      </c>
      <c r="S3586" s="7">
        <f>(Table1[[#This Row],[launched_at]]/86400)+DATE(1970,1,1)</f>
        <v>42168.316481481481</v>
      </c>
      <c r="T3586" s="7">
        <f>(Table1[[#This Row],[deadline]]/86400)+DATE(1970,1,1)</f>
        <v>42198.316481481481</v>
      </c>
    </row>
    <row r="3587" spans="1:20" ht="43.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12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9">
        <f>Table1[[#This Row],[pledged]]/Table1[[#This Row],[goal]]</f>
        <v>1.1911764705882353</v>
      </c>
      <c r="P3587" s="8">
        <f>IFERROR(Table1[[#This Row],[pledged]]/Table1[[#This Row],[backers_count]],0)</f>
        <v>176.08695652173913</v>
      </c>
      <c r="Q35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87" t="str">
        <f>RIGHT(Table1[[#This Row],[Category and Sub-Category]],(LEN(Table1[[#This Row],[Category and Sub-Category]])-(FIND("/",Table1[[#This Row],[Category and Sub-Category]],1))))</f>
        <v>plays</v>
      </c>
      <c r="S3587" s="7">
        <f>(Table1[[#This Row],[launched_at]]/86400)+DATE(1970,1,1)</f>
        <v>41964.716319444444</v>
      </c>
      <c r="T3587" s="7">
        <f>(Table1[[#This Row],[deadline]]/86400)+DATE(1970,1,1)</f>
        <v>41994.716319444444</v>
      </c>
    </row>
    <row r="3588" spans="1:20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12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9">
        <f>Table1[[#This Row],[pledged]]/Table1[[#This Row],[goal]]</f>
        <v>1.0942666666666667</v>
      </c>
      <c r="P3588" s="8">
        <f>IFERROR(Table1[[#This Row],[pledged]]/Table1[[#This Row],[backers_count]],0)</f>
        <v>151.9814814814815</v>
      </c>
      <c r="Q35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88" t="str">
        <f>RIGHT(Table1[[#This Row],[Category and Sub-Category]],(LEN(Table1[[#This Row],[Category and Sub-Category]])-(FIND("/",Table1[[#This Row],[Category and Sub-Category]],1))))</f>
        <v>plays</v>
      </c>
      <c r="S3588" s="7">
        <f>(Table1[[#This Row],[launched_at]]/86400)+DATE(1970,1,1)</f>
        <v>42576.697569444441</v>
      </c>
      <c r="T3588" s="7">
        <f>(Table1[[#This Row],[deadline]]/86400)+DATE(1970,1,1)</f>
        <v>42636.697569444441</v>
      </c>
    </row>
    <row r="3589" spans="1:20" ht="43.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12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9">
        <f>Table1[[#This Row],[pledged]]/Table1[[#This Row],[goal]]</f>
        <v>1.266</v>
      </c>
      <c r="P3589" s="8">
        <f>IFERROR(Table1[[#This Row],[pledged]]/Table1[[#This Row],[backers_count]],0)</f>
        <v>22.607142857142858</v>
      </c>
      <c r="Q35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89" t="str">
        <f>RIGHT(Table1[[#This Row],[Category and Sub-Category]],(LEN(Table1[[#This Row],[Category and Sub-Category]])-(FIND("/",Table1[[#This Row],[Category and Sub-Category]],1))))</f>
        <v>plays</v>
      </c>
      <c r="S3589" s="7">
        <f>(Table1[[#This Row],[launched_at]]/86400)+DATE(1970,1,1)</f>
        <v>42503.539976851855</v>
      </c>
      <c r="T3589" s="7">
        <f>(Table1[[#This Row],[deadline]]/86400)+DATE(1970,1,1)</f>
        <v>42548.791666666672</v>
      </c>
    </row>
    <row r="3590" spans="1:20" ht="43.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12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9">
        <f>Table1[[#This Row],[pledged]]/Table1[[#This Row],[goal]]</f>
        <v>1.0049999999999999</v>
      </c>
      <c r="P3590" s="8">
        <f>IFERROR(Table1[[#This Row],[pledged]]/Table1[[#This Row],[backers_count]],0)</f>
        <v>18.272727272727273</v>
      </c>
      <c r="Q35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90" t="str">
        <f>RIGHT(Table1[[#This Row],[Category and Sub-Category]],(LEN(Table1[[#This Row],[Category and Sub-Category]])-(FIND("/",Table1[[#This Row],[Category and Sub-Category]],1))))</f>
        <v>plays</v>
      </c>
      <c r="S3590" s="7">
        <f>(Table1[[#This Row],[launched_at]]/86400)+DATE(1970,1,1)</f>
        <v>42101.828819444447</v>
      </c>
      <c r="T3590" s="7">
        <f>(Table1[[#This Row],[deadline]]/86400)+DATE(1970,1,1)</f>
        <v>42123.958333333328</v>
      </c>
    </row>
    <row r="3591" spans="1:20" ht="43.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12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9">
        <f>Table1[[#This Row],[pledged]]/Table1[[#This Row],[goal]]</f>
        <v>1.2749999999999999</v>
      </c>
      <c r="P3591" s="8">
        <f>IFERROR(Table1[[#This Row],[pledged]]/Table1[[#This Row],[backers_count]],0)</f>
        <v>82.258064516129039</v>
      </c>
      <c r="Q35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91" t="str">
        <f>RIGHT(Table1[[#This Row],[Category and Sub-Category]],(LEN(Table1[[#This Row],[Category and Sub-Category]])-(FIND("/",Table1[[#This Row],[Category and Sub-Category]],1))))</f>
        <v>plays</v>
      </c>
      <c r="S3591" s="7">
        <f>(Table1[[#This Row],[launched_at]]/86400)+DATE(1970,1,1)</f>
        <v>42125.647534722222</v>
      </c>
      <c r="T3591" s="7">
        <f>(Table1[[#This Row],[deadline]]/86400)+DATE(1970,1,1)</f>
        <v>42150.647534722222</v>
      </c>
    </row>
    <row r="3592" spans="1:20" ht="58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1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9">
        <f>Table1[[#This Row],[pledged]]/Table1[[#This Row],[goal]]</f>
        <v>1.0005999999999999</v>
      </c>
      <c r="P3592" s="8">
        <f>IFERROR(Table1[[#This Row],[pledged]]/Table1[[#This Row],[backers_count]],0)</f>
        <v>68.534246575342465</v>
      </c>
      <c r="Q35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92" t="str">
        <f>RIGHT(Table1[[#This Row],[Category and Sub-Category]],(LEN(Table1[[#This Row],[Category and Sub-Category]])-(FIND("/",Table1[[#This Row],[Category and Sub-Category]],1))))</f>
        <v>plays</v>
      </c>
      <c r="S3592" s="7">
        <f>(Table1[[#This Row],[launched_at]]/86400)+DATE(1970,1,1)</f>
        <v>41902.333726851852</v>
      </c>
      <c r="T3592" s="7">
        <f>(Table1[[#This Row],[deadline]]/86400)+DATE(1970,1,1)</f>
        <v>41932.333726851852</v>
      </c>
    </row>
    <row r="3593" spans="1:20" ht="43.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12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9">
        <f>Table1[[#This Row],[pledged]]/Table1[[#This Row],[goal]]</f>
        <v>1.75</v>
      </c>
      <c r="P3593" s="8">
        <f>IFERROR(Table1[[#This Row],[pledged]]/Table1[[#This Row],[backers_count]],0)</f>
        <v>68.055555555555557</v>
      </c>
      <c r="Q35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93" t="str">
        <f>RIGHT(Table1[[#This Row],[Category and Sub-Category]],(LEN(Table1[[#This Row],[Category and Sub-Category]])-(FIND("/",Table1[[#This Row],[Category and Sub-Category]],1))))</f>
        <v>plays</v>
      </c>
      <c r="S3593" s="7">
        <f>(Table1[[#This Row],[launched_at]]/86400)+DATE(1970,1,1)</f>
        <v>42003.948425925926</v>
      </c>
      <c r="T3593" s="7">
        <f>(Table1[[#This Row],[deadline]]/86400)+DATE(1970,1,1)</f>
        <v>42028.207638888889</v>
      </c>
    </row>
    <row r="3594" spans="1:20" ht="43.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12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9">
        <f>Table1[[#This Row],[pledged]]/Table1[[#This Row],[goal]]</f>
        <v>1.2725</v>
      </c>
      <c r="P3594" s="8">
        <f>IFERROR(Table1[[#This Row],[pledged]]/Table1[[#This Row],[backers_count]],0)</f>
        <v>72.714285714285708</v>
      </c>
      <c r="Q35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94" t="str">
        <f>RIGHT(Table1[[#This Row],[Category and Sub-Category]],(LEN(Table1[[#This Row],[Category and Sub-Category]])-(FIND("/",Table1[[#This Row],[Category and Sub-Category]],1))))</f>
        <v>plays</v>
      </c>
      <c r="S3594" s="7">
        <f>(Table1[[#This Row],[launched_at]]/86400)+DATE(1970,1,1)</f>
        <v>41988.829942129625</v>
      </c>
      <c r="T3594" s="7">
        <f>(Table1[[#This Row],[deadline]]/86400)+DATE(1970,1,1)</f>
        <v>42046.207638888889</v>
      </c>
    </row>
    <row r="3595" spans="1:20" ht="43.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12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9">
        <f>Table1[[#This Row],[pledged]]/Table1[[#This Row],[goal]]</f>
        <v>1.1063333333333334</v>
      </c>
      <c r="P3595" s="8">
        <f>IFERROR(Table1[[#This Row],[pledged]]/Table1[[#This Row],[backers_count]],0)</f>
        <v>77.186046511627907</v>
      </c>
      <c r="Q35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95" t="str">
        <f>RIGHT(Table1[[#This Row],[Category and Sub-Category]],(LEN(Table1[[#This Row],[Category and Sub-Category]])-(FIND("/",Table1[[#This Row],[Category and Sub-Category]],1))))</f>
        <v>plays</v>
      </c>
      <c r="S3595" s="7">
        <f>(Table1[[#This Row],[launched_at]]/86400)+DATE(1970,1,1)</f>
        <v>41974.898599537039</v>
      </c>
      <c r="T3595" s="7">
        <f>(Table1[[#This Row],[deadline]]/86400)+DATE(1970,1,1)</f>
        <v>42009.851388888885</v>
      </c>
    </row>
    <row r="3596" spans="1:20" ht="58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12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9">
        <f>Table1[[#This Row],[pledged]]/Table1[[#This Row],[goal]]</f>
        <v>1.2593749999999999</v>
      </c>
      <c r="P3596" s="8">
        <f>IFERROR(Table1[[#This Row],[pledged]]/Table1[[#This Row],[backers_count]],0)</f>
        <v>55.972222222222221</v>
      </c>
      <c r="Q35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96" t="str">
        <f>RIGHT(Table1[[#This Row],[Category and Sub-Category]],(LEN(Table1[[#This Row],[Category and Sub-Category]])-(FIND("/",Table1[[#This Row],[Category and Sub-Category]],1))))</f>
        <v>plays</v>
      </c>
      <c r="S3596" s="7">
        <f>(Table1[[#This Row],[launched_at]]/86400)+DATE(1970,1,1)</f>
        <v>42592.066921296297</v>
      </c>
      <c r="T3596" s="7">
        <f>(Table1[[#This Row],[deadline]]/86400)+DATE(1970,1,1)</f>
        <v>42617.066921296297</v>
      </c>
    </row>
    <row r="3597" spans="1:20" ht="29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12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9">
        <f>Table1[[#This Row],[pledged]]/Table1[[#This Row],[goal]]</f>
        <v>1.1850000000000001</v>
      </c>
      <c r="P3597" s="8">
        <f>IFERROR(Table1[[#This Row],[pledged]]/Table1[[#This Row],[backers_count]],0)</f>
        <v>49.693548387096776</v>
      </c>
      <c r="Q35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97" t="str">
        <f>RIGHT(Table1[[#This Row],[Category and Sub-Category]],(LEN(Table1[[#This Row],[Category and Sub-Category]])-(FIND("/",Table1[[#This Row],[Category and Sub-Category]],1))))</f>
        <v>plays</v>
      </c>
      <c r="S3597" s="7">
        <f>(Table1[[#This Row],[launched_at]]/86400)+DATE(1970,1,1)</f>
        <v>42050.008368055554</v>
      </c>
      <c r="T3597" s="7">
        <f>(Table1[[#This Row],[deadline]]/86400)+DATE(1970,1,1)</f>
        <v>42076.290972222225</v>
      </c>
    </row>
    <row r="3598" spans="1:20" ht="43.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12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9">
        <f>Table1[[#This Row],[pledged]]/Table1[[#This Row],[goal]]</f>
        <v>1.0772727272727274</v>
      </c>
      <c r="P3598" s="8">
        <f>IFERROR(Table1[[#This Row],[pledged]]/Table1[[#This Row],[backers_count]],0)</f>
        <v>79</v>
      </c>
      <c r="Q35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98" t="str">
        <f>RIGHT(Table1[[#This Row],[Category and Sub-Category]],(LEN(Table1[[#This Row],[Category and Sub-Category]])-(FIND("/",Table1[[#This Row],[Category and Sub-Category]],1))))</f>
        <v>plays</v>
      </c>
      <c r="S3598" s="7">
        <f>(Table1[[#This Row],[launched_at]]/86400)+DATE(1970,1,1)</f>
        <v>41856.715069444443</v>
      </c>
      <c r="T3598" s="7">
        <f>(Table1[[#This Row],[deadline]]/86400)+DATE(1970,1,1)</f>
        <v>41877.715069444443</v>
      </c>
    </row>
    <row r="3599" spans="1:20" ht="29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12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9">
        <f>Table1[[#This Row],[pledged]]/Table1[[#This Row],[goal]]</f>
        <v>1.026</v>
      </c>
      <c r="P3599" s="8">
        <f>IFERROR(Table1[[#This Row],[pledged]]/Table1[[#This Row],[backers_count]],0)</f>
        <v>77.727272727272734</v>
      </c>
      <c r="Q35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599" t="str">
        <f>RIGHT(Table1[[#This Row],[Category and Sub-Category]],(LEN(Table1[[#This Row],[Category and Sub-Category]])-(FIND("/",Table1[[#This Row],[Category and Sub-Category]],1))))</f>
        <v>plays</v>
      </c>
      <c r="S3599" s="7">
        <f>(Table1[[#This Row],[launched_at]]/86400)+DATE(1970,1,1)</f>
        <v>42417.585532407407</v>
      </c>
      <c r="T3599" s="7">
        <f>(Table1[[#This Row],[deadline]]/86400)+DATE(1970,1,1)</f>
        <v>42432.249305555553</v>
      </c>
    </row>
    <row r="3600" spans="1:20" ht="43.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12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9">
        <f>Table1[[#This Row],[pledged]]/Table1[[#This Row],[goal]]</f>
        <v>1.101</v>
      </c>
      <c r="P3600" s="8">
        <f>IFERROR(Table1[[#This Row],[pledged]]/Table1[[#This Row],[backers_count]],0)</f>
        <v>40.777777777777779</v>
      </c>
      <c r="Q36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00" t="str">
        <f>RIGHT(Table1[[#This Row],[Category and Sub-Category]],(LEN(Table1[[#This Row],[Category and Sub-Category]])-(FIND("/",Table1[[#This Row],[Category and Sub-Category]],1))))</f>
        <v>plays</v>
      </c>
      <c r="S3600" s="7">
        <f>(Table1[[#This Row],[launched_at]]/86400)+DATE(1970,1,1)</f>
        <v>41866.79886574074</v>
      </c>
      <c r="T3600" s="7">
        <f>(Table1[[#This Row],[deadline]]/86400)+DATE(1970,1,1)</f>
        <v>41885.207638888889</v>
      </c>
    </row>
    <row r="3601" spans="1:20" ht="43.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12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9">
        <f>Table1[[#This Row],[pledged]]/Table1[[#This Row],[goal]]</f>
        <v>2.02</v>
      </c>
      <c r="P3601" s="8">
        <f>IFERROR(Table1[[#This Row],[pledged]]/Table1[[#This Row],[backers_count]],0)</f>
        <v>59.411764705882355</v>
      </c>
      <c r="Q36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01" t="str">
        <f>RIGHT(Table1[[#This Row],[Category and Sub-Category]],(LEN(Table1[[#This Row],[Category and Sub-Category]])-(FIND("/",Table1[[#This Row],[Category and Sub-Category]],1))))</f>
        <v>plays</v>
      </c>
      <c r="S3601" s="7">
        <f>(Table1[[#This Row],[launched_at]]/86400)+DATE(1970,1,1)</f>
        <v>42220.79487268519</v>
      </c>
      <c r="T3601" s="7">
        <f>(Table1[[#This Row],[deadline]]/86400)+DATE(1970,1,1)</f>
        <v>42246</v>
      </c>
    </row>
    <row r="3602" spans="1:20" ht="29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1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9">
        <f>Table1[[#This Row],[pledged]]/Table1[[#This Row],[goal]]</f>
        <v>1.3</v>
      </c>
      <c r="P3602" s="8">
        <f>IFERROR(Table1[[#This Row],[pledged]]/Table1[[#This Row],[backers_count]],0)</f>
        <v>3.25</v>
      </c>
      <c r="Q36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02" t="str">
        <f>RIGHT(Table1[[#This Row],[Category and Sub-Category]],(LEN(Table1[[#This Row],[Category and Sub-Category]])-(FIND("/",Table1[[#This Row],[Category and Sub-Category]],1))))</f>
        <v>plays</v>
      </c>
      <c r="S3602" s="7">
        <f>(Table1[[#This Row],[launched_at]]/86400)+DATE(1970,1,1)</f>
        <v>42628.849120370374</v>
      </c>
      <c r="T3602" s="7">
        <f>(Table1[[#This Row],[deadline]]/86400)+DATE(1970,1,1)</f>
        <v>42656.849120370374</v>
      </c>
    </row>
    <row r="3603" spans="1:20" ht="43.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12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9">
        <f>Table1[[#This Row],[pledged]]/Table1[[#This Row],[goal]]</f>
        <v>1.0435000000000001</v>
      </c>
      <c r="P3603" s="8">
        <f>IFERROR(Table1[[#This Row],[pledged]]/Table1[[#This Row],[backers_count]],0)</f>
        <v>39.377358490566039</v>
      </c>
      <c r="Q36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03" t="str">
        <f>RIGHT(Table1[[#This Row],[Category and Sub-Category]],(LEN(Table1[[#This Row],[Category and Sub-Category]])-(FIND("/",Table1[[#This Row],[Category and Sub-Category]],1))))</f>
        <v>plays</v>
      </c>
      <c r="S3603" s="7">
        <f>(Table1[[#This Row],[launched_at]]/86400)+DATE(1970,1,1)</f>
        <v>41990.99863425926</v>
      </c>
      <c r="T3603" s="7">
        <f>(Table1[[#This Row],[deadline]]/86400)+DATE(1970,1,1)</f>
        <v>42020.99863425926</v>
      </c>
    </row>
    <row r="3604" spans="1:20" ht="58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12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9">
        <f>Table1[[#This Row],[pledged]]/Table1[[#This Row],[goal]]</f>
        <v>1.0004999999999999</v>
      </c>
      <c r="P3604" s="8">
        <f>IFERROR(Table1[[#This Row],[pledged]]/Table1[[#This Row],[backers_count]],0)</f>
        <v>81.673469387755105</v>
      </c>
      <c r="Q36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04" t="str">
        <f>RIGHT(Table1[[#This Row],[Category and Sub-Category]],(LEN(Table1[[#This Row],[Category and Sub-Category]])-(FIND("/",Table1[[#This Row],[Category and Sub-Category]],1))))</f>
        <v>plays</v>
      </c>
      <c r="S3604" s="7">
        <f>(Table1[[#This Row],[launched_at]]/86400)+DATE(1970,1,1)</f>
        <v>42447.894432870366</v>
      </c>
      <c r="T3604" s="7">
        <f>(Table1[[#This Row],[deadline]]/86400)+DATE(1970,1,1)</f>
        <v>42507.894432870366</v>
      </c>
    </row>
    <row r="3605" spans="1:20" ht="43.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12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9">
        <f>Table1[[#This Row],[pledged]]/Table1[[#This Row],[goal]]</f>
        <v>1.7066666666666668</v>
      </c>
      <c r="P3605" s="8">
        <f>IFERROR(Table1[[#This Row],[pledged]]/Table1[[#This Row],[backers_count]],0)</f>
        <v>44.912280701754383</v>
      </c>
      <c r="Q36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05" t="str">
        <f>RIGHT(Table1[[#This Row],[Category and Sub-Category]],(LEN(Table1[[#This Row],[Category and Sub-Category]])-(FIND("/",Table1[[#This Row],[Category and Sub-Category]],1))))</f>
        <v>plays</v>
      </c>
      <c r="S3605" s="7">
        <f>(Table1[[#This Row],[launched_at]]/86400)+DATE(1970,1,1)</f>
        <v>42283.864351851851</v>
      </c>
      <c r="T3605" s="7">
        <f>(Table1[[#This Row],[deadline]]/86400)+DATE(1970,1,1)</f>
        <v>42313.906018518523</v>
      </c>
    </row>
    <row r="3606" spans="1:20" ht="43.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12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9">
        <f>Table1[[#This Row],[pledged]]/Table1[[#This Row],[goal]]</f>
        <v>1.1283333333333334</v>
      </c>
      <c r="P3606" s="8">
        <f>IFERROR(Table1[[#This Row],[pledged]]/Table1[[#This Row],[backers_count]],0)</f>
        <v>49.05797101449275</v>
      </c>
      <c r="Q36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06" t="str">
        <f>RIGHT(Table1[[#This Row],[Category and Sub-Category]],(LEN(Table1[[#This Row],[Category and Sub-Category]])-(FIND("/",Table1[[#This Row],[Category and Sub-Category]],1))))</f>
        <v>plays</v>
      </c>
      <c r="S3606" s="7">
        <f>(Table1[[#This Row],[launched_at]]/86400)+DATE(1970,1,1)</f>
        <v>42483.015694444446</v>
      </c>
      <c r="T3606" s="7">
        <f>(Table1[[#This Row],[deadline]]/86400)+DATE(1970,1,1)</f>
        <v>42489.290972222225</v>
      </c>
    </row>
    <row r="3607" spans="1:20" ht="58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12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9">
        <f>Table1[[#This Row],[pledged]]/Table1[[#This Row],[goal]]</f>
        <v>1.84</v>
      </c>
      <c r="P3607" s="8">
        <f>IFERROR(Table1[[#This Row],[pledged]]/Table1[[#This Row],[backers_count]],0)</f>
        <v>30.666666666666668</v>
      </c>
      <c r="Q36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07" t="str">
        <f>RIGHT(Table1[[#This Row],[Category and Sub-Category]],(LEN(Table1[[#This Row],[Category and Sub-Category]])-(FIND("/",Table1[[#This Row],[Category and Sub-Category]],1))))</f>
        <v>plays</v>
      </c>
      <c r="S3607" s="7">
        <f>(Table1[[#This Row],[launched_at]]/86400)+DATE(1970,1,1)</f>
        <v>42383.793124999997</v>
      </c>
      <c r="T3607" s="7">
        <f>(Table1[[#This Row],[deadline]]/86400)+DATE(1970,1,1)</f>
        <v>42413.793124999997</v>
      </c>
    </row>
    <row r="3608" spans="1:20" ht="43.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12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9">
        <f>Table1[[#This Row],[pledged]]/Table1[[#This Row],[goal]]</f>
        <v>1.3026666666666666</v>
      </c>
      <c r="P3608" s="8">
        <f>IFERROR(Table1[[#This Row],[pledged]]/Table1[[#This Row],[backers_count]],0)</f>
        <v>61.0625</v>
      </c>
      <c r="Q36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08" t="str">
        <f>RIGHT(Table1[[#This Row],[Category and Sub-Category]],(LEN(Table1[[#This Row],[Category and Sub-Category]])-(FIND("/",Table1[[#This Row],[Category and Sub-Category]],1))))</f>
        <v>plays</v>
      </c>
      <c r="S3608" s="7">
        <f>(Table1[[#This Row],[launched_at]]/86400)+DATE(1970,1,1)</f>
        <v>42566.604826388888</v>
      </c>
      <c r="T3608" s="7">
        <f>(Table1[[#This Row],[deadline]]/86400)+DATE(1970,1,1)</f>
        <v>42596.604826388888</v>
      </c>
    </row>
    <row r="3609" spans="1:20" ht="29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12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9">
        <f>Table1[[#This Row],[pledged]]/Table1[[#This Row],[goal]]</f>
        <v>1.0545454545454545</v>
      </c>
      <c r="P3609" s="8">
        <f>IFERROR(Table1[[#This Row],[pledged]]/Table1[[#This Row],[backers_count]],0)</f>
        <v>29</v>
      </c>
      <c r="Q36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09" t="str">
        <f>RIGHT(Table1[[#This Row],[Category and Sub-Category]],(LEN(Table1[[#This Row],[Category and Sub-Category]])-(FIND("/",Table1[[#This Row],[Category and Sub-Category]],1))))</f>
        <v>plays</v>
      </c>
      <c r="S3609" s="7">
        <f>(Table1[[#This Row],[launched_at]]/86400)+DATE(1970,1,1)</f>
        <v>42338.963912037041</v>
      </c>
      <c r="T3609" s="7">
        <f>(Table1[[#This Row],[deadline]]/86400)+DATE(1970,1,1)</f>
        <v>42353</v>
      </c>
    </row>
    <row r="3610" spans="1:20" ht="43.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12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9">
        <f>Table1[[#This Row],[pledged]]/Table1[[#This Row],[goal]]</f>
        <v>1</v>
      </c>
      <c r="P3610" s="8">
        <f>IFERROR(Table1[[#This Row],[pledged]]/Table1[[#This Row],[backers_count]],0)</f>
        <v>29.62962962962963</v>
      </c>
      <c r="Q36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10" t="str">
        <f>RIGHT(Table1[[#This Row],[Category and Sub-Category]],(LEN(Table1[[#This Row],[Category and Sub-Category]])-(FIND("/",Table1[[#This Row],[Category and Sub-Category]],1))))</f>
        <v>plays</v>
      </c>
      <c r="S3610" s="7">
        <f>(Table1[[#This Row],[launched_at]]/86400)+DATE(1970,1,1)</f>
        <v>42506.709374999999</v>
      </c>
      <c r="T3610" s="7">
        <f>(Table1[[#This Row],[deadline]]/86400)+DATE(1970,1,1)</f>
        <v>42538.583333333328</v>
      </c>
    </row>
    <row r="3611" spans="1:20" ht="43.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12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9">
        <f>Table1[[#This Row],[pledged]]/Table1[[#This Row],[goal]]</f>
        <v>1.5331632653061225</v>
      </c>
      <c r="P3611" s="8">
        <f>IFERROR(Table1[[#This Row],[pledged]]/Table1[[#This Row],[backers_count]],0)</f>
        <v>143.0952380952381</v>
      </c>
      <c r="Q36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11" t="str">
        <f>RIGHT(Table1[[#This Row],[Category and Sub-Category]],(LEN(Table1[[#This Row],[Category and Sub-Category]])-(FIND("/",Table1[[#This Row],[Category and Sub-Category]],1))))</f>
        <v>plays</v>
      </c>
      <c r="S3611" s="7">
        <f>(Table1[[#This Row],[launched_at]]/86400)+DATE(1970,1,1)</f>
        <v>42429.991724537038</v>
      </c>
      <c r="T3611" s="7">
        <f>(Table1[[#This Row],[deadline]]/86400)+DATE(1970,1,1)</f>
        <v>42459.950057870374</v>
      </c>
    </row>
    <row r="3612" spans="1:20" ht="43.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9">
        <f>Table1[[#This Row],[pledged]]/Table1[[#This Row],[goal]]</f>
        <v>1.623</v>
      </c>
      <c r="P3612" s="8">
        <f>IFERROR(Table1[[#This Row],[pledged]]/Table1[[#This Row],[backers_count]],0)</f>
        <v>52.354838709677416</v>
      </c>
      <c r="Q36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12" t="str">
        <f>RIGHT(Table1[[#This Row],[Category and Sub-Category]],(LEN(Table1[[#This Row],[Category and Sub-Category]])-(FIND("/",Table1[[#This Row],[Category and Sub-Category]],1))))</f>
        <v>plays</v>
      </c>
      <c r="S3612" s="7">
        <f>(Table1[[#This Row],[launched_at]]/86400)+DATE(1970,1,1)</f>
        <v>42203.432129629626</v>
      </c>
      <c r="T3612" s="7">
        <f>(Table1[[#This Row],[deadline]]/86400)+DATE(1970,1,1)</f>
        <v>42233.432129629626</v>
      </c>
    </row>
    <row r="3613" spans="1:20" ht="43.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12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9">
        <f>Table1[[#This Row],[pledged]]/Table1[[#This Row],[goal]]</f>
        <v>1.36</v>
      </c>
      <c r="P3613" s="8">
        <f>IFERROR(Table1[[#This Row],[pledged]]/Table1[[#This Row],[backers_count]],0)</f>
        <v>66.666666666666671</v>
      </c>
      <c r="Q36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13" t="str">
        <f>RIGHT(Table1[[#This Row],[Category and Sub-Category]],(LEN(Table1[[#This Row],[Category and Sub-Category]])-(FIND("/",Table1[[#This Row],[Category and Sub-Category]],1))))</f>
        <v>plays</v>
      </c>
      <c r="S3613" s="7">
        <f>(Table1[[#This Row],[launched_at]]/86400)+DATE(1970,1,1)</f>
        <v>42072.370381944449</v>
      </c>
      <c r="T3613" s="7">
        <f>(Table1[[#This Row],[deadline]]/86400)+DATE(1970,1,1)</f>
        <v>42102.370381944449</v>
      </c>
    </row>
    <row r="3614" spans="1:20" ht="43.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12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9">
        <f>Table1[[#This Row],[pledged]]/Table1[[#This Row],[goal]]</f>
        <v>1.444</v>
      </c>
      <c r="P3614" s="8">
        <f>IFERROR(Table1[[#This Row],[pledged]]/Table1[[#This Row],[backers_count]],0)</f>
        <v>126.66666666666667</v>
      </c>
      <c r="Q36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14" t="str">
        <f>RIGHT(Table1[[#This Row],[Category and Sub-Category]],(LEN(Table1[[#This Row],[Category and Sub-Category]])-(FIND("/",Table1[[#This Row],[Category and Sub-Category]],1))))</f>
        <v>plays</v>
      </c>
      <c r="S3614" s="7">
        <f>(Table1[[#This Row],[launched_at]]/86400)+DATE(1970,1,1)</f>
        <v>41789.726979166662</v>
      </c>
      <c r="T3614" s="7">
        <f>(Table1[[#This Row],[deadline]]/86400)+DATE(1970,1,1)</f>
        <v>41799.726979166662</v>
      </c>
    </row>
    <row r="3615" spans="1:20" ht="43.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12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9">
        <f>Table1[[#This Row],[pledged]]/Table1[[#This Row],[goal]]</f>
        <v>1</v>
      </c>
      <c r="P3615" s="8">
        <f>IFERROR(Table1[[#This Row],[pledged]]/Table1[[#This Row],[backers_count]],0)</f>
        <v>62.5</v>
      </c>
      <c r="Q36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15" t="str">
        <f>RIGHT(Table1[[#This Row],[Category and Sub-Category]],(LEN(Table1[[#This Row],[Category and Sub-Category]])-(FIND("/",Table1[[#This Row],[Category and Sub-Category]],1))))</f>
        <v>plays</v>
      </c>
      <c r="S3615" s="7">
        <f>(Table1[[#This Row],[launched_at]]/86400)+DATE(1970,1,1)</f>
        <v>41788.58997685185</v>
      </c>
      <c r="T3615" s="7">
        <f>(Table1[[#This Row],[deadline]]/86400)+DATE(1970,1,1)</f>
        <v>41818.58997685185</v>
      </c>
    </row>
    <row r="3616" spans="1:20" ht="43.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12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9">
        <f>Table1[[#This Row],[pledged]]/Table1[[#This Row],[goal]]</f>
        <v>1.008</v>
      </c>
      <c r="P3616" s="8">
        <f>IFERROR(Table1[[#This Row],[pledged]]/Table1[[#This Row],[backers_count]],0)</f>
        <v>35.492957746478872</v>
      </c>
      <c r="Q36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16" t="str">
        <f>RIGHT(Table1[[#This Row],[Category and Sub-Category]],(LEN(Table1[[#This Row],[Category and Sub-Category]])-(FIND("/",Table1[[#This Row],[Category and Sub-Category]],1))))</f>
        <v>plays</v>
      </c>
      <c r="S3616" s="7">
        <f>(Table1[[#This Row],[launched_at]]/86400)+DATE(1970,1,1)</f>
        <v>42144.041851851856</v>
      </c>
      <c r="T3616" s="7">
        <f>(Table1[[#This Row],[deadline]]/86400)+DATE(1970,1,1)</f>
        <v>42174.041851851856</v>
      </c>
    </row>
    <row r="3617" spans="1:20" ht="43.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12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9">
        <f>Table1[[#This Row],[pledged]]/Table1[[#This Row],[goal]]</f>
        <v>1.0680000000000001</v>
      </c>
      <c r="P3617" s="8">
        <f>IFERROR(Table1[[#This Row],[pledged]]/Table1[[#This Row],[backers_count]],0)</f>
        <v>37.083333333333336</v>
      </c>
      <c r="Q36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17" t="str">
        <f>RIGHT(Table1[[#This Row],[Category and Sub-Category]],(LEN(Table1[[#This Row],[Category and Sub-Category]])-(FIND("/",Table1[[#This Row],[Category and Sub-Category]],1))))</f>
        <v>plays</v>
      </c>
      <c r="S3617" s="7">
        <f>(Table1[[#This Row],[launched_at]]/86400)+DATE(1970,1,1)</f>
        <v>42318.593703703707</v>
      </c>
      <c r="T3617" s="7">
        <f>(Table1[[#This Row],[deadline]]/86400)+DATE(1970,1,1)</f>
        <v>42348.593703703707</v>
      </c>
    </row>
    <row r="3618" spans="1:20" ht="58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12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9">
        <f>Table1[[#This Row],[pledged]]/Table1[[#This Row],[goal]]</f>
        <v>1.248</v>
      </c>
      <c r="P3618" s="8">
        <f>IFERROR(Table1[[#This Row],[pledged]]/Table1[[#This Row],[backers_count]],0)</f>
        <v>69.333333333333329</v>
      </c>
      <c r="Q36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18" t="str">
        <f>RIGHT(Table1[[#This Row],[Category and Sub-Category]],(LEN(Table1[[#This Row],[Category and Sub-Category]])-(FIND("/",Table1[[#This Row],[Category and Sub-Category]],1))))</f>
        <v>plays</v>
      </c>
      <c r="S3618" s="7">
        <f>(Table1[[#This Row],[launched_at]]/86400)+DATE(1970,1,1)</f>
        <v>42052.949814814812</v>
      </c>
      <c r="T3618" s="7">
        <f>(Table1[[#This Row],[deadline]]/86400)+DATE(1970,1,1)</f>
        <v>42082.908148148148</v>
      </c>
    </row>
    <row r="3619" spans="1:20" ht="43.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12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9">
        <f>Table1[[#This Row],[pledged]]/Table1[[#This Row],[goal]]</f>
        <v>1.1891891891891893</v>
      </c>
      <c r="P3619" s="8">
        <f>IFERROR(Table1[[#This Row],[pledged]]/Table1[[#This Row],[backers_count]],0)</f>
        <v>17.254901960784313</v>
      </c>
      <c r="Q36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19" t="str">
        <f>RIGHT(Table1[[#This Row],[Category and Sub-Category]],(LEN(Table1[[#This Row],[Category and Sub-Category]])-(FIND("/",Table1[[#This Row],[Category and Sub-Category]],1))))</f>
        <v>plays</v>
      </c>
      <c r="S3619" s="7">
        <f>(Table1[[#This Row],[launched_at]]/86400)+DATE(1970,1,1)</f>
        <v>42779.610289351855</v>
      </c>
      <c r="T3619" s="7">
        <f>(Table1[[#This Row],[deadline]]/86400)+DATE(1970,1,1)</f>
        <v>42794</v>
      </c>
    </row>
    <row r="3620" spans="1:20" ht="43.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12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9">
        <f>Table1[[#This Row],[pledged]]/Table1[[#This Row],[goal]]</f>
        <v>1.01</v>
      </c>
      <c r="P3620" s="8">
        <f>IFERROR(Table1[[#This Row],[pledged]]/Table1[[#This Row],[backers_count]],0)</f>
        <v>36.071428571428569</v>
      </c>
      <c r="Q36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20" t="str">
        <f>RIGHT(Table1[[#This Row],[Category and Sub-Category]],(LEN(Table1[[#This Row],[Category and Sub-Category]])-(FIND("/",Table1[[#This Row],[Category and Sub-Category]],1))))</f>
        <v>plays</v>
      </c>
      <c r="S3620" s="7">
        <f>(Table1[[#This Row],[launched_at]]/86400)+DATE(1970,1,1)</f>
        <v>42128.627893518518</v>
      </c>
      <c r="T3620" s="7">
        <f>(Table1[[#This Row],[deadline]]/86400)+DATE(1970,1,1)</f>
        <v>42158.627893518518</v>
      </c>
    </row>
    <row r="3621" spans="1:20" ht="43.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12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9">
        <f>Table1[[#This Row],[pledged]]/Table1[[#This Row],[goal]]</f>
        <v>1.1299999999999999</v>
      </c>
      <c r="P3621" s="8">
        <f>IFERROR(Table1[[#This Row],[pledged]]/Table1[[#This Row],[backers_count]],0)</f>
        <v>66.470588235294116</v>
      </c>
      <c r="Q36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21" t="str">
        <f>RIGHT(Table1[[#This Row],[Category and Sub-Category]],(LEN(Table1[[#This Row],[Category and Sub-Category]])-(FIND("/",Table1[[#This Row],[Category and Sub-Category]],1))))</f>
        <v>plays</v>
      </c>
      <c r="S3621" s="7">
        <f>(Table1[[#This Row],[launched_at]]/86400)+DATE(1970,1,1)</f>
        <v>42661.132245370369</v>
      </c>
      <c r="T3621" s="7">
        <f>(Table1[[#This Row],[deadline]]/86400)+DATE(1970,1,1)</f>
        <v>42693.916666666672</v>
      </c>
    </row>
    <row r="3622" spans="1:20" ht="43.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1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9">
        <f>Table1[[#This Row],[pledged]]/Table1[[#This Row],[goal]]</f>
        <v>1.0519047619047619</v>
      </c>
      <c r="P3622" s="8">
        <f>IFERROR(Table1[[#This Row],[pledged]]/Table1[[#This Row],[backers_count]],0)</f>
        <v>56.065989847715734</v>
      </c>
      <c r="Q36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22" t="str">
        <f>RIGHT(Table1[[#This Row],[Category and Sub-Category]],(LEN(Table1[[#This Row],[Category and Sub-Category]])-(FIND("/",Table1[[#This Row],[Category and Sub-Category]],1))))</f>
        <v>plays</v>
      </c>
      <c r="S3622" s="7">
        <f>(Table1[[#This Row],[launched_at]]/86400)+DATE(1970,1,1)</f>
        <v>42037.938206018516</v>
      </c>
      <c r="T3622" s="7">
        <f>(Table1[[#This Row],[deadline]]/86400)+DATE(1970,1,1)</f>
        <v>42068.166666666672</v>
      </c>
    </row>
    <row r="3623" spans="1:20" ht="43.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12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9">
        <f>Table1[[#This Row],[pledged]]/Table1[[#This Row],[goal]]</f>
        <v>1.0973333333333333</v>
      </c>
      <c r="P3623" s="8">
        <f>IFERROR(Table1[[#This Row],[pledged]]/Table1[[#This Row],[backers_count]],0)</f>
        <v>47.028571428571432</v>
      </c>
      <c r="Q36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23" t="str">
        <f>RIGHT(Table1[[#This Row],[Category and Sub-Category]],(LEN(Table1[[#This Row],[Category and Sub-Category]])-(FIND("/",Table1[[#This Row],[Category and Sub-Category]],1))))</f>
        <v>plays</v>
      </c>
      <c r="S3623" s="7">
        <f>(Table1[[#This Row],[launched_at]]/86400)+DATE(1970,1,1)</f>
        <v>42619.935694444444</v>
      </c>
      <c r="T3623" s="7">
        <f>(Table1[[#This Row],[deadline]]/86400)+DATE(1970,1,1)</f>
        <v>42643.875</v>
      </c>
    </row>
    <row r="3624" spans="1:20" ht="29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12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9">
        <f>Table1[[#This Row],[pledged]]/Table1[[#This Row],[goal]]</f>
        <v>1.00099</v>
      </c>
      <c r="P3624" s="8">
        <f>IFERROR(Table1[[#This Row],[pledged]]/Table1[[#This Row],[backers_count]],0)</f>
        <v>47.666190476190479</v>
      </c>
      <c r="Q36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24" t="str">
        <f>RIGHT(Table1[[#This Row],[Category and Sub-Category]],(LEN(Table1[[#This Row],[Category and Sub-Category]])-(FIND("/",Table1[[#This Row],[Category and Sub-Category]],1))))</f>
        <v>plays</v>
      </c>
      <c r="S3624" s="7">
        <f>(Table1[[#This Row],[launched_at]]/86400)+DATE(1970,1,1)</f>
        <v>41877.221886574072</v>
      </c>
      <c r="T3624" s="7">
        <f>(Table1[[#This Row],[deadline]]/86400)+DATE(1970,1,1)</f>
        <v>41910.140972222223</v>
      </c>
    </row>
    <row r="3625" spans="1:20" ht="29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12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9">
        <f>Table1[[#This Row],[pledged]]/Table1[[#This Row],[goal]]</f>
        <v>1.2</v>
      </c>
      <c r="P3625" s="8">
        <f>IFERROR(Table1[[#This Row],[pledged]]/Table1[[#This Row],[backers_count]],0)</f>
        <v>88.235294117647058</v>
      </c>
      <c r="Q36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25" t="str">
        <f>RIGHT(Table1[[#This Row],[Category and Sub-Category]],(LEN(Table1[[#This Row],[Category and Sub-Category]])-(FIND("/",Table1[[#This Row],[Category and Sub-Category]],1))))</f>
        <v>plays</v>
      </c>
      <c r="S3625" s="7">
        <f>(Table1[[#This Row],[launched_at]]/86400)+DATE(1970,1,1)</f>
        <v>41828.736921296295</v>
      </c>
      <c r="T3625" s="7">
        <f>(Table1[[#This Row],[deadline]]/86400)+DATE(1970,1,1)</f>
        <v>41846.291666666664</v>
      </c>
    </row>
    <row r="3626" spans="1:20" ht="72.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12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9">
        <f>Table1[[#This Row],[pledged]]/Table1[[#This Row],[goal]]</f>
        <v>1.0493333333333332</v>
      </c>
      <c r="P3626" s="8">
        <f>IFERROR(Table1[[#This Row],[pledged]]/Table1[[#This Row],[backers_count]],0)</f>
        <v>80.717948717948715</v>
      </c>
      <c r="Q36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26" t="str">
        <f>RIGHT(Table1[[#This Row],[Category and Sub-Category]],(LEN(Table1[[#This Row],[Category and Sub-Category]])-(FIND("/",Table1[[#This Row],[Category and Sub-Category]],1))))</f>
        <v>plays</v>
      </c>
      <c r="S3626" s="7">
        <f>(Table1[[#This Row],[launched_at]]/86400)+DATE(1970,1,1)</f>
        <v>42545.774189814816</v>
      </c>
      <c r="T3626" s="7">
        <f>(Table1[[#This Row],[deadline]]/86400)+DATE(1970,1,1)</f>
        <v>42605.774189814816</v>
      </c>
    </row>
    <row r="3627" spans="1:20" ht="58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12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9">
        <f>Table1[[#This Row],[pledged]]/Table1[[#This Row],[goal]]</f>
        <v>1.0266666666666666</v>
      </c>
      <c r="P3627" s="8">
        <f>IFERROR(Table1[[#This Row],[pledged]]/Table1[[#This Row],[backers_count]],0)</f>
        <v>39.487179487179489</v>
      </c>
      <c r="Q36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27" t="str">
        <f>RIGHT(Table1[[#This Row],[Category and Sub-Category]],(LEN(Table1[[#This Row],[Category and Sub-Category]])-(FIND("/",Table1[[#This Row],[Category and Sub-Category]],1))))</f>
        <v>plays</v>
      </c>
      <c r="S3627" s="7">
        <f>(Table1[[#This Row],[launched_at]]/86400)+DATE(1970,1,1)</f>
        <v>42157.652511574073</v>
      </c>
      <c r="T3627" s="7">
        <f>(Table1[[#This Row],[deadline]]/86400)+DATE(1970,1,1)</f>
        <v>42187.652511574073</v>
      </c>
    </row>
    <row r="3628" spans="1:20" ht="43.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12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9">
        <f>Table1[[#This Row],[pledged]]/Table1[[#This Row],[goal]]</f>
        <v>1.0182500000000001</v>
      </c>
      <c r="P3628" s="8">
        <f>IFERROR(Table1[[#This Row],[pledged]]/Table1[[#This Row],[backers_count]],0)</f>
        <v>84.854166666666671</v>
      </c>
      <c r="Q36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28" t="str">
        <f>RIGHT(Table1[[#This Row],[Category and Sub-Category]],(LEN(Table1[[#This Row],[Category and Sub-Category]])-(FIND("/",Table1[[#This Row],[Category and Sub-Category]],1))))</f>
        <v>plays</v>
      </c>
      <c r="S3628" s="7">
        <f>(Table1[[#This Row],[launched_at]]/86400)+DATE(1970,1,1)</f>
        <v>41846.667326388888</v>
      </c>
      <c r="T3628" s="7">
        <f>(Table1[[#This Row],[deadline]]/86400)+DATE(1970,1,1)</f>
        <v>41867.667326388888</v>
      </c>
    </row>
    <row r="3629" spans="1:20" ht="43.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12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9">
        <f>Table1[[#This Row],[pledged]]/Table1[[#This Row],[goal]]</f>
        <v>1</v>
      </c>
      <c r="P3629" s="8">
        <f>IFERROR(Table1[[#This Row],[pledged]]/Table1[[#This Row],[backers_count]],0)</f>
        <v>68.965517241379317</v>
      </c>
      <c r="Q36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29" t="str">
        <f>RIGHT(Table1[[#This Row],[Category and Sub-Category]],(LEN(Table1[[#This Row],[Category and Sub-Category]])-(FIND("/",Table1[[#This Row],[Category and Sub-Category]],1))))</f>
        <v>plays</v>
      </c>
      <c r="S3629" s="7">
        <f>(Table1[[#This Row],[launched_at]]/86400)+DATE(1970,1,1)</f>
        <v>42460.741747685184</v>
      </c>
      <c r="T3629" s="7">
        <f>(Table1[[#This Row],[deadline]]/86400)+DATE(1970,1,1)</f>
        <v>42511.165972222225</v>
      </c>
    </row>
    <row r="3630" spans="1:20" ht="58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12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9">
        <f>Table1[[#This Row],[pledged]]/Table1[[#This Row],[goal]]</f>
        <v>0</v>
      </c>
      <c r="P3630" s="8">
        <f>IFERROR(Table1[[#This Row],[pledged]]/Table1[[#This Row],[backers_count]],0)</f>
        <v>0</v>
      </c>
      <c r="Q36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30" t="str">
        <f>RIGHT(Table1[[#This Row],[Category and Sub-Category]],(LEN(Table1[[#This Row],[Category and Sub-Category]])-(FIND("/",Table1[[#This Row],[Category and Sub-Category]],1))))</f>
        <v>musical</v>
      </c>
      <c r="S3630" s="7">
        <f>(Table1[[#This Row],[launched_at]]/86400)+DATE(1970,1,1)</f>
        <v>42291.833287037036</v>
      </c>
      <c r="T3630" s="7">
        <f>(Table1[[#This Row],[deadline]]/86400)+DATE(1970,1,1)</f>
        <v>42351.874953703707</v>
      </c>
    </row>
    <row r="3631" spans="1:20" ht="58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12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9">
        <f>Table1[[#This Row],[pledged]]/Table1[[#This Row],[goal]]</f>
        <v>1.9999999999999999E-6</v>
      </c>
      <c r="P3631" s="8">
        <f>IFERROR(Table1[[#This Row],[pledged]]/Table1[[#This Row],[backers_count]],0)</f>
        <v>1</v>
      </c>
      <c r="Q36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31" t="str">
        <f>RIGHT(Table1[[#This Row],[Category and Sub-Category]],(LEN(Table1[[#This Row],[Category and Sub-Category]])-(FIND("/",Table1[[#This Row],[Category and Sub-Category]],1))))</f>
        <v>musical</v>
      </c>
      <c r="S3631" s="7">
        <f>(Table1[[#This Row],[launched_at]]/86400)+DATE(1970,1,1)</f>
        <v>42437.094490740739</v>
      </c>
      <c r="T3631" s="7">
        <f>(Table1[[#This Row],[deadline]]/86400)+DATE(1970,1,1)</f>
        <v>42495.708333333328</v>
      </c>
    </row>
    <row r="3632" spans="1:20" ht="43.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1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9">
        <f>Table1[[#This Row],[pledged]]/Table1[[#This Row],[goal]]</f>
        <v>3.3333333333333332E-4</v>
      </c>
      <c r="P3632" s="8">
        <f>IFERROR(Table1[[#This Row],[pledged]]/Table1[[#This Row],[backers_count]],0)</f>
        <v>1</v>
      </c>
      <c r="Q36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32" t="str">
        <f>RIGHT(Table1[[#This Row],[Category and Sub-Category]],(LEN(Table1[[#This Row],[Category and Sub-Category]])-(FIND("/",Table1[[#This Row],[Category and Sub-Category]],1))))</f>
        <v>musical</v>
      </c>
      <c r="S3632" s="7">
        <f>(Table1[[#This Row],[launched_at]]/86400)+DATE(1970,1,1)</f>
        <v>41942.84710648148</v>
      </c>
      <c r="T3632" s="7">
        <f>(Table1[[#This Row],[deadline]]/86400)+DATE(1970,1,1)</f>
        <v>41972.888773148152</v>
      </c>
    </row>
    <row r="3633" spans="1:20" ht="58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12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9">
        <f>Table1[[#This Row],[pledged]]/Table1[[#This Row],[goal]]</f>
        <v>0.51023391812865493</v>
      </c>
      <c r="P3633" s="8">
        <f>IFERROR(Table1[[#This Row],[pledged]]/Table1[[#This Row],[backers_count]],0)</f>
        <v>147.88135593220338</v>
      </c>
      <c r="Q36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33" t="str">
        <f>RIGHT(Table1[[#This Row],[Category and Sub-Category]],(LEN(Table1[[#This Row],[Category and Sub-Category]])-(FIND("/",Table1[[#This Row],[Category and Sub-Category]],1))))</f>
        <v>musical</v>
      </c>
      <c r="S3633" s="7">
        <f>(Table1[[#This Row],[launched_at]]/86400)+DATE(1970,1,1)</f>
        <v>41880.753437499996</v>
      </c>
      <c r="T3633" s="7">
        <f>(Table1[[#This Row],[deadline]]/86400)+DATE(1970,1,1)</f>
        <v>41905.165972222225</v>
      </c>
    </row>
    <row r="3634" spans="1:20" ht="43.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12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9">
        <f>Table1[[#This Row],[pledged]]/Table1[[#This Row],[goal]]</f>
        <v>0.2</v>
      </c>
      <c r="P3634" s="8">
        <f>IFERROR(Table1[[#This Row],[pledged]]/Table1[[#This Row],[backers_count]],0)</f>
        <v>100</v>
      </c>
      <c r="Q36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34" t="str">
        <f>RIGHT(Table1[[#This Row],[Category and Sub-Category]],(LEN(Table1[[#This Row],[Category and Sub-Category]])-(FIND("/",Table1[[#This Row],[Category and Sub-Category]],1))))</f>
        <v>musical</v>
      </c>
      <c r="S3634" s="7">
        <f>(Table1[[#This Row],[launched_at]]/86400)+DATE(1970,1,1)</f>
        <v>41946.936909722222</v>
      </c>
      <c r="T3634" s="7">
        <f>(Table1[[#This Row],[deadline]]/86400)+DATE(1970,1,1)</f>
        <v>41966.936909722222</v>
      </c>
    </row>
    <row r="3635" spans="1:20" ht="43.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12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9">
        <f>Table1[[#This Row],[pledged]]/Table1[[#This Row],[goal]]</f>
        <v>0.35239999999999999</v>
      </c>
      <c r="P3635" s="8">
        <f>IFERROR(Table1[[#This Row],[pledged]]/Table1[[#This Row],[backers_count]],0)</f>
        <v>56.838709677419352</v>
      </c>
      <c r="Q36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35" t="str">
        <f>RIGHT(Table1[[#This Row],[Category and Sub-Category]],(LEN(Table1[[#This Row],[Category and Sub-Category]])-(FIND("/",Table1[[#This Row],[Category and Sub-Category]],1))))</f>
        <v>musical</v>
      </c>
      <c r="S3635" s="7">
        <f>(Table1[[#This Row],[launched_at]]/86400)+DATE(1970,1,1)</f>
        <v>42649.623460648145</v>
      </c>
      <c r="T3635" s="7">
        <f>(Table1[[#This Row],[deadline]]/86400)+DATE(1970,1,1)</f>
        <v>42693.041666666672</v>
      </c>
    </row>
    <row r="3636" spans="1:20" ht="43.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12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9">
        <f>Table1[[#This Row],[pledged]]/Table1[[#This Row],[goal]]</f>
        <v>4.2466666666666666E-2</v>
      </c>
      <c r="P3636" s="8">
        <f>IFERROR(Table1[[#This Row],[pledged]]/Table1[[#This Row],[backers_count]],0)</f>
        <v>176.94444444444446</v>
      </c>
      <c r="Q36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36" t="str">
        <f>RIGHT(Table1[[#This Row],[Category and Sub-Category]],(LEN(Table1[[#This Row],[Category and Sub-Category]])-(FIND("/",Table1[[#This Row],[Category and Sub-Category]],1))))</f>
        <v>musical</v>
      </c>
      <c r="S3636" s="7">
        <f>(Table1[[#This Row],[launched_at]]/86400)+DATE(1970,1,1)</f>
        <v>42701.166365740741</v>
      </c>
      <c r="T3636" s="7">
        <f>(Table1[[#This Row],[deadline]]/86400)+DATE(1970,1,1)</f>
        <v>42749.165972222225</v>
      </c>
    </row>
    <row r="3637" spans="1:20" ht="29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12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9">
        <f>Table1[[#This Row],[pledged]]/Table1[[#This Row],[goal]]</f>
        <v>0.36457142857142855</v>
      </c>
      <c r="P3637" s="8">
        <f>IFERROR(Table1[[#This Row],[pledged]]/Table1[[#This Row],[backers_count]],0)</f>
        <v>127.6</v>
      </c>
      <c r="Q36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37" t="str">
        <f>RIGHT(Table1[[#This Row],[Category and Sub-Category]],(LEN(Table1[[#This Row],[Category and Sub-Category]])-(FIND("/",Table1[[#This Row],[Category and Sub-Category]],1))))</f>
        <v>musical</v>
      </c>
      <c r="S3637" s="7">
        <f>(Table1[[#This Row],[launched_at]]/86400)+DATE(1970,1,1)</f>
        <v>42450.88282407407</v>
      </c>
      <c r="T3637" s="7">
        <f>(Table1[[#This Row],[deadline]]/86400)+DATE(1970,1,1)</f>
        <v>42480.88282407407</v>
      </c>
    </row>
    <row r="3638" spans="1:20" ht="43.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12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9">
        <f>Table1[[#This Row],[pledged]]/Table1[[#This Row],[goal]]</f>
        <v>0</v>
      </c>
      <c r="P3638" s="8">
        <f>IFERROR(Table1[[#This Row],[pledged]]/Table1[[#This Row],[backers_count]],0)</f>
        <v>0</v>
      </c>
      <c r="Q36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38" t="str">
        <f>RIGHT(Table1[[#This Row],[Category and Sub-Category]],(LEN(Table1[[#This Row],[Category and Sub-Category]])-(FIND("/",Table1[[#This Row],[Category and Sub-Category]],1))))</f>
        <v>musical</v>
      </c>
      <c r="S3638" s="7">
        <f>(Table1[[#This Row],[launched_at]]/86400)+DATE(1970,1,1)</f>
        <v>42226.694780092592</v>
      </c>
      <c r="T3638" s="7">
        <f>(Table1[[#This Row],[deadline]]/86400)+DATE(1970,1,1)</f>
        <v>42261.694780092592</v>
      </c>
    </row>
    <row r="3639" spans="1:20" ht="58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12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9">
        <f>Table1[[#This Row],[pledged]]/Table1[[#This Row],[goal]]</f>
        <v>0.30866666666666664</v>
      </c>
      <c r="P3639" s="8">
        <f>IFERROR(Table1[[#This Row],[pledged]]/Table1[[#This Row],[backers_count]],0)</f>
        <v>66.142857142857139</v>
      </c>
      <c r="Q36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39" t="str">
        <f>RIGHT(Table1[[#This Row],[Category and Sub-Category]],(LEN(Table1[[#This Row],[Category and Sub-Category]])-(FIND("/",Table1[[#This Row],[Category and Sub-Category]],1))))</f>
        <v>musical</v>
      </c>
      <c r="S3639" s="7">
        <f>(Table1[[#This Row],[launched_at]]/86400)+DATE(1970,1,1)</f>
        <v>41975.700636574074</v>
      </c>
      <c r="T3639" s="7">
        <f>(Table1[[#This Row],[deadline]]/86400)+DATE(1970,1,1)</f>
        <v>42005.700636574074</v>
      </c>
    </row>
    <row r="3640" spans="1:20" ht="29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12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9">
        <f>Table1[[#This Row],[pledged]]/Table1[[#This Row],[goal]]</f>
        <v>6.545454545454546E-2</v>
      </c>
      <c r="P3640" s="8">
        <f>IFERROR(Table1[[#This Row],[pledged]]/Table1[[#This Row],[backers_count]],0)</f>
        <v>108</v>
      </c>
      <c r="Q36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40" t="str">
        <f>RIGHT(Table1[[#This Row],[Category and Sub-Category]],(LEN(Table1[[#This Row],[Category and Sub-Category]])-(FIND("/",Table1[[#This Row],[Category and Sub-Category]],1))))</f>
        <v>musical</v>
      </c>
      <c r="S3640" s="7">
        <f>(Table1[[#This Row],[launched_at]]/86400)+DATE(1970,1,1)</f>
        <v>42053.672824074078</v>
      </c>
      <c r="T3640" s="7">
        <f>(Table1[[#This Row],[deadline]]/86400)+DATE(1970,1,1)</f>
        <v>42113.631157407406</v>
      </c>
    </row>
    <row r="3641" spans="1:20" ht="58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12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9">
        <f>Table1[[#This Row],[pledged]]/Table1[[#This Row],[goal]]</f>
        <v>4.0000000000000003E-5</v>
      </c>
      <c r="P3641" s="8">
        <f>IFERROR(Table1[[#This Row],[pledged]]/Table1[[#This Row],[backers_count]],0)</f>
        <v>1</v>
      </c>
      <c r="Q36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41" t="str">
        <f>RIGHT(Table1[[#This Row],[Category and Sub-Category]],(LEN(Table1[[#This Row],[Category and Sub-Category]])-(FIND("/",Table1[[#This Row],[Category and Sub-Category]],1))))</f>
        <v>musical</v>
      </c>
      <c r="S3641" s="7">
        <f>(Table1[[#This Row],[launched_at]]/86400)+DATE(1970,1,1)</f>
        <v>42590.677152777775</v>
      </c>
      <c r="T3641" s="7">
        <f>(Table1[[#This Row],[deadline]]/86400)+DATE(1970,1,1)</f>
        <v>42650.632638888885</v>
      </c>
    </row>
    <row r="3642" spans="1:20" ht="72.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1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9">
        <f>Table1[[#This Row],[pledged]]/Table1[[#This Row],[goal]]</f>
        <v>5.5E-2</v>
      </c>
      <c r="P3642" s="8">
        <f>IFERROR(Table1[[#This Row],[pledged]]/Table1[[#This Row],[backers_count]],0)</f>
        <v>18.333333333333332</v>
      </c>
      <c r="Q36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42" t="str">
        <f>RIGHT(Table1[[#This Row],[Category and Sub-Category]],(LEN(Table1[[#This Row],[Category and Sub-Category]])-(FIND("/",Table1[[#This Row],[Category and Sub-Category]],1))))</f>
        <v>musical</v>
      </c>
      <c r="S3642" s="7">
        <f>(Table1[[#This Row],[launched_at]]/86400)+DATE(1970,1,1)</f>
        <v>42104.781597222223</v>
      </c>
      <c r="T3642" s="7">
        <f>(Table1[[#This Row],[deadline]]/86400)+DATE(1970,1,1)</f>
        <v>42134.781597222223</v>
      </c>
    </row>
    <row r="3643" spans="1:20" ht="43.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12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9">
        <f>Table1[[#This Row],[pledged]]/Table1[[#This Row],[goal]]</f>
        <v>0</v>
      </c>
      <c r="P3643" s="8">
        <f>IFERROR(Table1[[#This Row],[pledged]]/Table1[[#This Row],[backers_count]],0)</f>
        <v>0</v>
      </c>
      <c r="Q36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43" t="str">
        <f>RIGHT(Table1[[#This Row],[Category and Sub-Category]],(LEN(Table1[[#This Row],[Category and Sub-Category]])-(FIND("/",Table1[[#This Row],[Category and Sub-Category]],1))))</f>
        <v>musical</v>
      </c>
      <c r="S3643" s="7">
        <f>(Table1[[#This Row],[launched_at]]/86400)+DATE(1970,1,1)</f>
        <v>41899.627071759256</v>
      </c>
      <c r="T3643" s="7">
        <f>(Table1[[#This Row],[deadline]]/86400)+DATE(1970,1,1)</f>
        <v>41917.208333333336</v>
      </c>
    </row>
    <row r="3644" spans="1:20" ht="58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12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9">
        <f>Table1[[#This Row],[pledged]]/Table1[[#This Row],[goal]]</f>
        <v>2.1428571428571429E-2</v>
      </c>
      <c r="P3644" s="8">
        <f>IFERROR(Table1[[#This Row],[pledged]]/Table1[[#This Row],[backers_count]],0)</f>
        <v>7.5</v>
      </c>
      <c r="Q36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44" t="str">
        <f>RIGHT(Table1[[#This Row],[Category and Sub-Category]],(LEN(Table1[[#This Row],[Category and Sub-Category]])-(FIND("/",Table1[[#This Row],[Category and Sub-Category]],1))))</f>
        <v>musical</v>
      </c>
      <c r="S3644" s="7">
        <f>(Table1[[#This Row],[launched_at]]/86400)+DATE(1970,1,1)</f>
        <v>42297.816284722227</v>
      </c>
      <c r="T3644" s="7">
        <f>(Table1[[#This Row],[deadline]]/86400)+DATE(1970,1,1)</f>
        <v>42338.708333333328</v>
      </c>
    </row>
    <row r="3645" spans="1:20" ht="43.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12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9">
        <f>Table1[[#This Row],[pledged]]/Table1[[#This Row],[goal]]</f>
        <v>0</v>
      </c>
      <c r="P3645" s="8">
        <f>IFERROR(Table1[[#This Row],[pledged]]/Table1[[#This Row],[backers_count]],0)</f>
        <v>0</v>
      </c>
      <c r="Q36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45" t="str">
        <f>RIGHT(Table1[[#This Row],[Category and Sub-Category]],(LEN(Table1[[#This Row],[Category and Sub-Category]])-(FIND("/",Table1[[#This Row],[Category and Sub-Category]],1))))</f>
        <v>musical</v>
      </c>
      <c r="S3645" s="7">
        <f>(Table1[[#This Row],[launched_at]]/86400)+DATE(1970,1,1)</f>
        <v>42285.143969907411</v>
      </c>
      <c r="T3645" s="7">
        <f>(Table1[[#This Row],[deadline]]/86400)+DATE(1970,1,1)</f>
        <v>42325.185636574075</v>
      </c>
    </row>
    <row r="3646" spans="1:20" ht="43.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12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9">
        <f>Table1[[#This Row],[pledged]]/Table1[[#This Row],[goal]]</f>
        <v>0.16420000000000001</v>
      </c>
      <c r="P3646" s="8">
        <f>IFERROR(Table1[[#This Row],[pledged]]/Table1[[#This Row],[backers_count]],0)</f>
        <v>68.416666666666671</v>
      </c>
      <c r="Q36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46" t="str">
        <f>RIGHT(Table1[[#This Row],[Category and Sub-Category]],(LEN(Table1[[#This Row],[Category and Sub-Category]])-(FIND("/",Table1[[#This Row],[Category and Sub-Category]],1))))</f>
        <v>musical</v>
      </c>
      <c r="S3646" s="7">
        <f>(Table1[[#This Row],[launched_at]]/86400)+DATE(1970,1,1)</f>
        <v>42409.241747685184</v>
      </c>
      <c r="T3646" s="7">
        <f>(Table1[[#This Row],[deadline]]/86400)+DATE(1970,1,1)</f>
        <v>42437.207638888889</v>
      </c>
    </row>
    <row r="3647" spans="1:20" ht="43.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12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9">
        <f>Table1[[#This Row],[pledged]]/Table1[[#This Row],[goal]]</f>
        <v>1E-3</v>
      </c>
      <c r="P3647" s="8">
        <f>IFERROR(Table1[[#This Row],[pledged]]/Table1[[#This Row],[backers_count]],0)</f>
        <v>1</v>
      </c>
      <c r="Q36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47" t="str">
        <f>RIGHT(Table1[[#This Row],[Category and Sub-Category]],(LEN(Table1[[#This Row],[Category and Sub-Category]])-(FIND("/",Table1[[#This Row],[Category and Sub-Category]],1))))</f>
        <v>musical</v>
      </c>
      <c r="S3647" s="7">
        <f>(Table1[[#This Row],[launched_at]]/86400)+DATE(1970,1,1)</f>
        <v>42665.970347222217</v>
      </c>
      <c r="T3647" s="7">
        <f>(Table1[[#This Row],[deadline]]/86400)+DATE(1970,1,1)</f>
        <v>42696.012013888889</v>
      </c>
    </row>
    <row r="3648" spans="1:20" ht="43.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12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9">
        <f>Table1[[#This Row],[pledged]]/Table1[[#This Row],[goal]]</f>
        <v>4.8099999999999997E-2</v>
      </c>
      <c r="P3648" s="8">
        <f>IFERROR(Table1[[#This Row],[pledged]]/Table1[[#This Row],[backers_count]],0)</f>
        <v>60.125</v>
      </c>
      <c r="Q36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48" t="str">
        <f>RIGHT(Table1[[#This Row],[Category and Sub-Category]],(LEN(Table1[[#This Row],[Category and Sub-Category]])-(FIND("/",Table1[[#This Row],[Category and Sub-Category]],1))))</f>
        <v>musical</v>
      </c>
      <c r="S3648" s="7">
        <f>(Table1[[#This Row],[launched_at]]/86400)+DATE(1970,1,1)</f>
        <v>42140.421319444446</v>
      </c>
      <c r="T3648" s="7">
        <f>(Table1[[#This Row],[deadline]]/86400)+DATE(1970,1,1)</f>
        <v>42171.979166666672</v>
      </c>
    </row>
    <row r="3649" spans="1:20" ht="43.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12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9">
        <f>Table1[[#This Row],[pledged]]/Table1[[#This Row],[goal]]</f>
        <v>0.06</v>
      </c>
      <c r="P3649" s="8">
        <f>IFERROR(Table1[[#This Row],[pledged]]/Table1[[#This Row],[backers_count]],0)</f>
        <v>15</v>
      </c>
      <c r="Q36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49" t="str">
        <f>RIGHT(Table1[[#This Row],[Category and Sub-Category]],(LEN(Table1[[#This Row],[Category and Sub-Category]])-(FIND("/",Table1[[#This Row],[Category and Sub-Category]],1))))</f>
        <v>musical</v>
      </c>
      <c r="S3649" s="7">
        <f>(Table1[[#This Row],[launched_at]]/86400)+DATE(1970,1,1)</f>
        <v>42598.749155092592</v>
      </c>
      <c r="T3649" s="7">
        <f>(Table1[[#This Row],[deadline]]/86400)+DATE(1970,1,1)</f>
        <v>42643.749155092592</v>
      </c>
    </row>
    <row r="3650" spans="1:20" ht="29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12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9">
        <f>Table1[[#This Row],[pledged]]/Table1[[#This Row],[goal]]</f>
        <v>1.003825</v>
      </c>
      <c r="P3650" s="8">
        <f>IFERROR(Table1[[#This Row],[pledged]]/Table1[[#This Row],[backers_count]],0)</f>
        <v>550.04109589041093</v>
      </c>
      <c r="Q36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50" t="str">
        <f>RIGHT(Table1[[#This Row],[Category and Sub-Category]],(LEN(Table1[[#This Row],[Category and Sub-Category]])-(FIND("/",Table1[[#This Row],[Category and Sub-Category]],1))))</f>
        <v>plays</v>
      </c>
      <c r="S3650" s="7">
        <f>(Table1[[#This Row],[launched_at]]/86400)+DATE(1970,1,1)</f>
        <v>41887.292187500003</v>
      </c>
      <c r="T3650" s="7">
        <f>(Table1[[#This Row],[deadline]]/86400)+DATE(1970,1,1)</f>
        <v>41917.292187500003</v>
      </c>
    </row>
    <row r="3651" spans="1:20" ht="43.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12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9">
        <f>Table1[[#This Row],[pledged]]/Table1[[#This Row],[goal]]</f>
        <v>1.04</v>
      </c>
      <c r="P3651" s="8">
        <f>IFERROR(Table1[[#This Row],[pledged]]/Table1[[#This Row],[backers_count]],0)</f>
        <v>97.5</v>
      </c>
      <c r="Q36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51" t="str">
        <f>RIGHT(Table1[[#This Row],[Category and Sub-Category]],(LEN(Table1[[#This Row],[Category and Sub-Category]])-(FIND("/",Table1[[#This Row],[Category and Sub-Category]],1))))</f>
        <v>plays</v>
      </c>
      <c r="S3651" s="7">
        <f>(Table1[[#This Row],[launched_at]]/86400)+DATE(1970,1,1)</f>
        <v>41780.712893518517</v>
      </c>
      <c r="T3651" s="7">
        <f>(Table1[[#This Row],[deadline]]/86400)+DATE(1970,1,1)</f>
        <v>41806.712893518517</v>
      </c>
    </row>
    <row r="3652" spans="1:20" ht="43.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1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9">
        <f>Table1[[#This Row],[pledged]]/Table1[[#This Row],[goal]]</f>
        <v>1</v>
      </c>
      <c r="P3652" s="8">
        <f>IFERROR(Table1[[#This Row],[pledged]]/Table1[[#This Row],[backers_count]],0)</f>
        <v>29.411764705882351</v>
      </c>
      <c r="Q36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52" t="str">
        <f>RIGHT(Table1[[#This Row],[Category and Sub-Category]],(LEN(Table1[[#This Row],[Category and Sub-Category]])-(FIND("/",Table1[[#This Row],[Category and Sub-Category]],1))))</f>
        <v>plays</v>
      </c>
      <c r="S3652" s="7">
        <f>(Table1[[#This Row],[launched_at]]/86400)+DATE(1970,1,1)</f>
        <v>42381.478981481487</v>
      </c>
      <c r="T3652" s="7">
        <f>(Table1[[#This Row],[deadline]]/86400)+DATE(1970,1,1)</f>
        <v>42402.478981481487</v>
      </c>
    </row>
    <row r="3653" spans="1:20" ht="43.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12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9">
        <f>Table1[[#This Row],[pledged]]/Table1[[#This Row],[goal]]</f>
        <v>1.04</v>
      </c>
      <c r="P3653" s="8">
        <f>IFERROR(Table1[[#This Row],[pledged]]/Table1[[#This Row],[backers_count]],0)</f>
        <v>57.777777777777779</v>
      </c>
      <c r="Q36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53" t="str">
        <f>RIGHT(Table1[[#This Row],[Category and Sub-Category]],(LEN(Table1[[#This Row],[Category and Sub-Category]])-(FIND("/",Table1[[#This Row],[Category and Sub-Category]],1))))</f>
        <v>plays</v>
      </c>
      <c r="S3653" s="7">
        <f>(Table1[[#This Row],[launched_at]]/86400)+DATE(1970,1,1)</f>
        <v>41828.646319444444</v>
      </c>
      <c r="T3653" s="7">
        <f>(Table1[[#This Row],[deadline]]/86400)+DATE(1970,1,1)</f>
        <v>41861.665972222225</v>
      </c>
    </row>
    <row r="3654" spans="1:20" ht="58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12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9">
        <f>Table1[[#This Row],[pledged]]/Table1[[#This Row],[goal]]</f>
        <v>2.5066666666666668</v>
      </c>
      <c r="P3654" s="8">
        <f>IFERROR(Table1[[#This Row],[pledged]]/Table1[[#This Row],[backers_count]],0)</f>
        <v>44.235294117647058</v>
      </c>
      <c r="Q36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54" t="str">
        <f>RIGHT(Table1[[#This Row],[Category and Sub-Category]],(LEN(Table1[[#This Row],[Category and Sub-Category]])-(FIND("/",Table1[[#This Row],[Category and Sub-Category]],1))))</f>
        <v>plays</v>
      </c>
      <c r="S3654" s="7">
        <f>(Table1[[#This Row],[launched_at]]/86400)+DATE(1970,1,1)</f>
        <v>42596.644699074073</v>
      </c>
      <c r="T3654" s="7">
        <f>(Table1[[#This Row],[deadline]]/86400)+DATE(1970,1,1)</f>
        <v>42607.165972222225</v>
      </c>
    </row>
    <row r="3655" spans="1:20" ht="58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12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9">
        <f>Table1[[#This Row],[pledged]]/Table1[[#This Row],[goal]]</f>
        <v>1.0049999999999999</v>
      </c>
      <c r="P3655" s="8">
        <f>IFERROR(Table1[[#This Row],[pledged]]/Table1[[#This Row],[backers_count]],0)</f>
        <v>60.909090909090907</v>
      </c>
      <c r="Q36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55" t="str">
        <f>RIGHT(Table1[[#This Row],[Category and Sub-Category]],(LEN(Table1[[#This Row],[Category and Sub-Category]])-(FIND("/",Table1[[#This Row],[Category and Sub-Category]],1))))</f>
        <v>plays</v>
      </c>
      <c r="S3655" s="7">
        <f>(Table1[[#This Row],[launched_at]]/86400)+DATE(1970,1,1)</f>
        <v>42191.363506944443</v>
      </c>
      <c r="T3655" s="7">
        <f>(Table1[[#This Row],[deadline]]/86400)+DATE(1970,1,1)</f>
        <v>42221.363506944443</v>
      </c>
    </row>
    <row r="3656" spans="1:20" ht="58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12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9">
        <f>Table1[[#This Row],[pledged]]/Table1[[#This Row],[goal]]</f>
        <v>1.744</v>
      </c>
      <c r="P3656" s="8">
        <f>IFERROR(Table1[[#This Row],[pledged]]/Table1[[#This Row],[backers_count]],0)</f>
        <v>68.84210526315789</v>
      </c>
      <c r="Q36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56" t="str">
        <f>RIGHT(Table1[[#This Row],[Category and Sub-Category]],(LEN(Table1[[#This Row],[Category and Sub-Category]])-(FIND("/",Table1[[#This Row],[Category and Sub-Category]],1))))</f>
        <v>plays</v>
      </c>
      <c r="S3656" s="7">
        <f>(Table1[[#This Row],[launched_at]]/86400)+DATE(1970,1,1)</f>
        <v>42440.416504629626</v>
      </c>
      <c r="T3656" s="7">
        <f>(Table1[[#This Row],[deadline]]/86400)+DATE(1970,1,1)</f>
        <v>42463.708333333328</v>
      </c>
    </row>
    <row r="3657" spans="1:20" ht="58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12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9">
        <f>Table1[[#This Row],[pledged]]/Table1[[#This Row],[goal]]</f>
        <v>1.1626000000000001</v>
      </c>
      <c r="P3657" s="8">
        <f>IFERROR(Table1[[#This Row],[pledged]]/Table1[[#This Row],[backers_count]],0)</f>
        <v>73.582278481012665</v>
      </c>
      <c r="Q36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57" t="str">
        <f>RIGHT(Table1[[#This Row],[Category and Sub-Category]],(LEN(Table1[[#This Row],[Category and Sub-Category]])-(FIND("/",Table1[[#This Row],[Category and Sub-Category]],1))))</f>
        <v>plays</v>
      </c>
      <c r="S3657" s="7">
        <f>(Table1[[#This Row],[launched_at]]/86400)+DATE(1970,1,1)</f>
        <v>42173.803217592591</v>
      </c>
      <c r="T3657" s="7">
        <f>(Table1[[#This Row],[deadline]]/86400)+DATE(1970,1,1)</f>
        <v>42203.290972222225</v>
      </c>
    </row>
    <row r="3658" spans="1:20" ht="43.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12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9">
        <f>Table1[[#This Row],[pledged]]/Table1[[#This Row],[goal]]</f>
        <v>1.0582</v>
      </c>
      <c r="P3658" s="8">
        <f>IFERROR(Table1[[#This Row],[pledged]]/Table1[[#This Row],[backers_count]],0)</f>
        <v>115.02173913043478</v>
      </c>
      <c r="Q36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58" t="str">
        <f>RIGHT(Table1[[#This Row],[Category and Sub-Category]],(LEN(Table1[[#This Row],[Category and Sub-Category]])-(FIND("/",Table1[[#This Row],[Category and Sub-Category]],1))))</f>
        <v>plays</v>
      </c>
      <c r="S3658" s="7">
        <f>(Table1[[#This Row],[launched_at]]/86400)+DATE(1970,1,1)</f>
        <v>42737.910138888888</v>
      </c>
      <c r="T3658" s="7">
        <f>(Table1[[#This Row],[deadline]]/86400)+DATE(1970,1,1)</f>
        <v>42767.957638888889</v>
      </c>
    </row>
    <row r="3659" spans="1:20" ht="58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12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9">
        <f>Table1[[#This Row],[pledged]]/Table1[[#This Row],[goal]]</f>
        <v>1.1074999999999999</v>
      </c>
      <c r="P3659" s="8">
        <f>IFERROR(Table1[[#This Row],[pledged]]/Table1[[#This Row],[backers_count]],0)</f>
        <v>110.75</v>
      </c>
      <c r="Q36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59" t="str">
        <f>RIGHT(Table1[[#This Row],[Category and Sub-Category]],(LEN(Table1[[#This Row],[Category and Sub-Category]])-(FIND("/",Table1[[#This Row],[Category and Sub-Category]],1))))</f>
        <v>plays</v>
      </c>
      <c r="S3659" s="7">
        <f>(Table1[[#This Row],[launched_at]]/86400)+DATE(1970,1,1)</f>
        <v>42499.629849537036</v>
      </c>
      <c r="T3659" s="7">
        <f>(Table1[[#This Row],[deadline]]/86400)+DATE(1970,1,1)</f>
        <v>42522.904166666667</v>
      </c>
    </row>
    <row r="3660" spans="1:20" ht="29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12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9">
        <f>Table1[[#This Row],[pledged]]/Table1[[#This Row],[goal]]</f>
        <v>1.0066666666666666</v>
      </c>
      <c r="P3660" s="8">
        <f>IFERROR(Table1[[#This Row],[pledged]]/Table1[[#This Row],[backers_count]],0)</f>
        <v>75.5</v>
      </c>
      <c r="Q36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60" t="str">
        <f>RIGHT(Table1[[#This Row],[Category and Sub-Category]],(LEN(Table1[[#This Row],[Category and Sub-Category]])-(FIND("/",Table1[[#This Row],[Category and Sub-Category]],1))))</f>
        <v>plays</v>
      </c>
      <c r="S3660" s="7">
        <f>(Table1[[#This Row],[launched_at]]/86400)+DATE(1970,1,1)</f>
        <v>41775.858564814815</v>
      </c>
      <c r="T3660" s="7">
        <f>(Table1[[#This Row],[deadline]]/86400)+DATE(1970,1,1)</f>
        <v>41822.165972222225</v>
      </c>
    </row>
    <row r="3661" spans="1:20" ht="43.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12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9">
        <f>Table1[[#This Row],[pledged]]/Table1[[#This Row],[goal]]</f>
        <v>1.0203333333333333</v>
      </c>
      <c r="P3661" s="8">
        <f>IFERROR(Table1[[#This Row],[pledged]]/Table1[[#This Row],[backers_count]],0)</f>
        <v>235.46153846153845</v>
      </c>
      <c r="Q36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61" t="str">
        <f>RIGHT(Table1[[#This Row],[Category and Sub-Category]],(LEN(Table1[[#This Row],[Category and Sub-Category]])-(FIND("/",Table1[[#This Row],[Category and Sub-Category]],1))))</f>
        <v>plays</v>
      </c>
      <c r="S3661" s="7">
        <f>(Table1[[#This Row],[launched_at]]/86400)+DATE(1970,1,1)</f>
        <v>42055.277199074073</v>
      </c>
      <c r="T3661" s="7">
        <f>(Table1[[#This Row],[deadline]]/86400)+DATE(1970,1,1)</f>
        <v>42082.610416666663</v>
      </c>
    </row>
    <row r="3662" spans="1:20" ht="58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1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9">
        <f>Table1[[#This Row],[pledged]]/Table1[[#This Row],[goal]]</f>
        <v>1</v>
      </c>
      <c r="P3662" s="8">
        <f>IFERROR(Table1[[#This Row],[pledged]]/Table1[[#This Row],[backers_count]],0)</f>
        <v>11.363636363636363</v>
      </c>
      <c r="Q36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62" t="str">
        <f>RIGHT(Table1[[#This Row],[Category and Sub-Category]],(LEN(Table1[[#This Row],[Category and Sub-Category]])-(FIND("/",Table1[[#This Row],[Category and Sub-Category]],1))))</f>
        <v>plays</v>
      </c>
      <c r="S3662" s="7">
        <f>(Table1[[#This Row],[launched_at]]/86400)+DATE(1970,1,1)</f>
        <v>41971.881076388891</v>
      </c>
      <c r="T3662" s="7">
        <f>(Table1[[#This Row],[deadline]]/86400)+DATE(1970,1,1)</f>
        <v>41996.881076388891</v>
      </c>
    </row>
    <row r="3663" spans="1:20" ht="43.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12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9">
        <f>Table1[[#This Row],[pledged]]/Table1[[#This Row],[goal]]</f>
        <v>1.1100000000000001</v>
      </c>
      <c r="P3663" s="8">
        <f>IFERROR(Table1[[#This Row],[pledged]]/Table1[[#This Row],[backers_count]],0)</f>
        <v>92.5</v>
      </c>
      <c r="Q36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63" t="str">
        <f>RIGHT(Table1[[#This Row],[Category and Sub-Category]],(LEN(Table1[[#This Row],[Category and Sub-Category]])-(FIND("/",Table1[[#This Row],[Category and Sub-Category]],1))))</f>
        <v>plays</v>
      </c>
      <c r="S3663" s="7">
        <f>(Table1[[#This Row],[launched_at]]/86400)+DATE(1970,1,1)</f>
        <v>42447.896666666667</v>
      </c>
      <c r="T3663" s="7">
        <f>(Table1[[#This Row],[deadline]]/86400)+DATE(1970,1,1)</f>
        <v>42470.166666666672</v>
      </c>
    </row>
    <row r="3664" spans="1:20" ht="58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12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9">
        <f>Table1[[#This Row],[pledged]]/Table1[[#This Row],[goal]]</f>
        <v>1.0142500000000001</v>
      </c>
      <c r="P3664" s="8">
        <f>IFERROR(Table1[[#This Row],[pledged]]/Table1[[#This Row],[backers_count]],0)</f>
        <v>202.85</v>
      </c>
      <c r="Q36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64" t="str">
        <f>RIGHT(Table1[[#This Row],[Category and Sub-Category]],(LEN(Table1[[#This Row],[Category and Sub-Category]])-(FIND("/",Table1[[#This Row],[Category and Sub-Category]],1))))</f>
        <v>plays</v>
      </c>
      <c r="S3664" s="7">
        <f>(Table1[[#This Row],[launched_at]]/86400)+DATE(1970,1,1)</f>
        <v>42064.220069444447</v>
      </c>
      <c r="T3664" s="7">
        <f>(Table1[[#This Row],[deadline]]/86400)+DATE(1970,1,1)</f>
        <v>42094.178402777776</v>
      </c>
    </row>
    <row r="3665" spans="1:20" ht="43.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12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9">
        <f>Table1[[#This Row],[pledged]]/Table1[[#This Row],[goal]]</f>
        <v>1.04</v>
      </c>
      <c r="P3665" s="8">
        <f>IFERROR(Table1[[#This Row],[pledged]]/Table1[[#This Row],[backers_count]],0)</f>
        <v>26</v>
      </c>
      <c r="Q36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65" t="str">
        <f>RIGHT(Table1[[#This Row],[Category and Sub-Category]],(LEN(Table1[[#This Row],[Category and Sub-Category]])-(FIND("/",Table1[[#This Row],[Category and Sub-Category]],1))))</f>
        <v>plays</v>
      </c>
      <c r="S3665" s="7">
        <f>(Table1[[#This Row],[launched_at]]/86400)+DATE(1970,1,1)</f>
        <v>42665.451736111107</v>
      </c>
      <c r="T3665" s="7">
        <f>(Table1[[#This Row],[deadline]]/86400)+DATE(1970,1,1)</f>
        <v>42725.493402777778</v>
      </c>
    </row>
    <row r="3666" spans="1:20" ht="43.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12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9">
        <f>Table1[[#This Row],[pledged]]/Table1[[#This Row],[goal]]</f>
        <v>1.09375</v>
      </c>
      <c r="P3666" s="8">
        <f>IFERROR(Table1[[#This Row],[pledged]]/Table1[[#This Row],[backers_count]],0)</f>
        <v>46.05263157894737</v>
      </c>
      <c r="Q36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66" t="str">
        <f>RIGHT(Table1[[#This Row],[Category and Sub-Category]],(LEN(Table1[[#This Row],[Category and Sub-Category]])-(FIND("/",Table1[[#This Row],[Category and Sub-Category]],1))))</f>
        <v>plays</v>
      </c>
      <c r="S3666" s="7">
        <f>(Table1[[#This Row],[launched_at]]/86400)+DATE(1970,1,1)</f>
        <v>42523.248715277776</v>
      </c>
      <c r="T3666" s="7">
        <f>(Table1[[#This Row],[deadline]]/86400)+DATE(1970,1,1)</f>
        <v>42537.248715277776</v>
      </c>
    </row>
    <row r="3667" spans="1:20" ht="43.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12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9">
        <f>Table1[[#This Row],[pledged]]/Table1[[#This Row],[goal]]</f>
        <v>1.1516129032258065</v>
      </c>
      <c r="P3667" s="8">
        <f>IFERROR(Table1[[#This Row],[pledged]]/Table1[[#This Row],[backers_count]],0)</f>
        <v>51</v>
      </c>
      <c r="Q36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67" t="str">
        <f>RIGHT(Table1[[#This Row],[Category and Sub-Category]],(LEN(Table1[[#This Row],[Category and Sub-Category]])-(FIND("/",Table1[[#This Row],[Category and Sub-Category]],1))))</f>
        <v>plays</v>
      </c>
      <c r="S3667" s="7">
        <f>(Table1[[#This Row],[launched_at]]/86400)+DATE(1970,1,1)</f>
        <v>42294.808124999996</v>
      </c>
      <c r="T3667" s="7">
        <f>(Table1[[#This Row],[deadline]]/86400)+DATE(1970,1,1)</f>
        <v>42305.829166666663</v>
      </c>
    </row>
    <row r="3668" spans="1:20" ht="29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12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9">
        <f>Table1[[#This Row],[pledged]]/Table1[[#This Row],[goal]]</f>
        <v>1</v>
      </c>
      <c r="P3668" s="8">
        <f>IFERROR(Table1[[#This Row],[pledged]]/Table1[[#This Row],[backers_count]],0)</f>
        <v>31.578947368421051</v>
      </c>
      <c r="Q36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68" t="str">
        <f>RIGHT(Table1[[#This Row],[Category and Sub-Category]],(LEN(Table1[[#This Row],[Category and Sub-Category]])-(FIND("/",Table1[[#This Row],[Category and Sub-Category]],1))))</f>
        <v>plays</v>
      </c>
      <c r="S3668" s="7">
        <f>(Table1[[#This Row],[launched_at]]/86400)+DATE(1970,1,1)</f>
        <v>41822.90488425926</v>
      </c>
      <c r="T3668" s="7">
        <f>(Table1[[#This Row],[deadline]]/86400)+DATE(1970,1,1)</f>
        <v>41844.291666666664</v>
      </c>
    </row>
    <row r="3669" spans="1:20" ht="43.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12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9">
        <f>Table1[[#This Row],[pledged]]/Table1[[#This Row],[goal]]</f>
        <v>1.0317033333333334</v>
      </c>
      <c r="P3669" s="8">
        <f>IFERROR(Table1[[#This Row],[pledged]]/Table1[[#This Row],[backers_count]],0)</f>
        <v>53.363965517241382</v>
      </c>
      <c r="Q36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69" t="str">
        <f>RIGHT(Table1[[#This Row],[Category and Sub-Category]],(LEN(Table1[[#This Row],[Category and Sub-Category]])-(FIND("/",Table1[[#This Row],[Category and Sub-Category]],1))))</f>
        <v>plays</v>
      </c>
      <c r="S3669" s="7">
        <f>(Table1[[#This Row],[launched_at]]/86400)+DATE(1970,1,1)</f>
        <v>42173.970127314809</v>
      </c>
      <c r="T3669" s="7">
        <f>(Table1[[#This Row],[deadline]]/86400)+DATE(1970,1,1)</f>
        <v>42203.970127314809</v>
      </c>
    </row>
    <row r="3670" spans="1:20" ht="43.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12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9">
        <f>Table1[[#This Row],[pledged]]/Table1[[#This Row],[goal]]</f>
        <v>1.0349999999999999</v>
      </c>
      <c r="P3670" s="8">
        <f>IFERROR(Table1[[#This Row],[pledged]]/Table1[[#This Row],[backers_count]],0)</f>
        <v>36.964285714285715</v>
      </c>
      <c r="Q36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70" t="str">
        <f>RIGHT(Table1[[#This Row],[Category and Sub-Category]],(LEN(Table1[[#This Row],[Category and Sub-Category]])-(FIND("/",Table1[[#This Row],[Category and Sub-Category]],1))))</f>
        <v>plays</v>
      </c>
      <c r="S3670" s="7">
        <f>(Table1[[#This Row],[launched_at]]/86400)+DATE(1970,1,1)</f>
        <v>42185.556157407409</v>
      </c>
      <c r="T3670" s="7">
        <f>(Table1[[#This Row],[deadline]]/86400)+DATE(1970,1,1)</f>
        <v>42208.772916666669</v>
      </c>
    </row>
    <row r="3671" spans="1:20" ht="43.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12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9">
        <f>Table1[[#This Row],[pledged]]/Table1[[#This Row],[goal]]</f>
        <v>1.3819999999999999</v>
      </c>
      <c r="P3671" s="8">
        <f>IFERROR(Table1[[#This Row],[pledged]]/Table1[[#This Row],[backers_count]],0)</f>
        <v>81.294117647058826</v>
      </c>
      <c r="Q36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71" t="str">
        <f>RIGHT(Table1[[#This Row],[Category and Sub-Category]],(LEN(Table1[[#This Row],[Category and Sub-Category]])-(FIND("/",Table1[[#This Row],[Category and Sub-Category]],1))))</f>
        <v>plays</v>
      </c>
      <c r="S3671" s="7">
        <f>(Table1[[#This Row],[launched_at]]/86400)+DATE(1970,1,1)</f>
        <v>42136.675196759257</v>
      </c>
      <c r="T3671" s="7">
        <f>(Table1[[#This Row],[deadline]]/86400)+DATE(1970,1,1)</f>
        <v>42166.675196759257</v>
      </c>
    </row>
    <row r="3672" spans="1:20" ht="43.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1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9">
        <f>Table1[[#This Row],[pledged]]/Table1[[#This Row],[goal]]</f>
        <v>1.0954545454545455</v>
      </c>
      <c r="P3672" s="8">
        <f>IFERROR(Table1[[#This Row],[pledged]]/Table1[[#This Row],[backers_count]],0)</f>
        <v>20.083333333333332</v>
      </c>
      <c r="Q36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72" t="str">
        <f>RIGHT(Table1[[#This Row],[Category and Sub-Category]],(LEN(Table1[[#This Row],[Category and Sub-Category]])-(FIND("/",Table1[[#This Row],[Category and Sub-Category]],1))))</f>
        <v>plays</v>
      </c>
      <c r="S3672" s="7">
        <f>(Table1[[#This Row],[launched_at]]/86400)+DATE(1970,1,1)</f>
        <v>42142.514016203699</v>
      </c>
      <c r="T3672" s="7">
        <f>(Table1[[#This Row],[deadline]]/86400)+DATE(1970,1,1)</f>
        <v>42155.958333333328</v>
      </c>
    </row>
    <row r="3673" spans="1:20" ht="43.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12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9">
        <f>Table1[[#This Row],[pledged]]/Table1[[#This Row],[goal]]</f>
        <v>1.0085714285714287</v>
      </c>
      <c r="P3673" s="8">
        <f>IFERROR(Table1[[#This Row],[pledged]]/Table1[[#This Row],[backers_count]],0)</f>
        <v>88.25</v>
      </c>
      <c r="Q36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73" t="str">
        <f>RIGHT(Table1[[#This Row],[Category and Sub-Category]],(LEN(Table1[[#This Row],[Category and Sub-Category]])-(FIND("/",Table1[[#This Row],[Category and Sub-Category]],1))))</f>
        <v>plays</v>
      </c>
      <c r="S3673" s="7">
        <f>(Table1[[#This Row],[launched_at]]/86400)+DATE(1970,1,1)</f>
        <v>41820.62809027778</v>
      </c>
      <c r="T3673" s="7">
        <f>(Table1[[#This Row],[deadline]]/86400)+DATE(1970,1,1)</f>
        <v>41841.165972222225</v>
      </c>
    </row>
    <row r="3674" spans="1:20" ht="58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12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9">
        <f>Table1[[#This Row],[pledged]]/Table1[[#This Row],[goal]]</f>
        <v>1.0153333333333334</v>
      </c>
      <c r="P3674" s="8">
        <f>IFERROR(Table1[[#This Row],[pledged]]/Table1[[#This Row],[backers_count]],0)</f>
        <v>53.438596491228068</v>
      </c>
      <c r="Q36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74" t="str">
        <f>RIGHT(Table1[[#This Row],[Category and Sub-Category]],(LEN(Table1[[#This Row],[Category and Sub-Category]])-(FIND("/",Table1[[#This Row],[Category and Sub-Category]],1))))</f>
        <v>plays</v>
      </c>
      <c r="S3674" s="7">
        <f>(Table1[[#This Row],[launched_at]]/86400)+DATE(1970,1,1)</f>
        <v>41878.946574074071</v>
      </c>
      <c r="T3674" s="7">
        <f>(Table1[[#This Row],[deadline]]/86400)+DATE(1970,1,1)</f>
        <v>41908.946574074071</v>
      </c>
    </row>
    <row r="3675" spans="1:20" ht="43.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12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9">
        <f>Table1[[#This Row],[pledged]]/Table1[[#This Row],[goal]]</f>
        <v>1.13625</v>
      </c>
      <c r="P3675" s="8">
        <f>IFERROR(Table1[[#This Row],[pledged]]/Table1[[#This Row],[backers_count]],0)</f>
        <v>39.868421052631582</v>
      </c>
      <c r="Q36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75" t="str">
        <f>RIGHT(Table1[[#This Row],[Category and Sub-Category]],(LEN(Table1[[#This Row],[Category and Sub-Category]])-(FIND("/",Table1[[#This Row],[Category and Sub-Category]],1))))</f>
        <v>plays</v>
      </c>
      <c r="S3675" s="7">
        <f>(Table1[[#This Row],[launched_at]]/86400)+DATE(1970,1,1)</f>
        <v>41914.295104166667</v>
      </c>
      <c r="T3675" s="7">
        <f>(Table1[[#This Row],[deadline]]/86400)+DATE(1970,1,1)</f>
        <v>41948.536111111112</v>
      </c>
    </row>
    <row r="3676" spans="1:20" ht="43.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12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9">
        <f>Table1[[#This Row],[pledged]]/Table1[[#This Row],[goal]]</f>
        <v>1</v>
      </c>
      <c r="P3676" s="8">
        <f>IFERROR(Table1[[#This Row],[pledged]]/Table1[[#This Row],[backers_count]],0)</f>
        <v>145.16129032258064</v>
      </c>
      <c r="Q36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76" t="str">
        <f>RIGHT(Table1[[#This Row],[Category and Sub-Category]],(LEN(Table1[[#This Row],[Category and Sub-Category]])-(FIND("/",Table1[[#This Row],[Category and Sub-Category]],1))))</f>
        <v>plays</v>
      </c>
      <c r="S3676" s="7">
        <f>(Table1[[#This Row],[launched_at]]/86400)+DATE(1970,1,1)</f>
        <v>42556.873020833329</v>
      </c>
      <c r="T3676" s="7">
        <f>(Table1[[#This Row],[deadline]]/86400)+DATE(1970,1,1)</f>
        <v>42616.873020833329</v>
      </c>
    </row>
    <row r="3677" spans="1:20" ht="43.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12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9">
        <f>Table1[[#This Row],[pledged]]/Table1[[#This Row],[goal]]</f>
        <v>1.4</v>
      </c>
      <c r="P3677" s="8">
        <f>IFERROR(Table1[[#This Row],[pledged]]/Table1[[#This Row],[backers_count]],0)</f>
        <v>23.333333333333332</v>
      </c>
      <c r="Q36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77" t="str">
        <f>RIGHT(Table1[[#This Row],[Category and Sub-Category]],(LEN(Table1[[#This Row],[Category and Sub-Category]])-(FIND("/",Table1[[#This Row],[Category and Sub-Category]],1))))</f>
        <v>plays</v>
      </c>
      <c r="S3677" s="7">
        <f>(Table1[[#This Row],[launched_at]]/86400)+DATE(1970,1,1)</f>
        <v>42493.597013888888</v>
      </c>
      <c r="T3677" s="7">
        <f>(Table1[[#This Row],[deadline]]/86400)+DATE(1970,1,1)</f>
        <v>42505.958333333328</v>
      </c>
    </row>
    <row r="3678" spans="1:20" ht="43.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12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9">
        <f>Table1[[#This Row],[pledged]]/Table1[[#This Row],[goal]]</f>
        <v>1.2875000000000001</v>
      </c>
      <c r="P3678" s="8">
        <f>IFERROR(Table1[[#This Row],[pledged]]/Table1[[#This Row],[backers_count]],0)</f>
        <v>64.375</v>
      </c>
      <c r="Q36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78" t="str">
        <f>RIGHT(Table1[[#This Row],[Category and Sub-Category]],(LEN(Table1[[#This Row],[Category and Sub-Category]])-(FIND("/",Table1[[#This Row],[Category and Sub-Category]],1))))</f>
        <v>plays</v>
      </c>
      <c r="S3678" s="7">
        <f>(Table1[[#This Row],[launched_at]]/86400)+DATE(1970,1,1)</f>
        <v>41876.815787037034</v>
      </c>
      <c r="T3678" s="7">
        <f>(Table1[[#This Row],[deadline]]/86400)+DATE(1970,1,1)</f>
        <v>41894.815787037034</v>
      </c>
    </row>
    <row r="3679" spans="1:20" ht="43.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12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9">
        <f>Table1[[#This Row],[pledged]]/Table1[[#This Row],[goal]]</f>
        <v>1.0290416666666666</v>
      </c>
      <c r="P3679" s="8">
        <f>IFERROR(Table1[[#This Row],[pledged]]/Table1[[#This Row],[backers_count]],0)</f>
        <v>62.052763819095475</v>
      </c>
      <c r="Q36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79" t="str">
        <f>RIGHT(Table1[[#This Row],[Category and Sub-Category]],(LEN(Table1[[#This Row],[Category and Sub-Category]])-(FIND("/",Table1[[#This Row],[Category and Sub-Category]],1))))</f>
        <v>plays</v>
      </c>
      <c r="S3679" s="7">
        <f>(Table1[[#This Row],[launched_at]]/86400)+DATE(1970,1,1)</f>
        <v>41802.574282407411</v>
      </c>
      <c r="T3679" s="7">
        <f>(Table1[[#This Row],[deadline]]/86400)+DATE(1970,1,1)</f>
        <v>41823.165972222225</v>
      </c>
    </row>
    <row r="3680" spans="1:20" ht="43.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12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9">
        <f>Table1[[#This Row],[pledged]]/Table1[[#This Row],[goal]]</f>
        <v>1.0249999999999999</v>
      </c>
      <c r="P3680" s="8">
        <f>IFERROR(Table1[[#This Row],[pledged]]/Table1[[#This Row],[backers_count]],0)</f>
        <v>66.129032258064512</v>
      </c>
      <c r="Q36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80" t="str">
        <f>RIGHT(Table1[[#This Row],[Category and Sub-Category]],(LEN(Table1[[#This Row],[Category and Sub-Category]])-(FIND("/",Table1[[#This Row],[Category and Sub-Category]],1))))</f>
        <v>plays</v>
      </c>
      <c r="S3680" s="7">
        <f>(Table1[[#This Row],[launched_at]]/86400)+DATE(1970,1,1)</f>
        <v>42120.531226851846</v>
      </c>
      <c r="T3680" s="7">
        <f>(Table1[[#This Row],[deadline]]/86400)+DATE(1970,1,1)</f>
        <v>42155.531226851846</v>
      </c>
    </row>
    <row r="3681" spans="1:20" ht="43.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12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9">
        <f>Table1[[#This Row],[pledged]]/Table1[[#This Row],[goal]]</f>
        <v>1.101</v>
      </c>
      <c r="P3681" s="8">
        <f>IFERROR(Table1[[#This Row],[pledged]]/Table1[[#This Row],[backers_count]],0)</f>
        <v>73.400000000000006</v>
      </c>
      <c r="Q36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81" t="str">
        <f>RIGHT(Table1[[#This Row],[Category and Sub-Category]],(LEN(Table1[[#This Row],[Category and Sub-Category]])-(FIND("/",Table1[[#This Row],[Category and Sub-Category]],1))))</f>
        <v>plays</v>
      </c>
      <c r="S3681" s="7">
        <f>(Table1[[#This Row],[launched_at]]/86400)+DATE(1970,1,1)</f>
        <v>41786.761354166665</v>
      </c>
      <c r="T3681" s="7">
        <f>(Table1[[#This Row],[deadline]]/86400)+DATE(1970,1,1)</f>
        <v>41821.207638888889</v>
      </c>
    </row>
    <row r="3682" spans="1:20" ht="43.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1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9">
        <f>Table1[[#This Row],[pledged]]/Table1[[#This Row],[goal]]</f>
        <v>1.1276666666666666</v>
      </c>
      <c r="P3682" s="8">
        <f>IFERROR(Table1[[#This Row],[pledged]]/Table1[[#This Row],[backers_count]],0)</f>
        <v>99.5</v>
      </c>
      <c r="Q36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82" t="str">
        <f>RIGHT(Table1[[#This Row],[Category and Sub-Category]],(LEN(Table1[[#This Row],[Category and Sub-Category]])-(FIND("/",Table1[[#This Row],[Category and Sub-Category]],1))))</f>
        <v>plays</v>
      </c>
      <c r="S3682" s="7">
        <f>(Table1[[#This Row],[launched_at]]/86400)+DATE(1970,1,1)</f>
        <v>42627.454097222224</v>
      </c>
      <c r="T3682" s="7">
        <f>(Table1[[#This Row],[deadline]]/86400)+DATE(1970,1,1)</f>
        <v>42648.454097222224</v>
      </c>
    </row>
    <row r="3683" spans="1:20" ht="58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12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9">
        <f>Table1[[#This Row],[pledged]]/Table1[[#This Row],[goal]]</f>
        <v>1.119</v>
      </c>
      <c r="P3683" s="8">
        <f>IFERROR(Table1[[#This Row],[pledged]]/Table1[[#This Row],[backers_count]],0)</f>
        <v>62.166666666666664</v>
      </c>
      <c r="Q36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83" t="str">
        <f>RIGHT(Table1[[#This Row],[Category and Sub-Category]],(LEN(Table1[[#This Row],[Category and Sub-Category]])-(FIND("/",Table1[[#This Row],[Category and Sub-Category]],1))))</f>
        <v>plays</v>
      </c>
      <c r="S3683" s="7">
        <f>(Table1[[#This Row],[launched_at]]/86400)+DATE(1970,1,1)</f>
        <v>42374.651504629626</v>
      </c>
      <c r="T3683" s="7">
        <f>(Table1[[#This Row],[deadline]]/86400)+DATE(1970,1,1)</f>
        <v>42384.651504629626</v>
      </c>
    </row>
    <row r="3684" spans="1:20" ht="43.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12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9">
        <f>Table1[[#This Row],[pledged]]/Table1[[#This Row],[goal]]</f>
        <v>1.3919999999999999</v>
      </c>
      <c r="P3684" s="8">
        <f>IFERROR(Table1[[#This Row],[pledged]]/Table1[[#This Row],[backers_count]],0)</f>
        <v>62.328358208955223</v>
      </c>
      <c r="Q36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84" t="str">
        <f>RIGHT(Table1[[#This Row],[Category and Sub-Category]],(LEN(Table1[[#This Row],[Category and Sub-Category]])-(FIND("/",Table1[[#This Row],[Category and Sub-Category]],1))))</f>
        <v>plays</v>
      </c>
      <c r="S3684" s="7">
        <f>(Table1[[#This Row],[launched_at]]/86400)+DATE(1970,1,1)</f>
        <v>41772.685393518521</v>
      </c>
      <c r="T3684" s="7">
        <f>(Table1[[#This Row],[deadline]]/86400)+DATE(1970,1,1)</f>
        <v>41806.290972222225</v>
      </c>
    </row>
    <row r="3685" spans="1:20" ht="43.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12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9">
        <f>Table1[[#This Row],[pledged]]/Table1[[#This Row],[goal]]</f>
        <v>1.1085714285714285</v>
      </c>
      <c r="P3685" s="8">
        <f>IFERROR(Table1[[#This Row],[pledged]]/Table1[[#This Row],[backers_count]],0)</f>
        <v>58.787878787878789</v>
      </c>
      <c r="Q36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85" t="str">
        <f>RIGHT(Table1[[#This Row],[Category and Sub-Category]],(LEN(Table1[[#This Row],[Category and Sub-Category]])-(FIND("/",Table1[[#This Row],[Category and Sub-Category]],1))))</f>
        <v>plays</v>
      </c>
      <c r="S3685" s="7">
        <f>(Table1[[#This Row],[launched_at]]/86400)+DATE(1970,1,1)</f>
        <v>42633.116851851853</v>
      </c>
      <c r="T3685" s="7">
        <f>(Table1[[#This Row],[deadline]]/86400)+DATE(1970,1,1)</f>
        <v>42663.116851851853</v>
      </c>
    </row>
    <row r="3686" spans="1:20" ht="43.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12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9">
        <f>Table1[[#This Row],[pledged]]/Table1[[#This Row],[goal]]</f>
        <v>1.3906666666666667</v>
      </c>
      <c r="P3686" s="8">
        <f>IFERROR(Table1[[#This Row],[pledged]]/Table1[[#This Row],[backers_count]],0)</f>
        <v>45.347826086956523</v>
      </c>
      <c r="Q36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86" t="str">
        <f>RIGHT(Table1[[#This Row],[Category and Sub-Category]],(LEN(Table1[[#This Row],[Category and Sub-Category]])-(FIND("/",Table1[[#This Row],[Category and Sub-Category]],1))))</f>
        <v>plays</v>
      </c>
      <c r="S3686" s="7">
        <f>(Table1[[#This Row],[launched_at]]/86400)+DATE(1970,1,1)</f>
        <v>42219.180393518516</v>
      </c>
      <c r="T3686" s="7">
        <f>(Table1[[#This Row],[deadline]]/86400)+DATE(1970,1,1)</f>
        <v>42249.180393518516</v>
      </c>
    </row>
    <row r="3687" spans="1:20" ht="43.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12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9">
        <f>Table1[[#This Row],[pledged]]/Table1[[#This Row],[goal]]</f>
        <v>1.0569999999999999</v>
      </c>
      <c r="P3687" s="8">
        <f>IFERROR(Table1[[#This Row],[pledged]]/Table1[[#This Row],[backers_count]],0)</f>
        <v>41.944444444444443</v>
      </c>
      <c r="Q36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87" t="str">
        <f>RIGHT(Table1[[#This Row],[Category and Sub-Category]],(LEN(Table1[[#This Row],[Category and Sub-Category]])-(FIND("/",Table1[[#This Row],[Category and Sub-Category]],1))))</f>
        <v>plays</v>
      </c>
      <c r="S3687" s="7">
        <f>(Table1[[#This Row],[launched_at]]/86400)+DATE(1970,1,1)</f>
        <v>41753.593275462961</v>
      </c>
      <c r="T3687" s="7">
        <f>(Table1[[#This Row],[deadline]]/86400)+DATE(1970,1,1)</f>
        <v>41778.875</v>
      </c>
    </row>
    <row r="3688" spans="1:20" ht="43.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12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9">
        <f>Table1[[#This Row],[pledged]]/Table1[[#This Row],[goal]]</f>
        <v>1.0142857142857142</v>
      </c>
      <c r="P3688" s="8">
        <f>IFERROR(Table1[[#This Row],[pledged]]/Table1[[#This Row],[backers_count]],0)</f>
        <v>59.166666666666664</v>
      </c>
      <c r="Q36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88" t="str">
        <f>RIGHT(Table1[[#This Row],[Category and Sub-Category]],(LEN(Table1[[#This Row],[Category and Sub-Category]])-(FIND("/",Table1[[#This Row],[Category and Sub-Category]],1))))</f>
        <v>plays</v>
      </c>
      <c r="S3688" s="7">
        <f>(Table1[[#This Row],[launched_at]]/86400)+DATE(1970,1,1)</f>
        <v>42230.662731481483</v>
      </c>
      <c r="T3688" s="7">
        <f>(Table1[[#This Row],[deadline]]/86400)+DATE(1970,1,1)</f>
        <v>42245.165972222225</v>
      </c>
    </row>
    <row r="3689" spans="1:20" ht="58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12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9">
        <f>Table1[[#This Row],[pledged]]/Table1[[#This Row],[goal]]</f>
        <v>1.0024500000000001</v>
      </c>
      <c r="P3689" s="8">
        <f>IFERROR(Table1[[#This Row],[pledged]]/Table1[[#This Row],[backers_count]],0)</f>
        <v>200.49</v>
      </c>
      <c r="Q36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89" t="str">
        <f>RIGHT(Table1[[#This Row],[Category and Sub-Category]],(LEN(Table1[[#This Row],[Category and Sub-Category]])-(FIND("/",Table1[[#This Row],[Category and Sub-Category]],1))))</f>
        <v>plays</v>
      </c>
      <c r="S3689" s="7">
        <f>(Table1[[#This Row],[launched_at]]/86400)+DATE(1970,1,1)</f>
        <v>41787.218229166669</v>
      </c>
      <c r="T3689" s="7">
        <f>(Table1[[#This Row],[deadline]]/86400)+DATE(1970,1,1)</f>
        <v>41817.218229166669</v>
      </c>
    </row>
    <row r="3690" spans="1:20" ht="43.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12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9">
        <f>Table1[[#This Row],[pledged]]/Table1[[#This Row],[goal]]</f>
        <v>1.0916666666666666</v>
      </c>
      <c r="P3690" s="8">
        <f>IFERROR(Table1[[#This Row],[pledged]]/Table1[[#This Row],[backers_count]],0)</f>
        <v>83.974358974358978</v>
      </c>
      <c r="Q36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90" t="str">
        <f>RIGHT(Table1[[#This Row],[Category and Sub-Category]],(LEN(Table1[[#This Row],[Category and Sub-Category]])-(FIND("/",Table1[[#This Row],[Category and Sub-Category]],1))))</f>
        <v>plays</v>
      </c>
      <c r="S3690" s="7">
        <f>(Table1[[#This Row],[launched_at]]/86400)+DATE(1970,1,1)</f>
        <v>41829.787083333329</v>
      </c>
      <c r="T3690" s="7">
        <f>(Table1[[#This Row],[deadline]]/86400)+DATE(1970,1,1)</f>
        <v>41859.787083333329</v>
      </c>
    </row>
    <row r="3691" spans="1:20" ht="43.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12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9">
        <f>Table1[[#This Row],[pledged]]/Table1[[#This Row],[goal]]</f>
        <v>1.1833333333333333</v>
      </c>
      <c r="P3691" s="8">
        <f>IFERROR(Table1[[#This Row],[pledged]]/Table1[[#This Row],[backers_count]],0)</f>
        <v>57.258064516129032</v>
      </c>
      <c r="Q36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91" t="str">
        <f>RIGHT(Table1[[#This Row],[Category and Sub-Category]],(LEN(Table1[[#This Row],[Category and Sub-Category]])-(FIND("/",Table1[[#This Row],[Category and Sub-Category]],1))))</f>
        <v>plays</v>
      </c>
      <c r="S3691" s="7">
        <f>(Table1[[#This Row],[launched_at]]/86400)+DATE(1970,1,1)</f>
        <v>42147.826840277776</v>
      </c>
      <c r="T3691" s="7">
        <f>(Table1[[#This Row],[deadline]]/86400)+DATE(1970,1,1)</f>
        <v>42176.934027777781</v>
      </c>
    </row>
    <row r="3692" spans="1:20" ht="43.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1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9">
        <f>Table1[[#This Row],[pledged]]/Table1[[#This Row],[goal]]</f>
        <v>1.2</v>
      </c>
      <c r="P3692" s="8">
        <f>IFERROR(Table1[[#This Row],[pledged]]/Table1[[#This Row],[backers_count]],0)</f>
        <v>58.064516129032256</v>
      </c>
      <c r="Q36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92" t="str">
        <f>RIGHT(Table1[[#This Row],[Category and Sub-Category]],(LEN(Table1[[#This Row],[Category and Sub-Category]])-(FIND("/",Table1[[#This Row],[Category and Sub-Category]],1))))</f>
        <v>plays</v>
      </c>
      <c r="S3692" s="7">
        <f>(Table1[[#This Row],[launched_at]]/86400)+DATE(1970,1,1)</f>
        <v>41940.598182870366</v>
      </c>
      <c r="T3692" s="7">
        <f>(Table1[[#This Row],[deadline]]/86400)+DATE(1970,1,1)</f>
        <v>41970.639849537038</v>
      </c>
    </row>
    <row r="3693" spans="1:20" ht="29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12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9">
        <f>Table1[[#This Row],[pledged]]/Table1[[#This Row],[goal]]</f>
        <v>1.2796000000000001</v>
      </c>
      <c r="P3693" s="8">
        <f>IFERROR(Table1[[#This Row],[pledged]]/Table1[[#This Row],[backers_count]],0)</f>
        <v>186.80291970802921</v>
      </c>
      <c r="Q36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93" t="str">
        <f>RIGHT(Table1[[#This Row],[Category and Sub-Category]],(LEN(Table1[[#This Row],[Category and Sub-Category]])-(FIND("/",Table1[[#This Row],[Category and Sub-Category]],1))))</f>
        <v>plays</v>
      </c>
      <c r="S3693" s="7">
        <f>(Table1[[#This Row],[launched_at]]/86400)+DATE(1970,1,1)</f>
        <v>42020.700567129628</v>
      </c>
      <c r="T3693" s="7">
        <f>(Table1[[#This Row],[deadline]]/86400)+DATE(1970,1,1)</f>
        <v>42065.207638888889</v>
      </c>
    </row>
    <row r="3694" spans="1:20" ht="29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12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9">
        <f>Table1[[#This Row],[pledged]]/Table1[[#This Row],[goal]]</f>
        <v>1.26</v>
      </c>
      <c r="P3694" s="8">
        <f>IFERROR(Table1[[#This Row],[pledged]]/Table1[[#This Row],[backers_count]],0)</f>
        <v>74.117647058823536</v>
      </c>
      <c r="Q36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94" t="str">
        <f>RIGHT(Table1[[#This Row],[Category and Sub-Category]],(LEN(Table1[[#This Row],[Category and Sub-Category]])-(FIND("/",Table1[[#This Row],[Category and Sub-Category]],1))))</f>
        <v>plays</v>
      </c>
      <c r="S3694" s="7">
        <f>(Table1[[#This Row],[launched_at]]/86400)+DATE(1970,1,1)</f>
        <v>41891.96503472222</v>
      </c>
      <c r="T3694" s="7">
        <f>(Table1[[#This Row],[deadline]]/86400)+DATE(1970,1,1)</f>
        <v>41901</v>
      </c>
    </row>
    <row r="3695" spans="1:20" ht="43.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12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9">
        <f>Table1[[#This Row],[pledged]]/Table1[[#This Row],[goal]]</f>
        <v>1.2912912912912913</v>
      </c>
      <c r="P3695" s="8">
        <f>IFERROR(Table1[[#This Row],[pledged]]/Table1[[#This Row],[backers_count]],0)</f>
        <v>30.714285714285715</v>
      </c>
      <c r="Q36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95" t="str">
        <f>RIGHT(Table1[[#This Row],[Category and Sub-Category]],(LEN(Table1[[#This Row],[Category and Sub-Category]])-(FIND("/",Table1[[#This Row],[Category and Sub-Category]],1))))</f>
        <v>plays</v>
      </c>
      <c r="S3695" s="7">
        <f>(Table1[[#This Row],[launched_at]]/86400)+DATE(1970,1,1)</f>
        <v>42309.191307870366</v>
      </c>
      <c r="T3695" s="7">
        <f>(Table1[[#This Row],[deadline]]/86400)+DATE(1970,1,1)</f>
        <v>42338.9375</v>
      </c>
    </row>
    <row r="3696" spans="1:20" ht="58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12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9">
        <f>Table1[[#This Row],[pledged]]/Table1[[#This Row],[goal]]</f>
        <v>1.0742857142857143</v>
      </c>
      <c r="P3696" s="8">
        <f>IFERROR(Table1[[#This Row],[pledged]]/Table1[[#This Row],[backers_count]],0)</f>
        <v>62.666666666666664</v>
      </c>
      <c r="Q36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96" t="str">
        <f>RIGHT(Table1[[#This Row],[Category and Sub-Category]],(LEN(Table1[[#This Row],[Category and Sub-Category]])-(FIND("/",Table1[[#This Row],[Category and Sub-Category]],1))))</f>
        <v>plays</v>
      </c>
      <c r="S3696" s="7">
        <f>(Table1[[#This Row],[launched_at]]/86400)+DATE(1970,1,1)</f>
        <v>42490.133877314816</v>
      </c>
      <c r="T3696" s="7">
        <f>(Table1[[#This Row],[deadline]]/86400)+DATE(1970,1,1)</f>
        <v>42527.083333333328</v>
      </c>
    </row>
    <row r="3697" spans="1:20" ht="58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12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9">
        <f>Table1[[#This Row],[pledged]]/Table1[[#This Row],[goal]]</f>
        <v>1.00125</v>
      </c>
      <c r="P3697" s="8">
        <f>IFERROR(Table1[[#This Row],[pledged]]/Table1[[#This Row],[backers_count]],0)</f>
        <v>121.36363636363636</v>
      </c>
      <c r="Q36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97" t="str">
        <f>RIGHT(Table1[[#This Row],[Category and Sub-Category]],(LEN(Table1[[#This Row],[Category and Sub-Category]])-(FIND("/",Table1[[#This Row],[Category and Sub-Category]],1))))</f>
        <v>plays</v>
      </c>
      <c r="S3697" s="7">
        <f>(Table1[[#This Row],[launched_at]]/86400)+DATE(1970,1,1)</f>
        <v>41995.870486111111</v>
      </c>
      <c r="T3697" s="7">
        <f>(Table1[[#This Row],[deadline]]/86400)+DATE(1970,1,1)</f>
        <v>42015.870486111111</v>
      </c>
    </row>
    <row r="3698" spans="1:20" ht="43.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12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9">
        <f>Table1[[#This Row],[pledged]]/Table1[[#This Row],[goal]]</f>
        <v>1.55</v>
      </c>
      <c r="P3698" s="8">
        <f>IFERROR(Table1[[#This Row],[pledged]]/Table1[[#This Row],[backers_count]],0)</f>
        <v>39.743589743589745</v>
      </c>
      <c r="Q36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98" t="str">
        <f>RIGHT(Table1[[#This Row],[Category and Sub-Category]],(LEN(Table1[[#This Row],[Category and Sub-Category]])-(FIND("/",Table1[[#This Row],[Category and Sub-Category]],1))))</f>
        <v>plays</v>
      </c>
      <c r="S3698" s="7">
        <f>(Table1[[#This Row],[launched_at]]/86400)+DATE(1970,1,1)</f>
        <v>41988.617083333331</v>
      </c>
      <c r="T3698" s="7">
        <f>(Table1[[#This Row],[deadline]]/86400)+DATE(1970,1,1)</f>
        <v>42048.617083333331</v>
      </c>
    </row>
    <row r="3699" spans="1:20" ht="43.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12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9">
        <f>Table1[[#This Row],[pledged]]/Table1[[#This Row],[goal]]</f>
        <v>1.08</v>
      </c>
      <c r="P3699" s="8">
        <f>IFERROR(Table1[[#This Row],[pledged]]/Table1[[#This Row],[backers_count]],0)</f>
        <v>72</v>
      </c>
      <c r="Q36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699" t="str">
        <f>RIGHT(Table1[[#This Row],[Category and Sub-Category]],(LEN(Table1[[#This Row],[Category and Sub-Category]])-(FIND("/",Table1[[#This Row],[Category and Sub-Category]],1))))</f>
        <v>plays</v>
      </c>
      <c r="S3699" s="7">
        <f>(Table1[[#This Row],[launched_at]]/86400)+DATE(1970,1,1)</f>
        <v>42479.465833333335</v>
      </c>
      <c r="T3699" s="7">
        <f>(Table1[[#This Row],[deadline]]/86400)+DATE(1970,1,1)</f>
        <v>42500.465833333335</v>
      </c>
    </row>
    <row r="3700" spans="1:20" ht="43.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12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9">
        <f>Table1[[#This Row],[pledged]]/Table1[[#This Row],[goal]]</f>
        <v>1.1052</v>
      </c>
      <c r="P3700" s="8">
        <f>IFERROR(Table1[[#This Row],[pledged]]/Table1[[#This Row],[backers_count]],0)</f>
        <v>40.632352941176471</v>
      </c>
      <c r="Q37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00" t="str">
        <f>RIGHT(Table1[[#This Row],[Category and Sub-Category]],(LEN(Table1[[#This Row],[Category and Sub-Category]])-(FIND("/",Table1[[#This Row],[Category and Sub-Category]],1))))</f>
        <v>plays</v>
      </c>
      <c r="S3700" s="7">
        <f>(Table1[[#This Row],[launched_at]]/86400)+DATE(1970,1,1)</f>
        <v>42401.806562500002</v>
      </c>
      <c r="T3700" s="7">
        <f>(Table1[[#This Row],[deadline]]/86400)+DATE(1970,1,1)</f>
        <v>42431.806562500002</v>
      </c>
    </row>
    <row r="3701" spans="1:20" ht="58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12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9">
        <f>Table1[[#This Row],[pledged]]/Table1[[#This Row],[goal]]</f>
        <v>1.008</v>
      </c>
      <c r="P3701" s="8">
        <f>IFERROR(Table1[[#This Row],[pledged]]/Table1[[#This Row],[backers_count]],0)</f>
        <v>63</v>
      </c>
      <c r="Q37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01" t="str">
        <f>RIGHT(Table1[[#This Row],[Category and Sub-Category]],(LEN(Table1[[#This Row],[Category and Sub-Category]])-(FIND("/",Table1[[#This Row],[Category and Sub-Category]],1))))</f>
        <v>plays</v>
      </c>
      <c r="S3701" s="7">
        <f>(Table1[[#This Row],[launched_at]]/86400)+DATE(1970,1,1)</f>
        <v>41897.602037037039</v>
      </c>
      <c r="T3701" s="7">
        <f>(Table1[[#This Row],[deadline]]/86400)+DATE(1970,1,1)</f>
        <v>41927.602037037039</v>
      </c>
    </row>
    <row r="3702" spans="1:20" ht="29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1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9">
        <f>Table1[[#This Row],[pledged]]/Table1[[#This Row],[goal]]</f>
        <v>1.212</v>
      </c>
      <c r="P3702" s="8">
        <f>IFERROR(Table1[[#This Row],[pledged]]/Table1[[#This Row],[backers_count]],0)</f>
        <v>33.666666666666664</v>
      </c>
      <c r="Q37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02" t="str">
        <f>RIGHT(Table1[[#This Row],[Category and Sub-Category]],(LEN(Table1[[#This Row],[Category and Sub-Category]])-(FIND("/",Table1[[#This Row],[Category and Sub-Category]],1))))</f>
        <v>plays</v>
      </c>
      <c r="S3702" s="7">
        <f>(Table1[[#This Row],[launched_at]]/86400)+DATE(1970,1,1)</f>
        <v>41882.585648148146</v>
      </c>
      <c r="T3702" s="7">
        <f>(Table1[[#This Row],[deadline]]/86400)+DATE(1970,1,1)</f>
        <v>41912.666666666664</v>
      </c>
    </row>
    <row r="3703" spans="1:20" ht="43.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12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9">
        <f>Table1[[#This Row],[pledged]]/Table1[[#This Row],[goal]]</f>
        <v>1.0033333333333334</v>
      </c>
      <c r="P3703" s="8">
        <f>IFERROR(Table1[[#This Row],[pledged]]/Table1[[#This Row],[backers_count]],0)</f>
        <v>38.589743589743591</v>
      </c>
      <c r="Q37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03" t="str">
        <f>RIGHT(Table1[[#This Row],[Category and Sub-Category]],(LEN(Table1[[#This Row],[Category and Sub-Category]])-(FIND("/",Table1[[#This Row],[Category and Sub-Category]],1))))</f>
        <v>plays</v>
      </c>
      <c r="S3703" s="7">
        <f>(Table1[[#This Row],[launched_at]]/86400)+DATE(1970,1,1)</f>
        <v>42129.541585648149</v>
      </c>
      <c r="T3703" s="7">
        <f>(Table1[[#This Row],[deadline]]/86400)+DATE(1970,1,1)</f>
        <v>42159.541585648149</v>
      </c>
    </row>
    <row r="3704" spans="1:20" ht="58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12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9">
        <f>Table1[[#This Row],[pledged]]/Table1[[#This Row],[goal]]</f>
        <v>1.0916666666666666</v>
      </c>
      <c r="P3704" s="8">
        <f>IFERROR(Table1[[#This Row],[pledged]]/Table1[[#This Row],[backers_count]],0)</f>
        <v>155.95238095238096</v>
      </c>
      <c r="Q37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04" t="str">
        <f>RIGHT(Table1[[#This Row],[Category and Sub-Category]],(LEN(Table1[[#This Row],[Category and Sub-Category]])-(FIND("/",Table1[[#This Row],[Category and Sub-Category]],1))))</f>
        <v>plays</v>
      </c>
      <c r="S3704" s="7">
        <f>(Table1[[#This Row],[launched_at]]/86400)+DATE(1970,1,1)</f>
        <v>42524.53800925926</v>
      </c>
      <c r="T3704" s="7">
        <f>(Table1[[#This Row],[deadline]]/86400)+DATE(1970,1,1)</f>
        <v>42561.957638888889</v>
      </c>
    </row>
    <row r="3705" spans="1:20" ht="43.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12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9">
        <f>Table1[[#This Row],[pledged]]/Table1[[#This Row],[goal]]</f>
        <v>1.2342857142857142</v>
      </c>
      <c r="P3705" s="8">
        <f>IFERROR(Table1[[#This Row],[pledged]]/Table1[[#This Row],[backers_count]],0)</f>
        <v>43.2</v>
      </c>
      <c r="Q37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05" t="str">
        <f>RIGHT(Table1[[#This Row],[Category and Sub-Category]],(LEN(Table1[[#This Row],[Category and Sub-Category]])-(FIND("/",Table1[[#This Row],[Category and Sub-Category]],1))))</f>
        <v>plays</v>
      </c>
      <c r="S3705" s="7">
        <f>(Table1[[#This Row],[launched_at]]/86400)+DATE(1970,1,1)</f>
        <v>42556.504490740743</v>
      </c>
      <c r="T3705" s="7">
        <f>(Table1[[#This Row],[deadline]]/86400)+DATE(1970,1,1)</f>
        <v>42595.290972222225</v>
      </c>
    </row>
    <row r="3706" spans="1:20" ht="43.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12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9">
        <f>Table1[[#This Row],[pledged]]/Table1[[#This Row],[goal]]</f>
        <v>1.3633666666666666</v>
      </c>
      <c r="P3706" s="8">
        <f>IFERROR(Table1[[#This Row],[pledged]]/Table1[[#This Row],[backers_count]],0)</f>
        <v>15.148518518518518</v>
      </c>
      <c r="Q37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06" t="str">
        <f>RIGHT(Table1[[#This Row],[Category and Sub-Category]],(LEN(Table1[[#This Row],[Category and Sub-Category]])-(FIND("/",Table1[[#This Row],[Category and Sub-Category]],1))))</f>
        <v>plays</v>
      </c>
      <c r="S3706" s="7">
        <f>(Table1[[#This Row],[launched_at]]/86400)+DATE(1970,1,1)</f>
        <v>42461.689745370371</v>
      </c>
      <c r="T3706" s="7">
        <f>(Table1[[#This Row],[deadline]]/86400)+DATE(1970,1,1)</f>
        <v>42521.689745370371</v>
      </c>
    </row>
    <row r="3707" spans="1:20" ht="43.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12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9">
        <f>Table1[[#This Row],[pledged]]/Table1[[#This Row],[goal]]</f>
        <v>1.0346657233816767</v>
      </c>
      <c r="P3707" s="8">
        <f>IFERROR(Table1[[#This Row],[pledged]]/Table1[[#This Row],[backers_count]],0)</f>
        <v>83.571428571428569</v>
      </c>
      <c r="Q37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07" t="str">
        <f>RIGHT(Table1[[#This Row],[Category and Sub-Category]],(LEN(Table1[[#This Row],[Category and Sub-Category]])-(FIND("/",Table1[[#This Row],[Category and Sub-Category]],1))))</f>
        <v>plays</v>
      </c>
      <c r="S3707" s="7">
        <f>(Table1[[#This Row],[launched_at]]/86400)+DATE(1970,1,1)</f>
        <v>41792.542986111112</v>
      </c>
      <c r="T3707" s="7">
        <f>(Table1[[#This Row],[deadline]]/86400)+DATE(1970,1,1)</f>
        <v>41813.75</v>
      </c>
    </row>
    <row r="3708" spans="1:20" ht="43.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12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9">
        <f>Table1[[#This Row],[pledged]]/Table1[[#This Row],[goal]]</f>
        <v>1.2133333333333334</v>
      </c>
      <c r="P3708" s="8">
        <f>IFERROR(Table1[[#This Row],[pledged]]/Table1[[#This Row],[backers_count]],0)</f>
        <v>140</v>
      </c>
      <c r="Q37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08" t="str">
        <f>RIGHT(Table1[[#This Row],[Category and Sub-Category]],(LEN(Table1[[#This Row],[Category and Sub-Category]])-(FIND("/",Table1[[#This Row],[Category and Sub-Category]],1))))</f>
        <v>plays</v>
      </c>
      <c r="S3708" s="7">
        <f>(Table1[[#This Row],[launched_at]]/86400)+DATE(1970,1,1)</f>
        <v>41879.913761574076</v>
      </c>
      <c r="T3708" s="7">
        <f>(Table1[[#This Row],[deadline]]/86400)+DATE(1970,1,1)</f>
        <v>41894.913761574076</v>
      </c>
    </row>
    <row r="3709" spans="1:20" ht="43.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12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9">
        <f>Table1[[#This Row],[pledged]]/Table1[[#This Row],[goal]]</f>
        <v>1.86</v>
      </c>
      <c r="P3709" s="8">
        <f>IFERROR(Table1[[#This Row],[pledged]]/Table1[[#This Row],[backers_count]],0)</f>
        <v>80.869565217391298</v>
      </c>
      <c r="Q37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09" t="str">
        <f>RIGHT(Table1[[#This Row],[Category and Sub-Category]],(LEN(Table1[[#This Row],[Category and Sub-Category]])-(FIND("/",Table1[[#This Row],[Category and Sub-Category]],1))))</f>
        <v>plays</v>
      </c>
      <c r="S3709" s="7">
        <f>(Table1[[#This Row],[launched_at]]/86400)+DATE(1970,1,1)</f>
        <v>42552.048356481479</v>
      </c>
      <c r="T3709" s="7">
        <f>(Table1[[#This Row],[deadline]]/86400)+DATE(1970,1,1)</f>
        <v>42573.226388888885</v>
      </c>
    </row>
    <row r="3710" spans="1:20" ht="58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12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9">
        <f>Table1[[#This Row],[pledged]]/Table1[[#This Row],[goal]]</f>
        <v>3</v>
      </c>
      <c r="P3710" s="8">
        <f>IFERROR(Table1[[#This Row],[pledged]]/Table1[[#This Row],[backers_count]],0)</f>
        <v>53.846153846153847</v>
      </c>
      <c r="Q37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10" t="str">
        <f>RIGHT(Table1[[#This Row],[Category and Sub-Category]],(LEN(Table1[[#This Row],[Category and Sub-Category]])-(FIND("/",Table1[[#This Row],[Category and Sub-Category]],1))))</f>
        <v>plays</v>
      </c>
      <c r="S3710" s="7">
        <f>(Table1[[#This Row],[launched_at]]/86400)+DATE(1970,1,1)</f>
        <v>41810.142199074078</v>
      </c>
      <c r="T3710" s="7">
        <f>(Table1[[#This Row],[deadline]]/86400)+DATE(1970,1,1)</f>
        <v>41824.142199074078</v>
      </c>
    </row>
    <row r="3711" spans="1:20" ht="43.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12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9">
        <f>Table1[[#This Row],[pledged]]/Table1[[#This Row],[goal]]</f>
        <v>1.0825</v>
      </c>
      <c r="P3711" s="8">
        <f>IFERROR(Table1[[#This Row],[pledged]]/Table1[[#This Row],[backers_count]],0)</f>
        <v>30.928571428571427</v>
      </c>
      <c r="Q37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11" t="str">
        <f>RIGHT(Table1[[#This Row],[Category and Sub-Category]],(LEN(Table1[[#This Row],[Category and Sub-Category]])-(FIND("/",Table1[[#This Row],[Category and Sub-Category]],1))))</f>
        <v>plays</v>
      </c>
      <c r="S3711" s="7">
        <f>(Table1[[#This Row],[launched_at]]/86400)+DATE(1970,1,1)</f>
        <v>41785.707708333335</v>
      </c>
      <c r="T3711" s="7">
        <f>(Table1[[#This Row],[deadline]]/86400)+DATE(1970,1,1)</f>
        <v>41815.707708333335</v>
      </c>
    </row>
    <row r="3712" spans="1:20" ht="29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9">
        <f>Table1[[#This Row],[pledged]]/Table1[[#This Row],[goal]]</f>
        <v>1.4115384615384616</v>
      </c>
      <c r="P3712" s="8">
        <f>IFERROR(Table1[[#This Row],[pledged]]/Table1[[#This Row],[backers_count]],0)</f>
        <v>67.962962962962962</v>
      </c>
      <c r="Q37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12" t="str">
        <f>RIGHT(Table1[[#This Row],[Category and Sub-Category]],(LEN(Table1[[#This Row],[Category and Sub-Category]])-(FIND("/",Table1[[#This Row],[Category and Sub-Category]],1))))</f>
        <v>plays</v>
      </c>
      <c r="S3712" s="7">
        <f>(Table1[[#This Row],[launched_at]]/86400)+DATE(1970,1,1)</f>
        <v>42072.576249999998</v>
      </c>
      <c r="T3712" s="7">
        <f>(Table1[[#This Row],[deadline]]/86400)+DATE(1970,1,1)</f>
        <v>42097.576249999998</v>
      </c>
    </row>
    <row r="3713" spans="1:20" ht="29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12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9">
        <f>Table1[[#This Row],[pledged]]/Table1[[#This Row],[goal]]</f>
        <v>1.1399999999999999</v>
      </c>
      <c r="P3713" s="8">
        <f>IFERROR(Table1[[#This Row],[pledged]]/Table1[[#This Row],[backers_count]],0)</f>
        <v>27.142857142857142</v>
      </c>
      <c r="Q37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13" t="str">
        <f>RIGHT(Table1[[#This Row],[Category and Sub-Category]],(LEN(Table1[[#This Row],[Category and Sub-Category]])-(FIND("/",Table1[[#This Row],[Category and Sub-Category]],1))))</f>
        <v>plays</v>
      </c>
      <c r="S3713" s="7">
        <f>(Table1[[#This Row],[launched_at]]/86400)+DATE(1970,1,1)</f>
        <v>41779.724224537036</v>
      </c>
      <c r="T3713" s="7">
        <f>(Table1[[#This Row],[deadline]]/86400)+DATE(1970,1,1)</f>
        <v>41805.666666666664</v>
      </c>
    </row>
    <row r="3714" spans="1:20" ht="58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12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9">
        <f>Table1[[#This Row],[pledged]]/Table1[[#This Row],[goal]]</f>
        <v>1.5373333333333334</v>
      </c>
      <c r="P3714" s="8">
        <f>IFERROR(Table1[[#This Row],[pledged]]/Table1[[#This Row],[backers_count]],0)</f>
        <v>110.86538461538461</v>
      </c>
      <c r="Q37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14" t="str">
        <f>RIGHT(Table1[[#This Row],[Category and Sub-Category]],(LEN(Table1[[#This Row],[Category and Sub-Category]])-(FIND("/",Table1[[#This Row],[Category and Sub-Category]],1))))</f>
        <v>plays</v>
      </c>
      <c r="S3714" s="7">
        <f>(Table1[[#This Row],[launched_at]]/86400)+DATE(1970,1,1)</f>
        <v>42134.172071759254</v>
      </c>
      <c r="T3714" s="7">
        <f>(Table1[[#This Row],[deadline]]/86400)+DATE(1970,1,1)</f>
        <v>42155.290972222225</v>
      </c>
    </row>
    <row r="3715" spans="1:20" ht="43.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12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9">
        <f>Table1[[#This Row],[pledged]]/Table1[[#This Row],[goal]]</f>
        <v>1.0149999999999999</v>
      </c>
      <c r="P3715" s="8">
        <f>IFERROR(Table1[[#This Row],[pledged]]/Table1[[#This Row],[backers_count]],0)</f>
        <v>106.84210526315789</v>
      </c>
      <c r="Q37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15" t="str">
        <f>RIGHT(Table1[[#This Row],[Category and Sub-Category]],(LEN(Table1[[#This Row],[Category and Sub-Category]])-(FIND("/",Table1[[#This Row],[Category and Sub-Category]],1))))</f>
        <v>plays</v>
      </c>
      <c r="S3715" s="7">
        <f>(Table1[[#This Row],[launched_at]]/86400)+DATE(1970,1,1)</f>
        <v>42505.738032407404</v>
      </c>
      <c r="T3715" s="7">
        <f>(Table1[[#This Row],[deadline]]/86400)+DATE(1970,1,1)</f>
        <v>42525.738032407404</v>
      </c>
    </row>
    <row r="3716" spans="1:20" ht="43.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12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9">
        <f>Table1[[#This Row],[pledged]]/Table1[[#This Row],[goal]]</f>
        <v>1.0235000000000001</v>
      </c>
      <c r="P3716" s="8">
        <f>IFERROR(Table1[[#This Row],[pledged]]/Table1[[#This Row],[backers_count]],0)</f>
        <v>105.51546391752578</v>
      </c>
      <c r="Q37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16" t="str">
        <f>RIGHT(Table1[[#This Row],[Category and Sub-Category]],(LEN(Table1[[#This Row],[Category and Sub-Category]])-(FIND("/",Table1[[#This Row],[Category and Sub-Category]],1))))</f>
        <v>plays</v>
      </c>
      <c r="S3716" s="7">
        <f>(Table1[[#This Row],[launched_at]]/86400)+DATE(1970,1,1)</f>
        <v>42118.556331018517</v>
      </c>
      <c r="T3716" s="7">
        <f>(Table1[[#This Row],[deadline]]/86400)+DATE(1970,1,1)</f>
        <v>42150.165972222225</v>
      </c>
    </row>
    <row r="3717" spans="1:20" ht="43.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12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9">
        <f>Table1[[#This Row],[pledged]]/Table1[[#This Row],[goal]]</f>
        <v>1.0257142857142858</v>
      </c>
      <c r="P3717" s="8">
        <f>IFERROR(Table1[[#This Row],[pledged]]/Table1[[#This Row],[backers_count]],0)</f>
        <v>132.96296296296296</v>
      </c>
      <c r="Q37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17" t="str">
        <f>RIGHT(Table1[[#This Row],[Category and Sub-Category]],(LEN(Table1[[#This Row],[Category and Sub-Category]])-(FIND("/",Table1[[#This Row],[Category and Sub-Category]],1))))</f>
        <v>plays</v>
      </c>
      <c r="S3717" s="7">
        <f>(Table1[[#This Row],[launched_at]]/86400)+DATE(1970,1,1)</f>
        <v>42036.995590277773</v>
      </c>
      <c r="T3717" s="7">
        <f>(Table1[[#This Row],[deadline]]/86400)+DATE(1970,1,1)</f>
        <v>42094.536111111112</v>
      </c>
    </row>
    <row r="3718" spans="1:20" ht="43.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12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9">
        <f>Table1[[#This Row],[pledged]]/Table1[[#This Row],[goal]]</f>
        <v>1.5575000000000001</v>
      </c>
      <c r="P3718" s="8">
        <f>IFERROR(Table1[[#This Row],[pledged]]/Table1[[#This Row],[backers_count]],0)</f>
        <v>51.916666666666664</v>
      </c>
      <c r="Q37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18" t="str">
        <f>RIGHT(Table1[[#This Row],[Category and Sub-Category]],(LEN(Table1[[#This Row],[Category and Sub-Category]])-(FIND("/",Table1[[#This Row],[Category and Sub-Category]],1))))</f>
        <v>plays</v>
      </c>
      <c r="S3718" s="7">
        <f>(Table1[[#This Row],[launched_at]]/86400)+DATE(1970,1,1)</f>
        <v>42360.887835648144</v>
      </c>
      <c r="T3718" s="7">
        <f>(Table1[[#This Row],[deadline]]/86400)+DATE(1970,1,1)</f>
        <v>42390.887835648144</v>
      </c>
    </row>
    <row r="3719" spans="1:20" ht="43.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12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9">
        <f>Table1[[#This Row],[pledged]]/Table1[[#This Row],[goal]]</f>
        <v>1.0075000000000001</v>
      </c>
      <c r="P3719" s="8">
        <f>IFERROR(Table1[[#This Row],[pledged]]/Table1[[#This Row],[backers_count]],0)</f>
        <v>310</v>
      </c>
      <c r="Q37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19" t="str">
        <f>RIGHT(Table1[[#This Row],[Category and Sub-Category]],(LEN(Table1[[#This Row],[Category and Sub-Category]])-(FIND("/",Table1[[#This Row],[Category and Sub-Category]],1))))</f>
        <v>plays</v>
      </c>
      <c r="S3719" s="7">
        <f>(Table1[[#This Row],[launched_at]]/86400)+DATE(1970,1,1)</f>
        <v>42102.866307870368</v>
      </c>
      <c r="T3719" s="7">
        <f>(Table1[[#This Row],[deadline]]/86400)+DATE(1970,1,1)</f>
        <v>42133.866307870368</v>
      </c>
    </row>
    <row r="3720" spans="1:20" ht="43.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12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9">
        <f>Table1[[#This Row],[pledged]]/Table1[[#This Row],[goal]]</f>
        <v>2.3940000000000001</v>
      </c>
      <c r="P3720" s="8">
        <f>IFERROR(Table1[[#This Row],[pledged]]/Table1[[#This Row],[backers_count]],0)</f>
        <v>26.021739130434781</v>
      </c>
      <c r="Q37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20" t="str">
        <f>RIGHT(Table1[[#This Row],[Category and Sub-Category]],(LEN(Table1[[#This Row],[Category and Sub-Category]])-(FIND("/",Table1[[#This Row],[Category and Sub-Category]],1))))</f>
        <v>plays</v>
      </c>
      <c r="S3720" s="7">
        <f>(Table1[[#This Row],[launched_at]]/86400)+DATE(1970,1,1)</f>
        <v>42032.716145833328</v>
      </c>
      <c r="T3720" s="7">
        <f>(Table1[[#This Row],[deadline]]/86400)+DATE(1970,1,1)</f>
        <v>42062.716145833328</v>
      </c>
    </row>
    <row r="3721" spans="1:20" ht="29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12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9">
        <f>Table1[[#This Row],[pledged]]/Table1[[#This Row],[goal]]</f>
        <v>2.1</v>
      </c>
      <c r="P3721" s="8">
        <f>IFERROR(Table1[[#This Row],[pledged]]/Table1[[#This Row],[backers_count]],0)</f>
        <v>105</v>
      </c>
      <c r="Q37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21" t="str">
        <f>RIGHT(Table1[[#This Row],[Category and Sub-Category]],(LEN(Table1[[#This Row],[Category and Sub-Category]])-(FIND("/",Table1[[#This Row],[Category and Sub-Category]],1))))</f>
        <v>plays</v>
      </c>
      <c r="S3721" s="7">
        <f>(Table1[[#This Row],[launched_at]]/86400)+DATE(1970,1,1)</f>
        <v>42147.729930555557</v>
      </c>
      <c r="T3721" s="7">
        <f>(Table1[[#This Row],[deadline]]/86400)+DATE(1970,1,1)</f>
        <v>42177.729930555557</v>
      </c>
    </row>
    <row r="3722" spans="1:20" ht="29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1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9">
        <f>Table1[[#This Row],[pledged]]/Table1[[#This Row],[goal]]</f>
        <v>1.0451515151515152</v>
      </c>
      <c r="P3722" s="8">
        <f>IFERROR(Table1[[#This Row],[pledged]]/Table1[[#This Row],[backers_count]],0)</f>
        <v>86.224999999999994</v>
      </c>
      <c r="Q37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22" t="str">
        <f>RIGHT(Table1[[#This Row],[Category and Sub-Category]],(LEN(Table1[[#This Row],[Category and Sub-Category]])-(FIND("/",Table1[[#This Row],[Category and Sub-Category]],1))))</f>
        <v>plays</v>
      </c>
      <c r="S3722" s="7">
        <f>(Table1[[#This Row],[launched_at]]/86400)+DATE(1970,1,1)</f>
        <v>42165.993125000001</v>
      </c>
      <c r="T3722" s="7">
        <f>(Table1[[#This Row],[deadline]]/86400)+DATE(1970,1,1)</f>
        <v>42187.993125000001</v>
      </c>
    </row>
    <row r="3723" spans="1:20" ht="58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12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9">
        <f>Table1[[#This Row],[pledged]]/Table1[[#This Row],[goal]]</f>
        <v>1.008</v>
      </c>
      <c r="P3723" s="8">
        <f>IFERROR(Table1[[#This Row],[pledged]]/Table1[[#This Row],[backers_count]],0)</f>
        <v>114.54545454545455</v>
      </c>
      <c r="Q37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23" t="str">
        <f>RIGHT(Table1[[#This Row],[Category and Sub-Category]],(LEN(Table1[[#This Row],[Category and Sub-Category]])-(FIND("/",Table1[[#This Row],[Category and Sub-Category]],1))))</f>
        <v>plays</v>
      </c>
      <c r="S3723" s="7">
        <f>(Table1[[#This Row],[launched_at]]/86400)+DATE(1970,1,1)</f>
        <v>41927.936157407406</v>
      </c>
      <c r="T3723" s="7">
        <f>(Table1[[#This Row],[deadline]]/86400)+DATE(1970,1,1)</f>
        <v>41948.977824074071</v>
      </c>
    </row>
    <row r="3724" spans="1:20" ht="58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12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9">
        <f>Table1[[#This Row],[pledged]]/Table1[[#This Row],[goal]]</f>
        <v>1.1120000000000001</v>
      </c>
      <c r="P3724" s="8">
        <f>IFERROR(Table1[[#This Row],[pledged]]/Table1[[#This Row],[backers_count]],0)</f>
        <v>47.657142857142858</v>
      </c>
      <c r="Q37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24" t="str">
        <f>RIGHT(Table1[[#This Row],[Category and Sub-Category]],(LEN(Table1[[#This Row],[Category and Sub-Category]])-(FIND("/",Table1[[#This Row],[Category and Sub-Category]],1))))</f>
        <v>plays</v>
      </c>
      <c r="S3724" s="7">
        <f>(Table1[[#This Row],[launched_at]]/86400)+DATE(1970,1,1)</f>
        <v>42381.671840277777</v>
      </c>
      <c r="T3724" s="7">
        <f>(Table1[[#This Row],[deadline]]/86400)+DATE(1970,1,1)</f>
        <v>42411.957638888889</v>
      </c>
    </row>
    <row r="3725" spans="1:20" ht="29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12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9">
        <f>Table1[[#This Row],[pledged]]/Table1[[#This Row],[goal]]</f>
        <v>1.0204444444444445</v>
      </c>
      <c r="P3725" s="8">
        <f>IFERROR(Table1[[#This Row],[pledged]]/Table1[[#This Row],[backers_count]],0)</f>
        <v>72.888888888888886</v>
      </c>
      <c r="Q37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25" t="str">
        <f>RIGHT(Table1[[#This Row],[Category and Sub-Category]],(LEN(Table1[[#This Row],[Category and Sub-Category]])-(FIND("/",Table1[[#This Row],[Category and Sub-Category]],1))))</f>
        <v>plays</v>
      </c>
      <c r="S3725" s="7">
        <f>(Table1[[#This Row],[launched_at]]/86400)+DATE(1970,1,1)</f>
        <v>41943.753032407403</v>
      </c>
      <c r="T3725" s="7">
        <f>(Table1[[#This Row],[deadline]]/86400)+DATE(1970,1,1)</f>
        <v>41973.794699074075</v>
      </c>
    </row>
    <row r="3726" spans="1:20" ht="43.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12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9">
        <f>Table1[[#This Row],[pledged]]/Table1[[#This Row],[goal]]</f>
        <v>1.0254767441860466</v>
      </c>
      <c r="P3726" s="8">
        <f>IFERROR(Table1[[#This Row],[pledged]]/Table1[[#This Row],[backers_count]],0)</f>
        <v>49.545505617977533</v>
      </c>
      <c r="Q37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26" t="str">
        <f>RIGHT(Table1[[#This Row],[Category and Sub-Category]],(LEN(Table1[[#This Row],[Category and Sub-Category]])-(FIND("/",Table1[[#This Row],[Category and Sub-Category]],1))))</f>
        <v>plays</v>
      </c>
      <c r="S3726" s="7">
        <f>(Table1[[#This Row],[launched_at]]/86400)+DATE(1970,1,1)</f>
        <v>42465.491435185184</v>
      </c>
      <c r="T3726" s="7">
        <f>(Table1[[#This Row],[deadline]]/86400)+DATE(1970,1,1)</f>
        <v>42494.958333333328</v>
      </c>
    </row>
    <row r="3727" spans="1:20" ht="43.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12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9">
        <f>Table1[[#This Row],[pledged]]/Table1[[#This Row],[goal]]</f>
        <v>1.27</v>
      </c>
      <c r="P3727" s="8">
        <f>IFERROR(Table1[[#This Row],[pledged]]/Table1[[#This Row],[backers_count]],0)</f>
        <v>25.4</v>
      </c>
      <c r="Q37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27" t="str">
        <f>RIGHT(Table1[[#This Row],[Category and Sub-Category]],(LEN(Table1[[#This Row],[Category and Sub-Category]])-(FIND("/",Table1[[#This Row],[Category and Sub-Category]],1))))</f>
        <v>plays</v>
      </c>
      <c r="S3727" s="7">
        <f>(Table1[[#This Row],[launched_at]]/86400)+DATE(1970,1,1)</f>
        <v>42401.945219907408</v>
      </c>
      <c r="T3727" s="7">
        <f>(Table1[[#This Row],[deadline]]/86400)+DATE(1970,1,1)</f>
        <v>42418.895833333328</v>
      </c>
    </row>
    <row r="3728" spans="1:20" ht="43.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12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9">
        <f>Table1[[#This Row],[pledged]]/Table1[[#This Row],[goal]]</f>
        <v>3.3870588235294119</v>
      </c>
      <c r="P3728" s="8">
        <f>IFERROR(Table1[[#This Row],[pledged]]/Table1[[#This Row],[backers_count]],0)</f>
        <v>62.586956521739133</v>
      </c>
      <c r="Q37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28" t="str">
        <f>RIGHT(Table1[[#This Row],[Category and Sub-Category]],(LEN(Table1[[#This Row],[Category and Sub-Category]])-(FIND("/",Table1[[#This Row],[Category and Sub-Category]],1))))</f>
        <v>plays</v>
      </c>
      <c r="S3728" s="7">
        <f>(Table1[[#This Row],[launched_at]]/86400)+DATE(1970,1,1)</f>
        <v>42462.140868055554</v>
      </c>
      <c r="T3728" s="7">
        <f>(Table1[[#This Row],[deadline]]/86400)+DATE(1970,1,1)</f>
        <v>42489.875</v>
      </c>
    </row>
    <row r="3729" spans="1:20" ht="43.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12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9">
        <f>Table1[[#This Row],[pledged]]/Table1[[#This Row],[goal]]</f>
        <v>1.0075000000000001</v>
      </c>
      <c r="P3729" s="8">
        <f>IFERROR(Table1[[#This Row],[pledged]]/Table1[[#This Row],[backers_count]],0)</f>
        <v>61.060606060606062</v>
      </c>
      <c r="Q37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29" t="str">
        <f>RIGHT(Table1[[#This Row],[Category and Sub-Category]],(LEN(Table1[[#This Row],[Category and Sub-Category]])-(FIND("/",Table1[[#This Row],[Category and Sub-Category]],1))))</f>
        <v>plays</v>
      </c>
      <c r="S3729" s="7">
        <f>(Table1[[#This Row],[launched_at]]/86400)+DATE(1970,1,1)</f>
        <v>42632.348310185189</v>
      </c>
      <c r="T3729" s="7">
        <f>(Table1[[#This Row],[deadline]]/86400)+DATE(1970,1,1)</f>
        <v>42663.204861111109</v>
      </c>
    </row>
    <row r="3730" spans="1:20" ht="43.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12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9">
        <f>Table1[[#This Row],[pledged]]/Table1[[#This Row],[goal]]</f>
        <v>9.3100000000000002E-2</v>
      </c>
      <c r="P3730" s="8">
        <f>IFERROR(Table1[[#This Row],[pledged]]/Table1[[#This Row],[backers_count]],0)</f>
        <v>60.064516129032256</v>
      </c>
      <c r="Q37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30" t="str">
        <f>RIGHT(Table1[[#This Row],[Category and Sub-Category]],(LEN(Table1[[#This Row],[Category and Sub-Category]])-(FIND("/",Table1[[#This Row],[Category and Sub-Category]],1))))</f>
        <v>plays</v>
      </c>
      <c r="S3730" s="7">
        <f>(Table1[[#This Row],[launched_at]]/86400)+DATE(1970,1,1)</f>
        <v>42205.171018518522</v>
      </c>
      <c r="T3730" s="7">
        <f>(Table1[[#This Row],[deadline]]/86400)+DATE(1970,1,1)</f>
        <v>42235.171018518522</v>
      </c>
    </row>
    <row r="3731" spans="1:20" ht="58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12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9">
        <f>Table1[[#This Row],[pledged]]/Table1[[#This Row],[goal]]</f>
        <v>7.2400000000000006E-2</v>
      </c>
      <c r="P3731" s="8">
        <f>IFERROR(Table1[[#This Row],[pledged]]/Table1[[#This Row],[backers_count]],0)</f>
        <v>72.400000000000006</v>
      </c>
      <c r="Q37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31" t="str">
        <f>RIGHT(Table1[[#This Row],[Category and Sub-Category]],(LEN(Table1[[#This Row],[Category and Sub-Category]])-(FIND("/",Table1[[#This Row],[Category and Sub-Category]],1))))</f>
        <v>plays</v>
      </c>
      <c r="S3731" s="7">
        <f>(Table1[[#This Row],[launched_at]]/86400)+DATE(1970,1,1)</f>
        <v>42041.205000000002</v>
      </c>
      <c r="T3731" s="7">
        <f>(Table1[[#This Row],[deadline]]/86400)+DATE(1970,1,1)</f>
        <v>42086.16333333333</v>
      </c>
    </row>
    <row r="3732" spans="1:20" ht="43.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1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9">
        <f>Table1[[#This Row],[pledged]]/Table1[[#This Row],[goal]]</f>
        <v>0.1</v>
      </c>
      <c r="P3732" s="8">
        <f>IFERROR(Table1[[#This Row],[pledged]]/Table1[[#This Row],[backers_count]],0)</f>
        <v>100</v>
      </c>
      <c r="Q37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32" t="str">
        <f>RIGHT(Table1[[#This Row],[Category and Sub-Category]],(LEN(Table1[[#This Row],[Category and Sub-Category]])-(FIND("/",Table1[[#This Row],[Category and Sub-Category]],1))))</f>
        <v>plays</v>
      </c>
      <c r="S3732" s="7">
        <f>(Table1[[#This Row],[launched_at]]/86400)+DATE(1970,1,1)</f>
        <v>42203.677766203706</v>
      </c>
      <c r="T3732" s="7">
        <f>(Table1[[#This Row],[deadline]]/86400)+DATE(1970,1,1)</f>
        <v>42233.677766203706</v>
      </c>
    </row>
    <row r="3733" spans="1:20" ht="43.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12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9">
        <f>Table1[[#This Row],[pledged]]/Table1[[#This Row],[goal]]</f>
        <v>0.11272727272727273</v>
      </c>
      <c r="P3733" s="8">
        <f>IFERROR(Table1[[#This Row],[pledged]]/Table1[[#This Row],[backers_count]],0)</f>
        <v>51.666666666666664</v>
      </c>
      <c r="Q37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33" t="str">
        <f>RIGHT(Table1[[#This Row],[Category and Sub-Category]],(LEN(Table1[[#This Row],[Category and Sub-Category]])-(FIND("/",Table1[[#This Row],[Category and Sub-Category]],1))))</f>
        <v>plays</v>
      </c>
      <c r="S3733" s="7">
        <f>(Table1[[#This Row],[launched_at]]/86400)+DATE(1970,1,1)</f>
        <v>41983.752847222218</v>
      </c>
      <c r="T3733" s="7">
        <f>(Table1[[#This Row],[deadline]]/86400)+DATE(1970,1,1)</f>
        <v>42014.140972222223</v>
      </c>
    </row>
    <row r="3734" spans="1:20" ht="43.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12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9">
        <f>Table1[[#This Row],[pledged]]/Table1[[#This Row],[goal]]</f>
        <v>0.15411764705882353</v>
      </c>
      <c r="P3734" s="8">
        <f>IFERROR(Table1[[#This Row],[pledged]]/Table1[[#This Row],[backers_count]],0)</f>
        <v>32.75</v>
      </c>
      <c r="Q37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34" t="str">
        <f>RIGHT(Table1[[#This Row],[Category and Sub-Category]],(LEN(Table1[[#This Row],[Category and Sub-Category]])-(FIND("/",Table1[[#This Row],[Category and Sub-Category]],1))))</f>
        <v>plays</v>
      </c>
      <c r="S3734" s="7">
        <f>(Table1[[#This Row],[launched_at]]/86400)+DATE(1970,1,1)</f>
        <v>41968.677465277782</v>
      </c>
      <c r="T3734" s="7">
        <f>(Table1[[#This Row],[deadline]]/86400)+DATE(1970,1,1)</f>
        <v>42028.5</v>
      </c>
    </row>
    <row r="3735" spans="1:20" ht="43.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12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9">
        <f>Table1[[#This Row],[pledged]]/Table1[[#This Row],[goal]]</f>
        <v>0</v>
      </c>
      <c r="P3735" s="8">
        <f>IFERROR(Table1[[#This Row],[pledged]]/Table1[[#This Row],[backers_count]],0)</f>
        <v>0</v>
      </c>
      <c r="Q37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35" t="str">
        <f>RIGHT(Table1[[#This Row],[Category and Sub-Category]],(LEN(Table1[[#This Row],[Category and Sub-Category]])-(FIND("/",Table1[[#This Row],[Category and Sub-Category]],1))))</f>
        <v>plays</v>
      </c>
      <c r="S3735" s="7">
        <f>(Table1[[#This Row],[launched_at]]/86400)+DATE(1970,1,1)</f>
        <v>42103.024398148147</v>
      </c>
      <c r="T3735" s="7">
        <f>(Table1[[#This Row],[deadline]]/86400)+DATE(1970,1,1)</f>
        <v>42112.9375</v>
      </c>
    </row>
    <row r="3736" spans="1:20" ht="58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12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9">
        <f>Table1[[#This Row],[pledged]]/Table1[[#This Row],[goal]]</f>
        <v>0.28466666666666668</v>
      </c>
      <c r="P3736" s="8">
        <f>IFERROR(Table1[[#This Row],[pledged]]/Table1[[#This Row],[backers_count]],0)</f>
        <v>61</v>
      </c>
      <c r="Q37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36" t="str">
        <f>RIGHT(Table1[[#This Row],[Category and Sub-Category]],(LEN(Table1[[#This Row],[Category and Sub-Category]])-(FIND("/",Table1[[#This Row],[Category and Sub-Category]],1))))</f>
        <v>plays</v>
      </c>
      <c r="S3736" s="7">
        <f>(Table1[[#This Row],[launched_at]]/86400)+DATE(1970,1,1)</f>
        <v>42089.901574074072</v>
      </c>
      <c r="T3736" s="7">
        <f>(Table1[[#This Row],[deadline]]/86400)+DATE(1970,1,1)</f>
        <v>42149.901574074072</v>
      </c>
    </row>
    <row r="3737" spans="1:20" ht="29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12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9">
        <f>Table1[[#This Row],[pledged]]/Table1[[#This Row],[goal]]</f>
        <v>0.13333333333333333</v>
      </c>
      <c r="P3737" s="8">
        <f>IFERROR(Table1[[#This Row],[pledged]]/Table1[[#This Row],[backers_count]],0)</f>
        <v>10</v>
      </c>
      <c r="Q37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37" t="str">
        <f>RIGHT(Table1[[#This Row],[Category and Sub-Category]],(LEN(Table1[[#This Row],[Category and Sub-Category]])-(FIND("/",Table1[[#This Row],[Category and Sub-Category]],1))))</f>
        <v>plays</v>
      </c>
      <c r="S3737" s="7">
        <f>(Table1[[#This Row],[launched_at]]/86400)+DATE(1970,1,1)</f>
        <v>42122.693159722221</v>
      </c>
      <c r="T3737" s="7">
        <f>(Table1[[#This Row],[deadline]]/86400)+DATE(1970,1,1)</f>
        <v>42152.693159722221</v>
      </c>
    </row>
    <row r="3738" spans="1:20" ht="43.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12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9">
        <f>Table1[[#This Row],[pledged]]/Table1[[#This Row],[goal]]</f>
        <v>6.6666666666666671E-3</v>
      </c>
      <c r="P3738" s="8">
        <f>IFERROR(Table1[[#This Row],[pledged]]/Table1[[#This Row],[backers_count]],0)</f>
        <v>10</v>
      </c>
      <c r="Q37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38" t="str">
        <f>RIGHT(Table1[[#This Row],[Category and Sub-Category]],(LEN(Table1[[#This Row],[Category and Sub-Category]])-(FIND("/",Table1[[#This Row],[Category and Sub-Category]],1))))</f>
        <v>plays</v>
      </c>
      <c r="S3738" s="7">
        <f>(Table1[[#This Row],[launched_at]]/86400)+DATE(1970,1,1)</f>
        <v>42048.711724537032</v>
      </c>
      <c r="T3738" s="7">
        <f>(Table1[[#This Row],[deadline]]/86400)+DATE(1970,1,1)</f>
        <v>42086.75</v>
      </c>
    </row>
    <row r="3739" spans="1:20" ht="43.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12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9">
        <f>Table1[[#This Row],[pledged]]/Table1[[#This Row],[goal]]</f>
        <v>0.21428571428571427</v>
      </c>
      <c r="P3739" s="8">
        <f>IFERROR(Table1[[#This Row],[pledged]]/Table1[[#This Row],[backers_count]],0)</f>
        <v>37.5</v>
      </c>
      <c r="Q37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39" t="str">
        <f>RIGHT(Table1[[#This Row],[Category and Sub-Category]],(LEN(Table1[[#This Row],[Category and Sub-Category]])-(FIND("/",Table1[[#This Row],[Category and Sub-Category]],1))))</f>
        <v>plays</v>
      </c>
      <c r="S3739" s="7">
        <f>(Table1[[#This Row],[launched_at]]/86400)+DATE(1970,1,1)</f>
        <v>42297.691006944442</v>
      </c>
      <c r="T3739" s="7">
        <f>(Table1[[#This Row],[deadline]]/86400)+DATE(1970,1,1)</f>
        <v>42320.290972222225</v>
      </c>
    </row>
    <row r="3740" spans="1:20" ht="43.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12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9">
        <f>Table1[[#This Row],[pledged]]/Table1[[#This Row],[goal]]</f>
        <v>0.18</v>
      </c>
      <c r="P3740" s="8">
        <f>IFERROR(Table1[[#This Row],[pledged]]/Table1[[#This Row],[backers_count]],0)</f>
        <v>45</v>
      </c>
      <c r="Q37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40" t="str">
        <f>RIGHT(Table1[[#This Row],[Category and Sub-Category]],(LEN(Table1[[#This Row],[Category and Sub-Category]])-(FIND("/",Table1[[#This Row],[Category and Sub-Category]],1))))</f>
        <v>plays</v>
      </c>
      <c r="S3740" s="7">
        <f>(Table1[[#This Row],[launched_at]]/86400)+DATE(1970,1,1)</f>
        <v>41813.938715277778</v>
      </c>
      <c r="T3740" s="7">
        <f>(Table1[[#This Row],[deadline]]/86400)+DATE(1970,1,1)</f>
        <v>41835.916666666664</v>
      </c>
    </row>
    <row r="3741" spans="1:20" ht="43.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12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9">
        <f>Table1[[#This Row],[pledged]]/Table1[[#This Row],[goal]]</f>
        <v>0.20125000000000001</v>
      </c>
      <c r="P3741" s="8">
        <f>IFERROR(Table1[[#This Row],[pledged]]/Table1[[#This Row],[backers_count]],0)</f>
        <v>100.625</v>
      </c>
      <c r="Q37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41" t="str">
        <f>RIGHT(Table1[[#This Row],[Category and Sub-Category]],(LEN(Table1[[#This Row],[Category and Sub-Category]])-(FIND("/",Table1[[#This Row],[Category and Sub-Category]],1))))</f>
        <v>plays</v>
      </c>
      <c r="S3741" s="7">
        <f>(Table1[[#This Row],[launched_at]]/86400)+DATE(1970,1,1)</f>
        <v>42548.449861111112</v>
      </c>
      <c r="T3741" s="7">
        <f>(Table1[[#This Row],[deadline]]/86400)+DATE(1970,1,1)</f>
        <v>42568.449861111112</v>
      </c>
    </row>
    <row r="3742" spans="1:20" ht="43.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1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9">
        <f>Table1[[#This Row],[pledged]]/Table1[[#This Row],[goal]]</f>
        <v>0.17899999999999999</v>
      </c>
      <c r="P3742" s="8">
        <f>IFERROR(Table1[[#This Row],[pledged]]/Table1[[#This Row],[backers_count]],0)</f>
        <v>25.571428571428573</v>
      </c>
      <c r="Q37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42" t="str">
        <f>RIGHT(Table1[[#This Row],[Category and Sub-Category]],(LEN(Table1[[#This Row],[Category and Sub-Category]])-(FIND("/",Table1[[#This Row],[Category and Sub-Category]],1))))</f>
        <v>plays</v>
      </c>
      <c r="S3742" s="7">
        <f>(Table1[[#This Row],[launched_at]]/86400)+DATE(1970,1,1)</f>
        <v>41833.089756944442</v>
      </c>
      <c r="T3742" s="7">
        <f>(Table1[[#This Row],[deadline]]/86400)+DATE(1970,1,1)</f>
        <v>41863.079143518517</v>
      </c>
    </row>
    <row r="3743" spans="1:20" ht="43.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12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9">
        <f>Table1[[#This Row],[pledged]]/Table1[[#This Row],[goal]]</f>
        <v>0</v>
      </c>
      <c r="P3743" s="8">
        <f>IFERROR(Table1[[#This Row],[pledged]]/Table1[[#This Row],[backers_count]],0)</f>
        <v>0</v>
      </c>
      <c r="Q37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43" t="str">
        <f>RIGHT(Table1[[#This Row],[Category and Sub-Category]],(LEN(Table1[[#This Row],[Category and Sub-Category]])-(FIND("/",Table1[[#This Row],[Category and Sub-Category]],1))))</f>
        <v>plays</v>
      </c>
      <c r="S3743" s="7">
        <f>(Table1[[#This Row],[launched_at]]/86400)+DATE(1970,1,1)</f>
        <v>42325.920717592591</v>
      </c>
      <c r="T3743" s="7">
        <f>(Table1[[#This Row],[deadline]]/86400)+DATE(1970,1,1)</f>
        <v>42355.920717592591</v>
      </c>
    </row>
    <row r="3744" spans="1:20" ht="43.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12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9">
        <f>Table1[[#This Row],[pledged]]/Table1[[#This Row],[goal]]</f>
        <v>0.02</v>
      </c>
      <c r="P3744" s="8">
        <f>IFERROR(Table1[[#This Row],[pledged]]/Table1[[#This Row],[backers_count]],0)</f>
        <v>25</v>
      </c>
      <c r="Q37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44" t="str">
        <f>RIGHT(Table1[[#This Row],[Category and Sub-Category]],(LEN(Table1[[#This Row],[Category and Sub-Category]])-(FIND("/",Table1[[#This Row],[Category and Sub-Category]],1))))</f>
        <v>plays</v>
      </c>
      <c r="S3744" s="7">
        <f>(Table1[[#This Row],[launched_at]]/86400)+DATE(1970,1,1)</f>
        <v>41858.214629629627</v>
      </c>
      <c r="T3744" s="7">
        <f>(Table1[[#This Row],[deadline]]/86400)+DATE(1970,1,1)</f>
        <v>41888.214629629627</v>
      </c>
    </row>
    <row r="3745" spans="1:20" ht="29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12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9">
        <f>Table1[[#This Row],[pledged]]/Table1[[#This Row],[goal]]</f>
        <v>0</v>
      </c>
      <c r="P3745" s="8">
        <f>IFERROR(Table1[[#This Row],[pledged]]/Table1[[#This Row],[backers_count]],0)</f>
        <v>0</v>
      </c>
      <c r="Q37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45" t="str">
        <f>RIGHT(Table1[[#This Row],[Category and Sub-Category]],(LEN(Table1[[#This Row],[Category and Sub-Category]])-(FIND("/",Table1[[#This Row],[Category and Sub-Category]],1))))</f>
        <v>plays</v>
      </c>
      <c r="S3745" s="7">
        <f>(Table1[[#This Row],[launched_at]]/86400)+DATE(1970,1,1)</f>
        <v>41793.710231481484</v>
      </c>
      <c r="T3745" s="7">
        <f>(Table1[[#This Row],[deadline]]/86400)+DATE(1970,1,1)</f>
        <v>41823.710231481484</v>
      </c>
    </row>
    <row r="3746" spans="1:20" ht="58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12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9">
        <f>Table1[[#This Row],[pledged]]/Table1[[#This Row],[goal]]</f>
        <v>0</v>
      </c>
      <c r="P3746" s="8">
        <f>IFERROR(Table1[[#This Row],[pledged]]/Table1[[#This Row],[backers_count]],0)</f>
        <v>0</v>
      </c>
      <c r="Q37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46" t="str">
        <f>RIGHT(Table1[[#This Row],[Category and Sub-Category]],(LEN(Table1[[#This Row],[Category and Sub-Category]])-(FIND("/",Table1[[#This Row],[Category and Sub-Category]],1))))</f>
        <v>plays</v>
      </c>
      <c r="S3746" s="7">
        <f>(Table1[[#This Row],[launched_at]]/86400)+DATE(1970,1,1)</f>
        <v>41793.814259259263</v>
      </c>
      <c r="T3746" s="7">
        <f>(Table1[[#This Row],[deadline]]/86400)+DATE(1970,1,1)</f>
        <v>41825.165972222225</v>
      </c>
    </row>
    <row r="3747" spans="1:20" ht="43.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12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9">
        <f>Table1[[#This Row],[pledged]]/Table1[[#This Row],[goal]]</f>
        <v>0.1</v>
      </c>
      <c r="P3747" s="8">
        <f>IFERROR(Table1[[#This Row],[pledged]]/Table1[[#This Row],[backers_count]],0)</f>
        <v>10</v>
      </c>
      <c r="Q37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47" t="str">
        <f>RIGHT(Table1[[#This Row],[Category and Sub-Category]],(LEN(Table1[[#This Row],[Category and Sub-Category]])-(FIND("/",Table1[[#This Row],[Category and Sub-Category]],1))))</f>
        <v>plays</v>
      </c>
      <c r="S3747" s="7">
        <f>(Table1[[#This Row],[launched_at]]/86400)+DATE(1970,1,1)</f>
        <v>41831.697939814811</v>
      </c>
      <c r="T3747" s="7">
        <f>(Table1[[#This Row],[deadline]]/86400)+DATE(1970,1,1)</f>
        <v>41861.697939814811</v>
      </c>
    </row>
    <row r="3748" spans="1:20" ht="29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12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9">
        <f>Table1[[#This Row],[pledged]]/Table1[[#This Row],[goal]]</f>
        <v>2.3764705882352941E-2</v>
      </c>
      <c r="P3748" s="8">
        <f>IFERROR(Table1[[#This Row],[pledged]]/Table1[[#This Row],[backers_count]],0)</f>
        <v>202</v>
      </c>
      <c r="Q37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48" t="str">
        <f>RIGHT(Table1[[#This Row],[Category and Sub-Category]],(LEN(Table1[[#This Row],[Category and Sub-Category]])-(FIND("/",Table1[[#This Row],[Category and Sub-Category]],1))))</f>
        <v>plays</v>
      </c>
      <c r="S3748" s="7">
        <f>(Table1[[#This Row],[launched_at]]/86400)+DATE(1970,1,1)</f>
        <v>42621.389340277776</v>
      </c>
      <c r="T3748" s="7">
        <f>(Table1[[#This Row],[deadline]]/86400)+DATE(1970,1,1)</f>
        <v>42651.389340277776</v>
      </c>
    </row>
    <row r="3749" spans="1:20" ht="29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12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9">
        <f>Table1[[#This Row],[pledged]]/Table1[[#This Row],[goal]]</f>
        <v>0.01</v>
      </c>
      <c r="P3749" s="8">
        <f>IFERROR(Table1[[#This Row],[pledged]]/Table1[[#This Row],[backers_count]],0)</f>
        <v>25</v>
      </c>
      <c r="Q37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49" t="str">
        <f>RIGHT(Table1[[#This Row],[Category and Sub-Category]],(LEN(Table1[[#This Row],[Category and Sub-Category]])-(FIND("/",Table1[[#This Row],[Category and Sub-Category]],1))))</f>
        <v>plays</v>
      </c>
      <c r="S3749" s="7">
        <f>(Table1[[#This Row],[launched_at]]/86400)+DATE(1970,1,1)</f>
        <v>42164.299722222218</v>
      </c>
      <c r="T3749" s="7">
        <f>(Table1[[#This Row],[deadline]]/86400)+DATE(1970,1,1)</f>
        <v>42190.957638888889</v>
      </c>
    </row>
    <row r="3750" spans="1:20" ht="43.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12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9">
        <f>Table1[[#This Row],[pledged]]/Table1[[#This Row],[goal]]</f>
        <v>1.0351999999999999</v>
      </c>
      <c r="P3750" s="8">
        <f>IFERROR(Table1[[#This Row],[pledged]]/Table1[[#This Row],[backers_count]],0)</f>
        <v>99.538461538461533</v>
      </c>
      <c r="Q37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50" t="str">
        <f>RIGHT(Table1[[#This Row],[Category and Sub-Category]],(LEN(Table1[[#This Row],[Category and Sub-Category]])-(FIND("/",Table1[[#This Row],[Category and Sub-Category]],1))))</f>
        <v>musical</v>
      </c>
      <c r="S3750" s="7">
        <f>(Table1[[#This Row],[launched_at]]/86400)+DATE(1970,1,1)</f>
        <v>42395.706435185188</v>
      </c>
      <c r="T3750" s="7">
        <f>(Table1[[#This Row],[deadline]]/86400)+DATE(1970,1,1)</f>
        <v>42416.249305555553</v>
      </c>
    </row>
    <row r="3751" spans="1:20" ht="43.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12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9">
        <f>Table1[[#This Row],[pledged]]/Table1[[#This Row],[goal]]</f>
        <v>1.05</v>
      </c>
      <c r="P3751" s="8">
        <f>IFERROR(Table1[[#This Row],[pledged]]/Table1[[#This Row],[backers_count]],0)</f>
        <v>75</v>
      </c>
      <c r="Q37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51" t="str">
        <f>RIGHT(Table1[[#This Row],[Category and Sub-Category]],(LEN(Table1[[#This Row],[Category and Sub-Category]])-(FIND("/",Table1[[#This Row],[Category and Sub-Category]],1))))</f>
        <v>musical</v>
      </c>
      <c r="S3751" s="7">
        <f>(Table1[[#This Row],[launched_at]]/86400)+DATE(1970,1,1)</f>
        <v>42458.127175925925</v>
      </c>
      <c r="T3751" s="7">
        <f>(Table1[[#This Row],[deadline]]/86400)+DATE(1970,1,1)</f>
        <v>42489.165972222225</v>
      </c>
    </row>
    <row r="3752" spans="1:20" ht="87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1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9">
        <f>Table1[[#This Row],[pledged]]/Table1[[#This Row],[goal]]</f>
        <v>1.0044999999999999</v>
      </c>
      <c r="P3752" s="8">
        <f>IFERROR(Table1[[#This Row],[pledged]]/Table1[[#This Row],[backers_count]],0)</f>
        <v>215.25</v>
      </c>
      <c r="Q37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52" t="str">
        <f>RIGHT(Table1[[#This Row],[Category and Sub-Category]],(LEN(Table1[[#This Row],[Category and Sub-Category]])-(FIND("/",Table1[[#This Row],[Category and Sub-Category]],1))))</f>
        <v>musical</v>
      </c>
      <c r="S3752" s="7">
        <f>(Table1[[#This Row],[launched_at]]/86400)+DATE(1970,1,1)</f>
        <v>42016.981574074074</v>
      </c>
      <c r="T3752" s="7">
        <f>(Table1[[#This Row],[deadline]]/86400)+DATE(1970,1,1)</f>
        <v>42045.332638888889</v>
      </c>
    </row>
    <row r="3753" spans="1:20" ht="43.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12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9">
        <f>Table1[[#This Row],[pledged]]/Table1[[#This Row],[goal]]</f>
        <v>1.3260000000000001</v>
      </c>
      <c r="P3753" s="8">
        <f>IFERROR(Table1[[#This Row],[pledged]]/Table1[[#This Row],[backers_count]],0)</f>
        <v>120.54545454545455</v>
      </c>
      <c r="Q37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53" t="str">
        <f>RIGHT(Table1[[#This Row],[Category and Sub-Category]],(LEN(Table1[[#This Row],[Category and Sub-Category]])-(FIND("/",Table1[[#This Row],[Category and Sub-Category]],1))))</f>
        <v>musical</v>
      </c>
      <c r="S3753" s="7">
        <f>(Table1[[#This Row],[launched_at]]/86400)+DATE(1970,1,1)</f>
        <v>42403.035567129627</v>
      </c>
      <c r="T3753" s="7">
        <f>(Table1[[#This Row],[deadline]]/86400)+DATE(1970,1,1)</f>
        <v>42462.993900462963</v>
      </c>
    </row>
    <row r="3754" spans="1:20" ht="58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12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9">
        <f>Table1[[#This Row],[pledged]]/Table1[[#This Row],[goal]]</f>
        <v>1.1299999999999999</v>
      </c>
      <c r="P3754" s="8">
        <f>IFERROR(Table1[[#This Row],[pledged]]/Table1[[#This Row],[backers_count]],0)</f>
        <v>37.666666666666664</v>
      </c>
      <c r="Q37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54" t="str">
        <f>RIGHT(Table1[[#This Row],[Category and Sub-Category]],(LEN(Table1[[#This Row],[Category and Sub-Category]])-(FIND("/",Table1[[#This Row],[Category and Sub-Category]],1))))</f>
        <v>musical</v>
      </c>
      <c r="S3754" s="7">
        <f>(Table1[[#This Row],[launched_at]]/86400)+DATE(1970,1,1)</f>
        <v>42619.802488425921</v>
      </c>
      <c r="T3754" s="7">
        <f>(Table1[[#This Row],[deadline]]/86400)+DATE(1970,1,1)</f>
        <v>42659.875</v>
      </c>
    </row>
    <row r="3755" spans="1:20" ht="43.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12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9">
        <f>Table1[[#This Row],[pledged]]/Table1[[#This Row],[goal]]</f>
        <v>1.0334000000000001</v>
      </c>
      <c r="P3755" s="8">
        <f>IFERROR(Table1[[#This Row],[pledged]]/Table1[[#This Row],[backers_count]],0)</f>
        <v>172.23333333333332</v>
      </c>
      <c r="Q37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55" t="str">
        <f>RIGHT(Table1[[#This Row],[Category and Sub-Category]],(LEN(Table1[[#This Row],[Category and Sub-Category]])-(FIND("/",Table1[[#This Row],[Category and Sub-Category]],1))))</f>
        <v>musical</v>
      </c>
      <c r="S3755" s="7">
        <f>(Table1[[#This Row],[launched_at]]/86400)+DATE(1970,1,1)</f>
        <v>42128.824074074073</v>
      </c>
      <c r="T3755" s="7">
        <f>(Table1[[#This Row],[deadline]]/86400)+DATE(1970,1,1)</f>
        <v>42158</v>
      </c>
    </row>
    <row r="3756" spans="1:20" ht="43.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12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9">
        <f>Table1[[#This Row],[pledged]]/Table1[[#This Row],[goal]]</f>
        <v>1.2</v>
      </c>
      <c r="P3756" s="8">
        <f>IFERROR(Table1[[#This Row],[pledged]]/Table1[[#This Row],[backers_count]],0)</f>
        <v>111.11111111111111</v>
      </c>
      <c r="Q37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56" t="str">
        <f>RIGHT(Table1[[#This Row],[Category and Sub-Category]],(LEN(Table1[[#This Row],[Category and Sub-Category]])-(FIND("/",Table1[[#This Row],[Category and Sub-Category]],1))))</f>
        <v>musical</v>
      </c>
      <c r="S3756" s="7">
        <f>(Table1[[#This Row],[launched_at]]/86400)+DATE(1970,1,1)</f>
        <v>41808.881215277775</v>
      </c>
      <c r="T3756" s="7">
        <f>(Table1[[#This Row],[deadline]]/86400)+DATE(1970,1,1)</f>
        <v>41846.207638888889</v>
      </c>
    </row>
    <row r="3757" spans="1:20" ht="43.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12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9">
        <f>Table1[[#This Row],[pledged]]/Table1[[#This Row],[goal]]</f>
        <v>1.2963636363636364</v>
      </c>
      <c r="P3757" s="8">
        <f>IFERROR(Table1[[#This Row],[pledged]]/Table1[[#This Row],[backers_count]],0)</f>
        <v>25.464285714285715</v>
      </c>
      <c r="Q37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57" t="str">
        <f>RIGHT(Table1[[#This Row],[Category and Sub-Category]],(LEN(Table1[[#This Row],[Category and Sub-Category]])-(FIND("/",Table1[[#This Row],[Category and Sub-Category]],1))))</f>
        <v>musical</v>
      </c>
      <c r="S3757" s="7">
        <f>(Table1[[#This Row],[launched_at]]/86400)+DATE(1970,1,1)</f>
        <v>42445.866979166662</v>
      </c>
      <c r="T3757" s="7">
        <f>(Table1[[#This Row],[deadline]]/86400)+DATE(1970,1,1)</f>
        <v>42475.866979166662</v>
      </c>
    </row>
    <row r="3758" spans="1:20" ht="43.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12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9">
        <f>Table1[[#This Row],[pledged]]/Table1[[#This Row],[goal]]</f>
        <v>1.0111111111111111</v>
      </c>
      <c r="P3758" s="8">
        <f>IFERROR(Table1[[#This Row],[pledged]]/Table1[[#This Row],[backers_count]],0)</f>
        <v>267.64705882352939</v>
      </c>
      <c r="Q37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58" t="str">
        <f>RIGHT(Table1[[#This Row],[Category and Sub-Category]],(LEN(Table1[[#This Row],[Category and Sub-Category]])-(FIND("/",Table1[[#This Row],[Category and Sub-Category]],1))))</f>
        <v>musical</v>
      </c>
      <c r="S3758" s="7">
        <f>(Table1[[#This Row],[launched_at]]/86400)+DATE(1970,1,1)</f>
        <v>41771.814791666664</v>
      </c>
      <c r="T3758" s="7">
        <f>(Table1[[#This Row],[deadline]]/86400)+DATE(1970,1,1)</f>
        <v>41801.814791666664</v>
      </c>
    </row>
    <row r="3759" spans="1:20" ht="43.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12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9">
        <f>Table1[[#This Row],[pledged]]/Table1[[#This Row],[goal]]</f>
        <v>1.0851428571428572</v>
      </c>
      <c r="P3759" s="8">
        <f>IFERROR(Table1[[#This Row],[pledged]]/Table1[[#This Row],[backers_count]],0)</f>
        <v>75.959999999999994</v>
      </c>
      <c r="Q37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59" t="str">
        <f>RIGHT(Table1[[#This Row],[Category and Sub-Category]],(LEN(Table1[[#This Row],[Category and Sub-Category]])-(FIND("/",Table1[[#This Row],[Category and Sub-Category]],1))))</f>
        <v>musical</v>
      </c>
      <c r="S3759" s="7">
        <f>(Table1[[#This Row],[launched_at]]/86400)+DATE(1970,1,1)</f>
        <v>41954.850868055553</v>
      </c>
      <c r="T3759" s="7">
        <f>(Table1[[#This Row],[deadline]]/86400)+DATE(1970,1,1)</f>
        <v>41974.850868055553</v>
      </c>
    </row>
    <row r="3760" spans="1:20" ht="29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12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9">
        <f>Table1[[#This Row],[pledged]]/Table1[[#This Row],[goal]]</f>
        <v>1.0233333333333334</v>
      </c>
      <c r="P3760" s="8">
        <f>IFERROR(Table1[[#This Row],[pledged]]/Table1[[#This Row],[backers_count]],0)</f>
        <v>59.03846153846154</v>
      </c>
      <c r="Q37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60" t="str">
        <f>RIGHT(Table1[[#This Row],[Category and Sub-Category]],(LEN(Table1[[#This Row],[Category and Sub-Category]])-(FIND("/",Table1[[#This Row],[Category and Sub-Category]],1))))</f>
        <v>musical</v>
      </c>
      <c r="S3760" s="7">
        <f>(Table1[[#This Row],[launched_at]]/86400)+DATE(1970,1,1)</f>
        <v>41747.471504629633</v>
      </c>
      <c r="T3760" s="7">
        <f>(Table1[[#This Row],[deadline]]/86400)+DATE(1970,1,1)</f>
        <v>41778.208333333336</v>
      </c>
    </row>
    <row r="3761" spans="1:20" ht="29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12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9">
        <f>Table1[[#This Row],[pledged]]/Table1[[#This Row],[goal]]</f>
        <v>1.1024425000000002</v>
      </c>
      <c r="P3761" s="8">
        <f>IFERROR(Table1[[#This Row],[pledged]]/Table1[[#This Row],[backers_count]],0)</f>
        <v>50.111022727272733</v>
      </c>
      <c r="Q37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61" t="str">
        <f>RIGHT(Table1[[#This Row],[Category and Sub-Category]],(LEN(Table1[[#This Row],[Category and Sub-Category]])-(FIND("/",Table1[[#This Row],[Category and Sub-Category]],1))))</f>
        <v>musical</v>
      </c>
      <c r="S3761" s="7">
        <f>(Table1[[#This Row],[launched_at]]/86400)+DATE(1970,1,1)</f>
        <v>42182.108252314814</v>
      </c>
      <c r="T3761" s="7">
        <f>(Table1[[#This Row],[deadline]]/86400)+DATE(1970,1,1)</f>
        <v>42242.108252314814</v>
      </c>
    </row>
    <row r="3762" spans="1:20" ht="43.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1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9">
        <f>Table1[[#This Row],[pledged]]/Table1[[#This Row],[goal]]</f>
        <v>1.010154</v>
      </c>
      <c r="P3762" s="8">
        <f>IFERROR(Table1[[#This Row],[pledged]]/Table1[[#This Row],[backers_count]],0)</f>
        <v>55.502967032967035</v>
      </c>
      <c r="Q37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62" t="str">
        <f>RIGHT(Table1[[#This Row],[Category and Sub-Category]],(LEN(Table1[[#This Row],[Category and Sub-Category]])-(FIND("/",Table1[[#This Row],[Category and Sub-Category]],1))))</f>
        <v>musical</v>
      </c>
      <c r="S3762" s="7">
        <f>(Table1[[#This Row],[launched_at]]/86400)+DATE(1970,1,1)</f>
        <v>41739.525300925925</v>
      </c>
      <c r="T3762" s="7">
        <f>(Table1[[#This Row],[deadline]]/86400)+DATE(1970,1,1)</f>
        <v>41764.525300925925</v>
      </c>
    </row>
    <row r="3763" spans="1:20" ht="58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12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9">
        <f>Table1[[#This Row],[pledged]]/Table1[[#This Row],[goal]]</f>
        <v>1</v>
      </c>
      <c r="P3763" s="8">
        <f>IFERROR(Table1[[#This Row],[pledged]]/Table1[[#This Row],[backers_count]],0)</f>
        <v>166.66666666666666</v>
      </c>
      <c r="Q37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63" t="str">
        <f>RIGHT(Table1[[#This Row],[Category and Sub-Category]],(LEN(Table1[[#This Row],[Category and Sub-Category]])-(FIND("/",Table1[[#This Row],[Category and Sub-Category]],1))))</f>
        <v>musical</v>
      </c>
      <c r="S3763" s="7">
        <f>(Table1[[#This Row],[launched_at]]/86400)+DATE(1970,1,1)</f>
        <v>42173.466863425929</v>
      </c>
      <c r="T3763" s="7">
        <f>(Table1[[#This Row],[deadline]]/86400)+DATE(1970,1,1)</f>
        <v>42226.958333333328</v>
      </c>
    </row>
    <row r="3764" spans="1:20" ht="43.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12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9">
        <f>Table1[[#This Row],[pledged]]/Table1[[#This Row],[goal]]</f>
        <v>1.0624</v>
      </c>
      <c r="P3764" s="8">
        <f>IFERROR(Table1[[#This Row],[pledged]]/Table1[[#This Row],[backers_count]],0)</f>
        <v>47.428571428571431</v>
      </c>
      <c r="Q37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64" t="str">
        <f>RIGHT(Table1[[#This Row],[Category and Sub-Category]],(LEN(Table1[[#This Row],[Category and Sub-Category]])-(FIND("/",Table1[[#This Row],[Category and Sub-Category]],1))))</f>
        <v>musical</v>
      </c>
      <c r="S3764" s="7">
        <f>(Table1[[#This Row],[launched_at]]/86400)+DATE(1970,1,1)</f>
        <v>42193.813530092593</v>
      </c>
      <c r="T3764" s="7">
        <f>(Table1[[#This Row],[deadline]]/86400)+DATE(1970,1,1)</f>
        <v>42218.813530092593</v>
      </c>
    </row>
    <row r="3765" spans="1:20" ht="29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12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9">
        <f>Table1[[#This Row],[pledged]]/Table1[[#This Row],[goal]]</f>
        <v>1</v>
      </c>
      <c r="P3765" s="8">
        <f>IFERROR(Table1[[#This Row],[pledged]]/Table1[[#This Row],[backers_count]],0)</f>
        <v>64.935064935064929</v>
      </c>
      <c r="Q37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65" t="str">
        <f>RIGHT(Table1[[#This Row],[Category and Sub-Category]],(LEN(Table1[[#This Row],[Category and Sub-Category]])-(FIND("/",Table1[[#This Row],[Category and Sub-Category]],1))))</f>
        <v>musical</v>
      </c>
      <c r="S3765" s="7">
        <f>(Table1[[#This Row],[launched_at]]/86400)+DATE(1970,1,1)</f>
        <v>42065.750300925924</v>
      </c>
      <c r="T3765" s="7">
        <f>(Table1[[#This Row],[deadline]]/86400)+DATE(1970,1,1)</f>
        <v>42095.708634259259</v>
      </c>
    </row>
    <row r="3766" spans="1:20" ht="43.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12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9">
        <f>Table1[[#This Row],[pledged]]/Table1[[#This Row],[goal]]</f>
        <v>1</v>
      </c>
      <c r="P3766" s="8">
        <f>IFERROR(Table1[[#This Row],[pledged]]/Table1[[#This Row],[backers_count]],0)</f>
        <v>55.555555555555557</v>
      </c>
      <c r="Q37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66" t="str">
        <f>RIGHT(Table1[[#This Row],[Category and Sub-Category]],(LEN(Table1[[#This Row],[Category and Sub-Category]])-(FIND("/",Table1[[#This Row],[Category and Sub-Category]],1))))</f>
        <v>musical</v>
      </c>
      <c r="S3766" s="7">
        <f>(Table1[[#This Row],[launched_at]]/86400)+DATE(1970,1,1)</f>
        <v>42499.842962962968</v>
      </c>
      <c r="T3766" s="7">
        <f>(Table1[[#This Row],[deadline]]/86400)+DATE(1970,1,1)</f>
        <v>42519.025000000001</v>
      </c>
    </row>
    <row r="3767" spans="1:20" ht="43.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12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9">
        <f>Table1[[#This Row],[pledged]]/Table1[[#This Row],[goal]]</f>
        <v>1.1345714285714286</v>
      </c>
      <c r="P3767" s="8">
        <f>IFERROR(Table1[[#This Row],[pledged]]/Table1[[#This Row],[backers_count]],0)</f>
        <v>74.224299065420567</v>
      </c>
      <c r="Q37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67" t="str">
        <f>RIGHT(Table1[[#This Row],[Category and Sub-Category]],(LEN(Table1[[#This Row],[Category and Sub-Category]])-(FIND("/",Table1[[#This Row],[Category and Sub-Category]],1))))</f>
        <v>musical</v>
      </c>
      <c r="S3767" s="7">
        <f>(Table1[[#This Row],[launched_at]]/86400)+DATE(1970,1,1)</f>
        <v>41820.776412037041</v>
      </c>
      <c r="T3767" s="7">
        <f>(Table1[[#This Row],[deadline]]/86400)+DATE(1970,1,1)</f>
        <v>41850.776412037041</v>
      </c>
    </row>
    <row r="3768" spans="1:20" ht="43.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12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9">
        <f>Table1[[#This Row],[pledged]]/Table1[[#This Row],[goal]]</f>
        <v>1.0265010000000001</v>
      </c>
      <c r="P3768" s="8">
        <f>IFERROR(Table1[[#This Row],[pledged]]/Table1[[#This Row],[backers_count]],0)</f>
        <v>106.9271875</v>
      </c>
      <c r="Q37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68" t="str">
        <f>RIGHT(Table1[[#This Row],[Category and Sub-Category]],(LEN(Table1[[#This Row],[Category and Sub-Category]])-(FIND("/",Table1[[#This Row],[Category and Sub-Category]],1))))</f>
        <v>musical</v>
      </c>
      <c r="S3768" s="7">
        <f>(Table1[[#This Row],[launched_at]]/86400)+DATE(1970,1,1)</f>
        <v>41788.167187500003</v>
      </c>
      <c r="T3768" s="7">
        <f>(Table1[[#This Row],[deadline]]/86400)+DATE(1970,1,1)</f>
        <v>41823.167187500003</v>
      </c>
    </row>
    <row r="3769" spans="1:20" ht="43.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12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9">
        <f>Table1[[#This Row],[pledged]]/Table1[[#This Row],[goal]]</f>
        <v>1.1675</v>
      </c>
      <c r="P3769" s="8">
        <f>IFERROR(Table1[[#This Row],[pledged]]/Table1[[#This Row],[backers_count]],0)</f>
        <v>41.696428571428569</v>
      </c>
      <c r="Q37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69" t="str">
        <f>RIGHT(Table1[[#This Row],[Category and Sub-Category]],(LEN(Table1[[#This Row],[Category and Sub-Category]])-(FIND("/",Table1[[#This Row],[Category and Sub-Category]],1))))</f>
        <v>musical</v>
      </c>
      <c r="S3769" s="7">
        <f>(Table1[[#This Row],[launched_at]]/86400)+DATE(1970,1,1)</f>
        <v>42050.019641203704</v>
      </c>
      <c r="T3769" s="7">
        <f>(Table1[[#This Row],[deadline]]/86400)+DATE(1970,1,1)</f>
        <v>42064.207638888889</v>
      </c>
    </row>
    <row r="3770" spans="1:20" ht="43.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12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9">
        <f>Table1[[#This Row],[pledged]]/Table1[[#This Row],[goal]]</f>
        <v>1.0765274999999999</v>
      </c>
      <c r="P3770" s="8">
        <f>IFERROR(Table1[[#This Row],[pledged]]/Table1[[#This Row],[backers_count]],0)</f>
        <v>74.243275862068955</v>
      </c>
      <c r="Q37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70" t="str">
        <f>RIGHT(Table1[[#This Row],[Category and Sub-Category]],(LEN(Table1[[#This Row],[Category and Sub-Category]])-(FIND("/",Table1[[#This Row],[Category and Sub-Category]],1))))</f>
        <v>musical</v>
      </c>
      <c r="S3770" s="7">
        <f>(Table1[[#This Row],[launched_at]]/86400)+DATE(1970,1,1)</f>
        <v>41772.727893518517</v>
      </c>
      <c r="T3770" s="7">
        <f>(Table1[[#This Row],[deadline]]/86400)+DATE(1970,1,1)</f>
        <v>41802.727893518517</v>
      </c>
    </row>
    <row r="3771" spans="1:20" ht="43.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12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9">
        <f>Table1[[#This Row],[pledged]]/Table1[[#This Row],[goal]]</f>
        <v>1</v>
      </c>
      <c r="P3771" s="8">
        <f>IFERROR(Table1[[#This Row],[pledged]]/Table1[[#This Row],[backers_count]],0)</f>
        <v>73.333333333333329</v>
      </c>
      <c r="Q37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71" t="str">
        <f>RIGHT(Table1[[#This Row],[Category and Sub-Category]],(LEN(Table1[[#This Row],[Category and Sub-Category]])-(FIND("/",Table1[[#This Row],[Category and Sub-Category]],1))))</f>
        <v>musical</v>
      </c>
      <c r="S3771" s="7">
        <f>(Table1[[#This Row],[launched_at]]/86400)+DATE(1970,1,1)</f>
        <v>42445.598136574074</v>
      </c>
      <c r="T3771" s="7">
        <f>(Table1[[#This Row],[deadline]]/86400)+DATE(1970,1,1)</f>
        <v>42475.598136574074</v>
      </c>
    </row>
    <row r="3772" spans="1:20" ht="43.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1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9">
        <f>Table1[[#This Row],[pledged]]/Table1[[#This Row],[goal]]</f>
        <v>1</v>
      </c>
      <c r="P3772" s="8">
        <f>IFERROR(Table1[[#This Row],[pledged]]/Table1[[#This Row],[backers_count]],0)</f>
        <v>100</v>
      </c>
      <c r="Q37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72" t="str">
        <f>RIGHT(Table1[[#This Row],[Category and Sub-Category]],(LEN(Table1[[#This Row],[Category and Sub-Category]])-(FIND("/",Table1[[#This Row],[Category and Sub-Category]],1))))</f>
        <v>musical</v>
      </c>
      <c r="S3772" s="7">
        <f>(Table1[[#This Row],[launched_at]]/86400)+DATE(1970,1,1)</f>
        <v>42138.930671296301</v>
      </c>
      <c r="T3772" s="7">
        <f>(Table1[[#This Row],[deadline]]/86400)+DATE(1970,1,1)</f>
        <v>42168.930671296301</v>
      </c>
    </row>
    <row r="3773" spans="1:20" ht="29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12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9">
        <f>Table1[[#This Row],[pledged]]/Table1[[#This Row],[goal]]</f>
        <v>1.46</v>
      </c>
      <c r="P3773" s="8">
        <f>IFERROR(Table1[[#This Row],[pledged]]/Table1[[#This Row],[backers_count]],0)</f>
        <v>38.421052631578945</v>
      </c>
      <c r="Q37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73" t="str">
        <f>RIGHT(Table1[[#This Row],[Category and Sub-Category]],(LEN(Table1[[#This Row],[Category and Sub-Category]])-(FIND("/",Table1[[#This Row],[Category and Sub-Category]],1))))</f>
        <v>musical</v>
      </c>
      <c r="S3773" s="7">
        <f>(Table1[[#This Row],[launched_at]]/86400)+DATE(1970,1,1)</f>
        <v>42493.857083333336</v>
      </c>
      <c r="T3773" s="7">
        <f>(Table1[[#This Row],[deadline]]/86400)+DATE(1970,1,1)</f>
        <v>42508</v>
      </c>
    </row>
    <row r="3774" spans="1:20" ht="43.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12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9">
        <f>Table1[[#This Row],[pledged]]/Table1[[#This Row],[goal]]</f>
        <v>1.1020000000000001</v>
      </c>
      <c r="P3774" s="8">
        <f>IFERROR(Table1[[#This Row],[pledged]]/Table1[[#This Row],[backers_count]],0)</f>
        <v>166.96969696969697</v>
      </c>
      <c r="Q37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74" t="str">
        <f>RIGHT(Table1[[#This Row],[Category and Sub-Category]],(LEN(Table1[[#This Row],[Category and Sub-Category]])-(FIND("/",Table1[[#This Row],[Category and Sub-Category]],1))))</f>
        <v>musical</v>
      </c>
      <c r="S3774" s="7">
        <f>(Table1[[#This Row],[launched_at]]/86400)+DATE(1970,1,1)</f>
        <v>42682.616967592592</v>
      </c>
      <c r="T3774" s="7">
        <f>(Table1[[#This Row],[deadline]]/86400)+DATE(1970,1,1)</f>
        <v>42703.25</v>
      </c>
    </row>
    <row r="3775" spans="1:20" ht="29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12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9">
        <f>Table1[[#This Row],[pledged]]/Table1[[#This Row],[goal]]</f>
        <v>1.0820000000000001</v>
      </c>
      <c r="P3775" s="8">
        <f>IFERROR(Table1[[#This Row],[pledged]]/Table1[[#This Row],[backers_count]],0)</f>
        <v>94.912280701754383</v>
      </c>
      <c r="Q37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75" t="str">
        <f>RIGHT(Table1[[#This Row],[Category and Sub-Category]],(LEN(Table1[[#This Row],[Category and Sub-Category]])-(FIND("/",Table1[[#This Row],[Category and Sub-Category]],1))))</f>
        <v>musical</v>
      </c>
      <c r="S3775" s="7">
        <f>(Table1[[#This Row],[launched_at]]/86400)+DATE(1970,1,1)</f>
        <v>42656.005173611113</v>
      </c>
      <c r="T3775" s="7">
        <f>(Table1[[#This Row],[deadline]]/86400)+DATE(1970,1,1)</f>
        <v>42689.088888888888</v>
      </c>
    </row>
    <row r="3776" spans="1:20" ht="58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12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9">
        <f>Table1[[#This Row],[pledged]]/Table1[[#This Row],[goal]]</f>
        <v>1</v>
      </c>
      <c r="P3776" s="8">
        <f>IFERROR(Table1[[#This Row],[pledged]]/Table1[[#This Row],[backers_count]],0)</f>
        <v>100</v>
      </c>
      <c r="Q37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76" t="str">
        <f>RIGHT(Table1[[#This Row],[Category and Sub-Category]],(LEN(Table1[[#This Row],[Category and Sub-Category]])-(FIND("/",Table1[[#This Row],[Category and Sub-Category]],1))))</f>
        <v>musical</v>
      </c>
      <c r="S3776" s="7">
        <f>(Table1[[#This Row],[launched_at]]/86400)+DATE(1970,1,1)</f>
        <v>42087.792303240742</v>
      </c>
      <c r="T3776" s="7">
        <f>(Table1[[#This Row],[deadline]]/86400)+DATE(1970,1,1)</f>
        <v>42103.792303240742</v>
      </c>
    </row>
    <row r="3777" spans="1:20" ht="43.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12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9">
        <f>Table1[[#This Row],[pledged]]/Table1[[#This Row],[goal]]</f>
        <v>1.0024999999999999</v>
      </c>
      <c r="P3777" s="8">
        <f>IFERROR(Table1[[#This Row],[pledged]]/Table1[[#This Row],[backers_count]],0)</f>
        <v>143.21428571428572</v>
      </c>
      <c r="Q37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77" t="str">
        <f>RIGHT(Table1[[#This Row],[Category and Sub-Category]],(LEN(Table1[[#This Row],[Category and Sub-Category]])-(FIND("/",Table1[[#This Row],[Category and Sub-Category]],1))))</f>
        <v>musical</v>
      </c>
      <c r="S3777" s="7">
        <f>(Table1[[#This Row],[launched_at]]/86400)+DATE(1970,1,1)</f>
        <v>42075.942627314813</v>
      </c>
      <c r="T3777" s="7">
        <f>(Table1[[#This Row],[deadline]]/86400)+DATE(1970,1,1)</f>
        <v>42103.166666666672</v>
      </c>
    </row>
    <row r="3778" spans="1:20" ht="58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12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9">
        <f>Table1[[#This Row],[pledged]]/Table1[[#This Row],[goal]]</f>
        <v>1.0671250000000001</v>
      </c>
      <c r="P3778" s="8">
        <f>IFERROR(Table1[[#This Row],[pledged]]/Table1[[#This Row],[backers_count]],0)</f>
        <v>90.819148936170208</v>
      </c>
      <c r="Q37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78" t="str">
        <f>RIGHT(Table1[[#This Row],[Category and Sub-Category]],(LEN(Table1[[#This Row],[Category and Sub-Category]])-(FIND("/",Table1[[#This Row],[Category and Sub-Category]],1))))</f>
        <v>musical</v>
      </c>
      <c r="S3778" s="7">
        <f>(Table1[[#This Row],[launched_at]]/86400)+DATE(1970,1,1)</f>
        <v>41814.367800925924</v>
      </c>
      <c r="T3778" s="7">
        <f>(Table1[[#This Row],[deadline]]/86400)+DATE(1970,1,1)</f>
        <v>41852.041666666664</v>
      </c>
    </row>
    <row r="3779" spans="1:20" ht="43.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12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9">
        <f>Table1[[#This Row],[pledged]]/Table1[[#This Row],[goal]]</f>
        <v>1.4319999999999999</v>
      </c>
      <c r="P3779" s="8">
        <f>IFERROR(Table1[[#This Row],[pledged]]/Table1[[#This Row],[backers_count]],0)</f>
        <v>48.542372881355931</v>
      </c>
      <c r="Q37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79" t="str">
        <f>RIGHT(Table1[[#This Row],[Category and Sub-Category]],(LEN(Table1[[#This Row],[Category and Sub-Category]])-(FIND("/",Table1[[#This Row],[Category and Sub-Category]],1))))</f>
        <v>musical</v>
      </c>
      <c r="S3779" s="7">
        <f>(Table1[[#This Row],[launched_at]]/86400)+DATE(1970,1,1)</f>
        <v>41887.111354166671</v>
      </c>
      <c r="T3779" s="7">
        <f>(Table1[[#This Row],[deadline]]/86400)+DATE(1970,1,1)</f>
        <v>41909.166666666664</v>
      </c>
    </row>
    <row r="3780" spans="1:20" ht="29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12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9">
        <f>Table1[[#This Row],[pledged]]/Table1[[#This Row],[goal]]</f>
        <v>1.0504166666666668</v>
      </c>
      <c r="P3780" s="8">
        <f>IFERROR(Table1[[#This Row],[pledged]]/Table1[[#This Row],[backers_count]],0)</f>
        <v>70.027777777777771</v>
      </c>
      <c r="Q37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80" t="str">
        <f>RIGHT(Table1[[#This Row],[Category and Sub-Category]],(LEN(Table1[[#This Row],[Category and Sub-Category]])-(FIND("/",Table1[[#This Row],[Category and Sub-Category]],1))))</f>
        <v>musical</v>
      </c>
      <c r="S3780" s="7">
        <f>(Table1[[#This Row],[launched_at]]/86400)+DATE(1970,1,1)</f>
        <v>41989.819212962961</v>
      </c>
      <c r="T3780" s="7">
        <f>(Table1[[#This Row],[deadline]]/86400)+DATE(1970,1,1)</f>
        <v>42049.819212962961</v>
      </c>
    </row>
    <row r="3781" spans="1:20" ht="29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12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9">
        <f>Table1[[#This Row],[pledged]]/Table1[[#This Row],[goal]]</f>
        <v>1.0398000000000001</v>
      </c>
      <c r="P3781" s="8">
        <f>IFERROR(Table1[[#This Row],[pledged]]/Table1[[#This Row],[backers_count]],0)</f>
        <v>135.62608695652173</v>
      </c>
      <c r="Q37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81" t="str">
        <f>RIGHT(Table1[[#This Row],[Category and Sub-Category]],(LEN(Table1[[#This Row],[Category and Sub-Category]])-(FIND("/",Table1[[#This Row],[Category and Sub-Category]],1))))</f>
        <v>musical</v>
      </c>
      <c r="S3781" s="7">
        <f>(Table1[[#This Row],[launched_at]]/86400)+DATE(1970,1,1)</f>
        <v>42425.735416666663</v>
      </c>
      <c r="T3781" s="7">
        <f>(Table1[[#This Row],[deadline]]/86400)+DATE(1970,1,1)</f>
        <v>42455.693749999999</v>
      </c>
    </row>
    <row r="3782" spans="1:20" ht="43.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1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9">
        <f>Table1[[#This Row],[pledged]]/Table1[[#This Row],[goal]]</f>
        <v>1.2</v>
      </c>
      <c r="P3782" s="8">
        <f>IFERROR(Table1[[#This Row],[pledged]]/Table1[[#This Row],[backers_count]],0)</f>
        <v>100</v>
      </c>
      <c r="Q37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82" t="str">
        <f>RIGHT(Table1[[#This Row],[Category and Sub-Category]],(LEN(Table1[[#This Row],[Category and Sub-Category]])-(FIND("/",Table1[[#This Row],[Category and Sub-Category]],1))))</f>
        <v>musical</v>
      </c>
      <c r="S3782" s="7">
        <f>(Table1[[#This Row],[launched_at]]/86400)+DATE(1970,1,1)</f>
        <v>42166.219733796301</v>
      </c>
      <c r="T3782" s="7">
        <f>(Table1[[#This Row],[deadline]]/86400)+DATE(1970,1,1)</f>
        <v>42198.837500000001</v>
      </c>
    </row>
    <row r="3783" spans="1:20" ht="58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12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9">
        <f>Table1[[#This Row],[pledged]]/Table1[[#This Row],[goal]]</f>
        <v>1.0966666666666667</v>
      </c>
      <c r="P3783" s="8">
        <f>IFERROR(Table1[[#This Row],[pledged]]/Table1[[#This Row],[backers_count]],0)</f>
        <v>94.90384615384616</v>
      </c>
      <c r="Q37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83" t="str">
        <f>RIGHT(Table1[[#This Row],[Category and Sub-Category]],(LEN(Table1[[#This Row],[Category and Sub-Category]])-(FIND("/",Table1[[#This Row],[Category and Sub-Category]],1))))</f>
        <v>musical</v>
      </c>
      <c r="S3783" s="7">
        <f>(Table1[[#This Row],[launched_at]]/86400)+DATE(1970,1,1)</f>
        <v>41865.882928240739</v>
      </c>
      <c r="T3783" s="7">
        <f>(Table1[[#This Row],[deadline]]/86400)+DATE(1970,1,1)</f>
        <v>41890.882928240739</v>
      </c>
    </row>
    <row r="3784" spans="1:20" ht="43.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12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9">
        <f>Table1[[#This Row],[pledged]]/Table1[[#This Row],[goal]]</f>
        <v>1.0175000000000001</v>
      </c>
      <c r="P3784" s="8">
        <f>IFERROR(Table1[[#This Row],[pledged]]/Table1[[#This Row],[backers_count]],0)</f>
        <v>75.370370370370367</v>
      </c>
      <c r="Q37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84" t="str">
        <f>RIGHT(Table1[[#This Row],[Category and Sub-Category]],(LEN(Table1[[#This Row],[Category and Sub-Category]])-(FIND("/",Table1[[#This Row],[Category and Sub-Category]],1))))</f>
        <v>musical</v>
      </c>
      <c r="S3784" s="7">
        <f>(Table1[[#This Row],[launched_at]]/86400)+DATE(1970,1,1)</f>
        <v>42546.862233796295</v>
      </c>
      <c r="T3784" s="7">
        <f>(Table1[[#This Row],[deadline]]/86400)+DATE(1970,1,1)</f>
        <v>42575.958333333328</v>
      </c>
    </row>
    <row r="3785" spans="1:20" ht="43.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12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9">
        <f>Table1[[#This Row],[pledged]]/Table1[[#This Row],[goal]]</f>
        <v>1.2891666666666666</v>
      </c>
      <c r="P3785" s="8">
        <f>IFERROR(Table1[[#This Row],[pledged]]/Table1[[#This Row],[backers_count]],0)</f>
        <v>64.458333333333329</v>
      </c>
      <c r="Q37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85" t="str">
        <f>RIGHT(Table1[[#This Row],[Category and Sub-Category]],(LEN(Table1[[#This Row],[Category and Sub-Category]])-(FIND("/",Table1[[#This Row],[Category and Sub-Category]],1))))</f>
        <v>musical</v>
      </c>
      <c r="S3785" s="7">
        <f>(Table1[[#This Row],[launched_at]]/86400)+DATE(1970,1,1)</f>
        <v>42420.140277777777</v>
      </c>
      <c r="T3785" s="7">
        <f>(Table1[[#This Row],[deadline]]/86400)+DATE(1970,1,1)</f>
        <v>42444.666666666672</v>
      </c>
    </row>
    <row r="3786" spans="1:20" ht="43.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12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9">
        <f>Table1[[#This Row],[pledged]]/Table1[[#This Row],[goal]]</f>
        <v>1.1499999999999999</v>
      </c>
      <c r="P3786" s="8">
        <f>IFERROR(Table1[[#This Row],[pledged]]/Table1[[#This Row],[backers_count]],0)</f>
        <v>115</v>
      </c>
      <c r="Q37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86" t="str">
        <f>RIGHT(Table1[[#This Row],[Category and Sub-Category]],(LEN(Table1[[#This Row],[Category and Sub-Category]])-(FIND("/",Table1[[#This Row],[Category and Sub-Category]],1))))</f>
        <v>musical</v>
      </c>
      <c r="S3786" s="7">
        <f>(Table1[[#This Row],[launched_at]]/86400)+DATE(1970,1,1)</f>
        <v>42531.980694444443</v>
      </c>
      <c r="T3786" s="7">
        <f>(Table1[[#This Row],[deadline]]/86400)+DATE(1970,1,1)</f>
        <v>42561.980694444443</v>
      </c>
    </row>
    <row r="3787" spans="1:20" ht="43.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12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9">
        <f>Table1[[#This Row],[pledged]]/Table1[[#This Row],[goal]]</f>
        <v>1.5075000000000001</v>
      </c>
      <c r="P3787" s="8">
        <f>IFERROR(Table1[[#This Row],[pledged]]/Table1[[#This Row],[backers_count]],0)</f>
        <v>100.5</v>
      </c>
      <c r="Q37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87" t="str">
        <f>RIGHT(Table1[[#This Row],[Category and Sub-Category]],(LEN(Table1[[#This Row],[Category and Sub-Category]])-(FIND("/",Table1[[#This Row],[Category and Sub-Category]],1))))</f>
        <v>musical</v>
      </c>
      <c r="S3787" s="7">
        <f>(Table1[[#This Row],[launched_at]]/86400)+DATE(1970,1,1)</f>
        <v>42548.63853009259</v>
      </c>
      <c r="T3787" s="7">
        <f>(Table1[[#This Row],[deadline]]/86400)+DATE(1970,1,1)</f>
        <v>42584.418749999997</v>
      </c>
    </row>
    <row r="3788" spans="1:20" ht="43.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12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9">
        <f>Table1[[#This Row],[pledged]]/Table1[[#This Row],[goal]]</f>
        <v>1.1096666666666666</v>
      </c>
      <c r="P3788" s="8">
        <f>IFERROR(Table1[[#This Row],[pledged]]/Table1[[#This Row],[backers_count]],0)</f>
        <v>93.774647887323937</v>
      </c>
      <c r="Q37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88" t="str">
        <f>RIGHT(Table1[[#This Row],[Category and Sub-Category]],(LEN(Table1[[#This Row],[Category and Sub-Category]])-(FIND("/",Table1[[#This Row],[Category and Sub-Category]],1))))</f>
        <v>musical</v>
      </c>
      <c r="S3788" s="7">
        <f>(Table1[[#This Row],[launched_at]]/86400)+DATE(1970,1,1)</f>
        <v>42487.037905092591</v>
      </c>
      <c r="T3788" s="7">
        <f>(Table1[[#This Row],[deadline]]/86400)+DATE(1970,1,1)</f>
        <v>42517.037905092591</v>
      </c>
    </row>
    <row r="3789" spans="1:20" ht="43.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12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9">
        <f>Table1[[#This Row],[pledged]]/Table1[[#This Row],[goal]]</f>
        <v>1.0028571428571429</v>
      </c>
      <c r="P3789" s="8">
        <f>IFERROR(Table1[[#This Row],[pledged]]/Table1[[#This Row],[backers_count]],0)</f>
        <v>35.1</v>
      </c>
      <c r="Q37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89" t="str">
        <f>RIGHT(Table1[[#This Row],[Category and Sub-Category]],(LEN(Table1[[#This Row],[Category and Sub-Category]])-(FIND("/",Table1[[#This Row],[Category and Sub-Category]],1))))</f>
        <v>musical</v>
      </c>
      <c r="S3789" s="7">
        <f>(Table1[[#This Row],[launched_at]]/86400)+DATE(1970,1,1)</f>
        <v>42167.534791666665</v>
      </c>
      <c r="T3789" s="7">
        <f>(Table1[[#This Row],[deadline]]/86400)+DATE(1970,1,1)</f>
        <v>42196.165972222225</v>
      </c>
    </row>
    <row r="3790" spans="1:20" ht="72.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12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9">
        <f>Table1[[#This Row],[pledged]]/Table1[[#This Row],[goal]]</f>
        <v>6.6666666666666671E-3</v>
      </c>
      <c r="P3790" s="8">
        <f>IFERROR(Table1[[#This Row],[pledged]]/Table1[[#This Row],[backers_count]],0)</f>
        <v>500</v>
      </c>
      <c r="Q37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90" t="str">
        <f>RIGHT(Table1[[#This Row],[Category and Sub-Category]],(LEN(Table1[[#This Row],[Category and Sub-Category]])-(FIND("/",Table1[[#This Row],[Category and Sub-Category]],1))))</f>
        <v>musical</v>
      </c>
      <c r="S3790" s="7">
        <f>(Table1[[#This Row],[launched_at]]/86400)+DATE(1970,1,1)</f>
        <v>42333.695821759262</v>
      </c>
      <c r="T3790" s="7">
        <f>(Table1[[#This Row],[deadline]]/86400)+DATE(1970,1,1)</f>
        <v>42361.679166666669</v>
      </c>
    </row>
    <row r="3791" spans="1:20" ht="43.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12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9">
        <f>Table1[[#This Row],[pledged]]/Table1[[#This Row],[goal]]</f>
        <v>3.267605633802817E-2</v>
      </c>
      <c r="P3791" s="8">
        <f>IFERROR(Table1[[#This Row],[pledged]]/Table1[[#This Row],[backers_count]],0)</f>
        <v>29</v>
      </c>
      <c r="Q37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91" t="str">
        <f>RIGHT(Table1[[#This Row],[Category and Sub-Category]],(LEN(Table1[[#This Row],[Category and Sub-Category]])-(FIND("/",Table1[[#This Row],[Category and Sub-Category]],1))))</f>
        <v>musical</v>
      </c>
      <c r="S3791" s="7">
        <f>(Table1[[#This Row],[launched_at]]/86400)+DATE(1970,1,1)</f>
        <v>42138.798819444448</v>
      </c>
      <c r="T3791" s="7">
        <f>(Table1[[#This Row],[deadline]]/86400)+DATE(1970,1,1)</f>
        <v>42170.798819444448</v>
      </c>
    </row>
    <row r="3792" spans="1:20" ht="43.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1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9">
        <f>Table1[[#This Row],[pledged]]/Table1[[#This Row],[goal]]</f>
        <v>0</v>
      </c>
      <c r="P3792" s="8">
        <f>IFERROR(Table1[[#This Row],[pledged]]/Table1[[#This Row],[backers_count]],0)</f>
        <v>0</v>
      </c>
      <c r="Q37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92" t="str">
        <f>RIGHT(Table1[[#This Row],[Category and Sub-Category]],(LEN(Table1[[#This Row],[Category and Sub-Category]])-(FIND("/",Table1[[#This Row],[Category and Sub-Category]],1))))</f>
        <v>musical</v>
      </c>
      <c r="S3792" s="7">
        <f>(Table1[[#This Row],[launched_at]]/86400)+DATE(1970,1,1)</f>
        <v>42666.666932870372</v>
      </c>
      <c r="T3792" s="7">
        <f>(Table1[[#This Row],[deadline]]/86400)+DATE(1970,1,1)</f>
        <v>42696.708599537036</v>
      </c>
    </row>
    <row r="3793" spans="1:20" ht="29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12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9">
        <f>Table1[[#This Row],[pledged]]/Table1[[#This Row],[goal]]</f>
        <v>0</v>
      </c>
      <c r="P3793" s="8">
        <f>IFERROR(Table1[[#This Row],[pledged]]/Table1[[#This Row],[backers_count]],0)</f>
        <v>0</v>
      </c>
      <c r="Q37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93" t="str">
        <f>RIGHT(Table1[[#This Row],[Category and Sub-Category]],(LEN(Table1[[#This Row],[Category and Sub-Category]])-(FIND("/",Table1[[#This Row],[Category and Sub-Category]],1))))</f>
        <v>musical</v>
      </c>
      <c r="S3793" s="7">
        <f>(Table1[[#This Row],[launched_at]]/86400)+DATE(1970,1,1)</f>
        <v>41766.692037037035</v>
      </c>
      <c r="T3793" s="7">
        <f>(Table1[[#This Row],[deadline]]/86400)+DATE(1970,1,1)</f>
        <v>41826.692037037035</v>
      </c>
    </row>
    <row r="3794" spans="1:20" ht="29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12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9">
        <f>Table1[[#This Row],[pledged]]/Table1[[#This Row],[goal]]</f>
        <v>2.8E-3</v>
      </c>
      <c r="P3794" s="8">
        <f>IFERROR(Table1[[#This Row],[pledged]]/Table1[[#This Row],[backers_count]],0)</f>
        <v>17.5</v>
      </c>
      <c r="Q37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94" t="str">
        <f>RIGHT(Table1[[#This Row],[Category and Sub-Category]],(LEN(Table1[[#This Row],[Category and Sub-Category]])-(FIND("/",Table1[[#This Row],[Category and Sub-Category]],1))))</f>
        <v>musical</v>
      </c>
      <c r="S3794" s="7">
        <f>(Table1[[#This Row],[launched_at]]/86400)+DATE(1970,1,1)</f>
        <v>42170.447013888886</v>
      </c>
      <c r="T3794" s="7">
        <f>(Table1[[#This Row],[deadline]]/86400)+DATE(1970,1,1)</f>
        <v>42200.447013888886</v>
      </c>
    </row>
    <row r="3795" spans="1:20" ht="43.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12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9">
        <f>Table1[[#This Row],[pledged]]/Table1[[#This Row],[goal]]</f>
        <v>0.59657142857142853</v>
      </c>
      <c r="P3795" s="8">
        <f>IFERROR(Table1[[#This Row],[pledged]]/Table1[[#This Row],[backers_count]],0)</f>
        <v>174</v>
      </c>
      <c r="Q37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95" t="str">
        <f>RIGHT(Table1[[#This Row],[Category and Sub-Category]],(LEN(Table1[[#This Row],[Category and Sub-Category]])-(FIND("/",Table1[[#This Row],[Category and Sub-Category]],1))))</f>
        <v>musical</v>
      </c>
      <c r="S3795" s="7">
        <f>(Table1[[#This Row],[launched_at]]/86400)+DATE(1970,1,1)</f>
        <v>41968.938993055555</v>
      </c>
      <c r="T3795" s="7">
        <f>(Table1[[#This Row],[deadline]]/86400)+DATE(1970,1,1)</f>
        <v>41989.938993055555</v>
      </c>
    </row>
    <row r="3796" spans="1:20" ht="58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12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9">
        <f>Table1[[#This Row],[pledged]]/Table1[[#This Row],[goal]]</f>
        <v>0.01</v>
      </c>
      <c r="P3796" s="8">
        <f>IFERROR(Table1[[#This Row],[pledged]]/Table1[[#This Row],[backers_count]],0)</f>
        <v>50</v>
      </c>
      <c r="Q37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96" t="str">
        <f>RIGHT(Table1[[#This Row],[Category and Sub-Category]],(LEN(Table1[[#This Row],[Category and Sub-Category]])-(FIND("/",Table1[[#This Row],[Category and Sub-Category]],1))))</f>
        <v>musical</v>
      </c>
      <c r="S3796" s="7">
        <f>(Table1[[#This Row],[launched_at]]/86400)+DATE(1970,1,1)</f>
        <v>42132.58048611111</v>
      </c>
      <c r="T3796" s="7">
        <f>(Table1[[#This Row],[deadline]]/86400)+DATE(1970,1,1)</f>
        <v>42162.58048611111</v>
      </c>
    </row>
    <row r="3797" spans="1:20" ht="43.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12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9">
        <f>Table1[[#This Row],[pledged]]/Table1[[#This Row],[goal]]</f>
        <v>1.6666666666666666E-2</v>
      </c>
      <c r="P3797" s="8">
        <f>IFERROR(Table1[[#This Row],[pledged]]/Table1[[#This Row],[backers_count]],0)</f>
        <v>5</v>
      </c>
      <c r="Q37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97" t="str">
        <f>RIGHT(Table1[[#This Row],[Category and Sub-Category]],(LEN(Table1[[#This Row],[Category and Sub-Category]])-(FIND("/",Table1[[#This Row],[Category and Sub-Category]],1))))</f>
        <v>musical</v>
      </c>
      <c r="S3797" s="7">
        <f>(Table1[[#This Row],[launched_at]]/86400)+DATE(1970,1,1)</f>
        <v>42201.436226851853</v>
      </c>
      <c r="T3797" s="7">
        <f>(Table1[[#This Row],[deadline]]/86400)+DATE(1970,1,1)</f>
        <v>42244.9375</v>
      </c>
    </row>
    <row r="3798" spans="1:20" ht="43.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12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9">
        <f>Table1[[#This Row],[pledged]]/Table1[[#This Row],[goal]]</f>
        <v>4.4444444444444447E-5</v>
      </c>
      <c r="P3798" s="8">
        <f>IFERROR(Table1[[#This Row],[pledged]]/Table1[[#This Row],[backers_count]],0)</f>
        <v>1</v>
      </c>
      <c r="Q37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98" t="str">
        <f>RIGHT(Table1[[#This Row],[Category and Sub-Category]],(LEN(Table1[[#This Row],[Category and Sub-Category]])-(FIND("/",Table1[[#This Row],[Category and Sub-Category]],1))))</f>
        <v>musical</v>
      </c>
      <c r="S3798" s="7">
        <f>(Table1[[#This Row],[launched_at]]/86400)+DATE(1970,1,1)</f>
        <v>42689.029583333337</v>
      </c>
      <c r="T3798" s="7">
        <f>(Table1[[#This Row],[deadline]]/86400)+DATE(1970,1,1)</f>
        <v>42749.029583333337</v>
      </c>
    </row>
    <row r="3799" spans="1:20" ht="58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12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9">
        <f>Table1[[#This Row],[pledged]]/Table1[[#This Row],[goal]]</f>
        <v>0.89666666666666661</v>
      </c>
      <c r="P3799" s="8">
        <f>IFERROR(Table1[[#This Row],[pledged]]/Table1[[#This Row],[backers_count]],0)</f>
        <v>145.40540540540542</v>
      </c>
      <c r="Q37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799" t="str">
        <f>RIGHT(Table1[[#This Row],[Category and Sub-Category]],(LEN(Table1[[#This Row],[Category and Sub-Category]])-(FIND("/",Table1[[#This Row],[Category and Sub-Category]],1))))</f>
        <v>musical</v>
      </c>
      <c r="S3799" s="7">
        <f>(Table1[[#This Row],[launched_at]]/86400)+DATE(1970,1,1)</f>
        <v>42084.881539351853</v>
      </c>
      <c r="T3799" s="7">
        <f>(Table1[[#This Row],[deadline]]/86400)+DATE(1970,1,1)</f>
        <v>42114.881539351853</v>
      </c>
    </row>
    <row r="3800" spans="1:20" ht="43.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12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9">
        <f>Table1[[#This Row],[pledged]]/Table1[[#This Row],[goal]]</f>
        <v>1.4642857142857143E-2</v>
      </c>
      <c r="P3800" s="8">
        <f>IFERROR(Table1[[#This Row],[pledged]]/Table1[[#This Row],[backers_count]],0)</f>
        <v>205</v>
      </c>
      <c r="Q38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00" t="str">
        <f>RIGHT(Table1[[#This Row],[Category and Sub-Category]],(LEN(Table1[[#This Row],[Category and Sub-Category]])-(FIND("/",Table1[[#This Row],[Category and Sub-Category]],1))))</f>
        <v>musical</v>
      </c>
      <c r="S3800" s="7">
        <f>(Table1[[#This Row],[launched_at]]/86400)+DATE(1970,1,1)</f>
        <v>41831.722777777773</v>
      </c>
      <c r="T3800" s="7">
        <f>(Table1[[#This Row],[deadline]]/86400)+DATE(1970,1,1)</f>
        <v>41861.722777777773</v>
      </c>
    </row>
    <row r="3801" spans="1:20" ht="43.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12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9">
        <f>Table1[[#This Row],[pledged]]/Table1[[#This Row],[goal]]</f>
        <v>4.02E-2</v>
      </c>
      <c r="P3801" s="8">
        <f>IFERROR(Table1[[#This Row],[pledged]]/Table1[[#This Row],[backers_count]],0)</f>
        <v>100.5</v>
      </c>
      <c r="Q38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01" t="str">
        <f>RIGHT(Table1[[#This Row],[Category and Sub-Category]],(LEN(Table1[[#This Row],[Category and Sub-Category]])-(FIND("/",Table1[[#This Row],[Category and Sub-Category]],1))))</f>
        <v>musical</v>
      </c>
      <c r="S3801" s="7">
        <f>(Table1[[#This Row],[launched_at]]/86400)+DATE(1970,1,1)</f>
        <v>42410.93105324074</v>
      </c>
      <c r="T3801" s="7">
        <f>(Table1[[#This Row],[deadline]]/86400)+DATE(1970,1,1)</f>
        <v>42440.93105324074</v>
      </c>
    </row>
    <row r="3802" spans="1:20" ht="43.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1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9">
        <f>Table1[[#This Row],[pledged]]/Table1[[#This Row],[goal]]</f>
        <v>4.0045454545454544E-2</v>
      </c>
      <c r="P3802" s="8">
        <f>IFERROR(Table1[[#This Row],[pledged]]/Table1[[#This Row],[backers_count]],0)</f>
        <v>55.0625</v>
      </c>
      <c r="Q38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02" t="str">
        <f>RIGHT(Table1[[#This Row],[Category and Sub-Category]],(LEN(Table1[[#This Row],[Category and Sub-Category]])-(FIND("/",Table1[[#This Row],[Category and Sub-Category]],1))))</f>
        <v>musical</v>
      </c>
      <c r="S3802" s="7">
        <f>(Table1[[#This Row],[launched_at]]/86400)+DATE(1970,1,1)</f>
        <v>41982.737071759257</v>
      </c>
      <c r="T3802" s="7">
        <f>(Table1[[#This Row],[deadline]]/86400)+DATE(1970,1,1)</f>
        <v>42015.207638888889</v>
      </c>
    </row>
    <row r="3803" spans="1:20" ht="43.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12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9">
        <f>Table1[[#This Row],[pledged]]/Table1[[#This Row],[goal]]</f>
        <v>8.5199999999999998E-2</v>
      </c>
      <c r="P3803" s="8">
        <f>IFERROR(Table1[[#This Row],[pledged]]/Table1[[#This Row],[backers_count]],0)</f>
        <v>47.333333333333336</v>
      </c>
      <c r="Q38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03" t="str">
        <f>RIGHT(Table1[[#This Row],[Category and Sub-Category]],(LEN(Table1[[#This Row],[Category and Sub-Category]])-(FIND("/",Table1[[#This Row],[Category and Sub-Category]],1))))</f>
        <v>musical</v>
      </c>
      <c r="S3803" s="7">
        <f>(Table1[[#This Row],[launched_at]]/86400)+DATE(1970,1,1)</f>
        <v>41975.676111111112</v>
      </c>
      <c r="T3803" s="7">
        <f>(Table1[[#This Row],[deadline]]/86400)+DATE(1970,1,1)</f>
        <v>42006.676111111112</v>
      </c>
    </row>
    <row r="3804" spans="1:20" ht="43.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12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9">
        <f>Table1[[#This Row],[pledged]]/Table1[[#This Row],[goal]]</f>
        <v>0</v>
      </c>
      <c r="P3804" s="8">
        <f>IFERROR(Table1[[#This Row],[pledged]]/Table1[[#This Row],[backers_count]],0)</f>
        <v>0</v>
      </c>
      <c r="Q38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04" t="str">
        <f>RIGHT(Table1[[#This Row],[Category and Sub-Category]],(LEN(Table1[[#This Row],[Category and Sub-Category]])-(FIND("/",Table1[[#This Row],[Category and Sub-Category]],1))))</f>
        <v>musical</v>
      </c>
      <c r="S3804" s="7">
        <f>(Table1[[#This Row],[launched_at]]/86400)+DATE(1970,1,1)</f>
        <v>42269.126226851848</v>
      </c>
      <c r="T3804" s="7">
        <f>(Table1[[#This Row],[deadline]]/86400)+DATE(1970,1,1)</f>
        <v>42299.126226851848</v>
      </c>
    </row>
    <row r="3805" spans="1:20" ht="29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12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9">
        <f>Table1[[#This Row],[pledged]]/Table1[[#This Row],[goal]]</f>
        <v>0.19650000000000001</v>
      </c>
      <c r="P3805" s="8">
        <f>IFERROR(Table1[[#This Row],[pledged]]/Table1[[#This Row],[backers_count]],0)</f>
        <v>58.95</v>
      </c>
      <c r="Q38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05" t="str">
        <f>RIGHT(Table1[[#This Row],[Category and Sub-Category]],(LEN(Table1[[#This Row],[Category and Sub-Category]])-(FIND("/",Table1[[#This Row],[Category and Sub-Category]],1))))</f>
        <v>musical</v>
      </c>
      <c r="S3805" s="7">
        <f>(Table1[[#This Row],[launched_at]]/86400)+DATE(1970,1,1)</f>
        <v>42403.971851851849</v>
      </c>
      <c r="T3805" s="7">
        <f>(Table1[[#This Row],[deadline]]/86400)+DATE(1970,1,1)</f>
        <v>42433.971851851849</v>
      </c>
    </row>
    <row r="3806" spans="1:20" ht="43.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12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9">
        <f>Table1[[#This Row],[pledged]]/Table1[[#This Row],[goal]]</f>
        <v>0</v>
      </c>
      <c r="P3806" s="8">
        <f>IFERROR(Table1[[#This Row],[pledged]]/Table1[[#This Row],[backers_count]],0)</f>
        <v>0</v>
      </c>
      <c r="Q38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06" t="str">
        <f>RIGHT(Table1[[#This Row],[Category and Sub-Category]],(LEN(Table1[[#This Row],[Category and Sub-Category]])-(FIND("/",Table1[[#This Row],[Category and Sub-Category]],1))))</f>
        <v>musical</v>
      </c>
      <c r="S3806" s="7">
        <f>(Table1[[#This Row],[launched_at]]/86400)+DATE(1970,1,1)</f>
        <v>42527.00953703704</v>
      </c>
      <c r="T3806" s="7">
        <f>(Table1[[#This Row],[deadline]]/86400)+DATE(1970,1,1)</f>
        <v>42582.291666666672</v>
      </c>
    </row>
    <row r="3807" spans="1:20" ht="43.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12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9">
        <f>Table1[[#This Row],[pledged]]/Table1[[#This Row],[goal]]</f>
        <v>2.0000000000000002E-5</v>
      </c>
      <c r="P3807" s="8">
        <f>IFERROR(Table1[[#This Row],[pledged]]/Table1[[#This Row],[backers_count]],0)</f>
        <v>1.5</v>
      </c>
      <c r="Q38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07" t="str">
        <f>RIGHT(Table1[[#This Row],[Category and Sub-Category]],(LEN(Table1[[#This Row],[Category and Sub-Category]])-(FIND("/",Table1[[#This Row],[Category and Sub-Category]],1))))</f>
        <v>musical</v>
      </c>
      <c r="S3807" s="7">
        <f>(Table1[[#This Row],[launched_at]]/86400)+DATE(1970,1,1)</f>
        <v>41849.887037037035</v>
      </c>
      <c r="T3807" s="7">
        <f>(Table1[[#This Row],[deadline]]/86400)+DATE(1970,1,1)</f>
        <v>41909.887037037035</v>
      </c>
    </row>
    <row r="3808" spans="1:20" ht="58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12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9">
        <f>Table1[[#This Row],[pledged]]/Table1[[#This Row],[goal]]</f>
        <v>6.6666666666666664E-4</v>
      </c>
      <c r="P3808" s="8">
        <f>IFERROR(Table1[[#This Row],[pledged]]/Table1[[#This Row],[backers_count]],0)</f>
        <v>5</v>
      </c>
      <c r="Q38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08" t="str">
        <f>RIGHT(Table1[[#This Row],[Category and Sub-Category]],(LEN(Table1[[#This Row],[Category and Sub-Category]])-(FIND("/",Table1[[#This Row],[Category and Sub-Category]],1))))</f>
        <v>musical</v>
      </c>
      <c r="S3808" s="7">
        <f>(Table1[[#This Row],[launched_at]]/86400)+DATE(1970,1,1)</f>
        <v>41799.259039351848</v>
      </c>
      <c r="T3808" s="7">
        <f>(Table1[[#This Row],[deadline]]/86400)+DATE(1970,1,1)</f>
        <v>41819.259039351848</v>
      </c>
    </row>
    <row r="3809" spans="1:20" ht="43.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12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9">
        <f>Table1[[#This Row],[pledged]]/Table1[[#This Row],[goal]]</f>
        <v>0.30333333333333334</v>
      </c>
      <c r="P3809" s="8">
        <f>IFERROR(Table1[[#This Row],[pledged]]/Table1[[#This Row],[backers_count]],0)</f>
        <v>50.555555555555557</v>
      </c>
      <c r="Q38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09" t="str">
        <f>RIGHT(Table1[[#This Row],[Category and Sub-Category]],(LEN(Table1[[#This Row],[Category and Sub-Category]])-(FIND("/",Table1[[#This Row],[Category and Sub-Category]],1))))</f>
        <v>musical</v>
      </c>
      <c r="S3809" s="7">
        <f>(Table1[[#This Row],[launched_at]]/86400)+DATE(1970,1,1)</f>
        <v>42090.909016203703</v>
      </c>
      <c r="T3809" s="7">
        <f>(Table1[[#This Row],[deadline]]/86400)+DATE(1970,1,1)</f>
        <v>42097.909016203703</v>
      </c>
    </row>
    <row r="3810" spans="1:20" ht="43.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12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9">
        <f>Table1[[#This Row],[pledged]]/Table1[[#This Row],[goal]]</f>
        <v>1</v>
      </c>
      <c r="P3810" s="8">
        <f>IFERROR(Table1[[#This Row],[pledged]]/Table1[[#This Row],[backers_count]],0)</f>
        <v>41.666666666666664</v>
      </c>
      <c r="Q38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10" t="str">
        <f>RIGHT(Table1[[#This Row],[Category and Sub-Category]],(LEN(Table1[[#This Row],[Category and Sub-Category]])-(FIND("/",Table1[[#This Row],[Category and Sub-Category]],1))))</f>
        <v>plays</v>
      </c>
      <c r="S3810" s="7">
        <f>(Table1[[#This Row],[launched_at]]/86400)+DATE(1970,1,1)</f>
        <v>42059.453923611116</v>
      </c>
      <c r="T3810" s="7">
        <f>(Table1[[#This Row],[deadline]]/86400)+DATE(1970,1,1)</f>
        <v>42119.412256944444</v>
      </c>
    </row>
    <row r="3811" spans="1:20" ht="58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12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9">
        <f>Table1[[#This Row],[pledged]]/Table1[[#This Row],[goal]]</f>
        <v>1.0125</v>
      </c>
      <c r="P3811" s="8">
        <f>IFERROR(Table1[[#This Row],[pledged]]/Table1[[#This Row],[backers_count]],0)</f>
        <v>53.289473684210527</v>
      </c>
      <c r="Q38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11" t="str">
        <f>RIGHT(Table1[[#This Row],[Category and Sub-Category]],(LEN(Table1[[#This Row],[Category and Sub-Category]])-(FIND("/",Table1[[#This Row],[Category and Sub-Category]],1))))</f>
        <v>plays</v>
      </c>
      <c r="S3811" s="7">
        <f>(Table1[[#This Row],[launched_at]]/86400)+DATE(1970,1,1)</f>
        <v>41800.526701388888</v>
      </c>
      <c r="T3811" s="7">
        <f>(Table1[[#This Row],[deadline]]/86400)+DATE(1970,1,1)</f>
        <v>41850.958333333336</v>
      </c>
    </row>
    <row r="3812" spans="1:20" ht="43.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9">
        <f>Table1[[#This Row],[pledged]]/Table1[[#This Row],[goal]]</f>
        <v>1.2173333333333334</v>
      </c>
      <c r="P3812" s="8">
        <f>IFERROR(Table1[[#This Row],[pledged]]/Table1[[#This Row],[backers_count]],0)</f>
        <v>70.230769230769226</v>
      </c>
      <c r="Q38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12" t="str">
        <f>RIGHT(Table1[[#This Row],[Category and Sub-Category]],(LEN(Table1[[#This Row],[Category and Sub-Category]])-(FIND("/",Table1[[#This Row],[Category and Sub-Category]],1))))</f>
        <v>plays</v>
      </c>
      <c r="S3812" s="7">
        <f>(Table1[[#This Row],[launched_at]]/86400)+DATE(1970,1,1)</f>
        <v>42054.849050925928</v>
      </c>
      <c r="T3812" s="7">
        <f>(Table1[[#This Row],[deadline]]/86400)+DATE(1970,1,1)</f>
        <v>42084.807384259257</v>
      </c>
    </row>
    <row r="3813" spans="1:20" ht="43.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12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9">
        <f>Table1[[#This Row],[pledged]]/Table1[[#This Row],[goal]]</f>
        <v>3.3</v>
      </c>
      <c r="P3813" s="8">
        <f>IFERROR(Table1[[#This Row],[pledged]]/Table1[[#This Row],[backers_count]],0)</f>
        <v>43.421052631578945</v>
      </c>
      <c r="Q38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13" t="str">
        <f>RIGHT(Table1[[#This Row],[Category and Sub-Category]],(LEN(Table1[[#This Row],[Category and Sub-Category]])-(FIND("/",Table1[[#This Row],[Category and Sub-Category]],1))))</f>
        <v>plays</v>
      </c>
      <c r="S3813" s="7">
        <f>(Table1[[#This Row],[launched_at]]/86400)+DATE(1970,1,1)</f>
        <v>42487.62700231481</v>
      </c>
      <c r="T3813" s="7">
        <f>(Table1[[#This Row],[deadline]]/86400)+DATE(1970,1,1)</f>
        <v>42521.458333333328</v>
      </c>
    </row>
    <row r="3814" spans="1:20" ht="43.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12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9">
        <f>Table1[[#This Row],[pledged]]/Table1[[#This Row],[goal]]</f>
        <v>1.0954999999999999</v>
      </c>
      <c r="P3814" s="8">
        <f>IFERROR(Table1[[#This Row],[pledged]]/Table1[[#This Row],[backers_count]],0)</f>
        <v>199.18181818181819</v>
      </c>
      <c r="Q38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14" t="str">
        <f>RIGHT(Table1[[#This Row],[Category and Sub-Category]],(LEN(Table1[[#This Row],[Category and Sub-Category]])-(FIND("/",Table1[[#This Row],[Category and Sub-Category]],1))))</f>
        <v>plays</v>
      </c>
      <c r="S3814" s="7">
        <f>(Table1[[#This Row],[launched_at]]/86400)+DATE(1970,1,1)</f>
        <v>42109.751250000001</v>
      </c>
      <c r="T3814" s="7">
        <f>(Table1[[#This Row],[deadline]]/86400)+DATE(1970,1,1)</f>
        <v>42156.165972222225</v>
      </c>
    </row>
    <row r="3815" spans="1:20" ht="58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12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9">
        <f>Table1[[#This Row],[pledged]]/Table1[[#This Row],[goal]]</f>
        <v>1.0095190476190474</v>
      </c>
      <c r="P3815" s="8">
        <f>IFERROR(Table1[[#This Row],[pledged]]/Table1[[#This Row],[backers_count]],0)</f>
        <v>78.518148148148143</v>
      </c>
      <c r="Q38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15" t="str">
        <f>RIGHT(Table1[[#This Row],[Category and Sub-Category]],(LEN(Table1[[#This Row],[Category and Sub-Category]])-(FIND("/",Table1[[#This Row],[Category and Sub-Category]],1))))</f>
        <v>plays</v>
      </c>
      <c r="S3815" s="7">
        <f>(Table1[[#This Row],[launched_at]]/86400)+DATE(1970,1,1)</f>
        <v>42497.275706018518</v>
      </c>
      <c r="T3815" s="7">
        <f>(Table1[[#This Row],[deadline]]/86400)+DATE(1970,1,1)</f>
        <v>42535.904861111107</v>
      </c>
    </row>
    <row r="3816" spans="1:20" ht="43.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12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9">
        <f>Table1[[#This Row],[pledged]]/Table1[[#This Row],[goal]]</f>
        <v>1.4013333333333333</v>
      </c>
      <c r="P3816" s="8">
        <f>IFERROR(Table1[[#This Row],[pledged]]/Table1[[#This Row],[backers_count]],0)</f>
        <v>61.823529411764703</v>
      </c>
      <c r="Q38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16" t="str">
        <f>RIGHT(Table1[[#This Row],[Category and Sub-Category]],(LEN(Table1[[#This Row],[Category and Sub-Category]])-(FIND("/",Table1[[#This Row],[Category and Sub-Category]],1))))</f>
        <v>plays</v>
      </c>
      <c r="S3816" s="7">
        <f>(Table1[[#This Row],[launched_at]]/86400)+DATE(1970,1,1)</f>
        <v>42058.904074074075</v>
      </c>
      <c r="T3816" s="7">
        <f>(Table1[[#This Row],[deadline]]/86400)+DATE(1970,1,1)</f>
        <v>42095.165972222225</v>
      </c>
    </row>
    <row r="3817" spans="1:20" ht="29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12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9">
        <f>Table1[[#This Row],[pledged]]/Table1[[#This Row],[goal]]</f>
        <v>1.0000100000000001</v>
      </c>
      <c r="P3817" s="8">
        <f>IFERROR(Table1[[#This Row],[pledged]]/Table1[[#This Row],[backers_count]],0)</f>
        <v>50.000500000000002</v>
      </c>
      <c r="Q38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17" t="str">
        <f>RIGHT(Table1[[#This Row],[Category and Sub-Category]],(LEN(Table1[[#This Row],[Category and Sub-Category]])-(FIND("/",Table1[[#This Row],[Category and Sub-Category]],1))))</f>
        <v>plays</v>
      </c>
      <c r="S3817" s="7">
        <f>(Table1[[#This Row],[launched_at]]/86400)+DATE(1970,1,1)</f>
        <v>42207.259918981479</v>
      </c>
      <c r="T3817" s="7">
        <f>(Table1[[#This Row],[deadline]]/86400)+DATE(1970,1,1)</f>
        <v>42236.958333333328</v>
      </c>
    </row>
    <row r="3818" spans="1:20" ht="58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12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9">
        <f>Table1[[#This Row],[pledged]]/Table1[[#This Row],[goal]]</f>
        <v>1.19238</v>
      </c>
      <c r="P3818" s="8">
        <f>IFERROR(Table1[[#This Row],[pledged]]/Table1[[#This Row],[backers_count]],0)</f>
        <v>48.339729729729726</v>
      </c>
      <c r="Q38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18" t="str">
        <f>RIGHT(Table1[[#This Row],[Category and Sub-Category]],(LEN(Table1[[#This Row],[Category and Sub-Category]])-(FIND("/",Table1[[#This Row],[Category and Sub-Category]],1))))</f>
        <v>plays</v>
      </c>
      <c r="S3818" s="7">
        <f>(Table1[[#This Row],[launched_at]]/86400)+DATE(1970,1,1)</f>
        <v>41807.690081018518</v>
      </c>
      <c r="T3818" s="7">
        <f>(Table1[[#This Row],[deadline]]/86400)+DATE(1970,1,1)</f>
        <v>41837.690081018518</v>
      </c>
    </row>
    <row r="3819" spans="1:20" ht="43.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12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9">
        <f>Table1[[#This Row],[pledged]]/Table1[[#This Row],[goal]]</f>
        <v>1.0725</v>
      </c>
      <c r="P3819" s="8">
        <f>IFERROR(Table1[[#This Row],[pledged]]/Table1[[#This Row],[backers_count]],0)</f>
        <v>107.25</v>
      </c>
      <c r="Q38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19" t="str">
        <f>RIGHT(Table1[[#This Row],[Category and Sub-Category]],(LEN(Table1[[#This Row],[Category and Sub-Category]])-(FIND("/",Table1[[#This Row],[Category and Sub-Category]],1))))</f>
        <v>plays</v>
      </c>
      <c r="S3819" s="7">
        <f>(Table1[[#This Row],[launched_at]]/86400)+DATE(1970,1,1)</f>
        <v>42284.69694444444</v>
      </c>
      <c r="T3819" s="7">
        <f>(Table1[[#This Row],[deadline]]/86400)+DATE(1970,1,1)</f>
        <v>42301.165972222225</v>
      </c>
    </row>
    <row r="3820" spans="1:20" ht="43.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12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9">
        <f>Table1[[#This Row],[pledged]]/Table1[[#This Row],[goal]]</f>
        <v>2.2799999999999998</v>
      </c>
      <c r="P3820" s="8">
        <f>IFERROR(Table1[[#This Row],[pledged]]/Table1[[#This Row],[backers_count]],0)</f>
        <v>57</v>
      </c>
      <c r="Q38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20" t="str">
        <f>RIGHT(Table1[[#This Row],[Category and Sub-Category]],(LEN(Table1[[#This Row],[Category and Sub-Category]])-(FIND("/",Table1[[#This Row],[Category and Sub-Category]],1))))</f>
        <v>plays</v>
      </c>
      <c r="S3820" s="7">
        <f>(Table1[[#This Row],[launched_at]]/86400)+DATE(1970,1,1)</f>
        <v>42045.84238425926</v>
      </c>
      <c r="T3820" s="7">
        <f>(Table1[[#This Row],[deadline]]/86400)+DATE(1970,1,1)</f>
        <v>42075.800717592589</v>
      </c>
    </row>
    <row r="3821" spans="1:20" ht="43.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12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9">
        <f>Table1[[#This Row],[pledged]]/Table1[[#This Row],[goal]]</f>
        <v>1.0640000000000001</v>
      </c>
      <c r="P3821" s="8">
        <f>IFERROR(Table1[[#This Row],[pledged]]/Table1[[#This Row],[backers_count]],0)</f>
        <v>40.92307692307692</v>
      </c>
      <c r="Q38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21" t="str">
        <f>RIGHT(Table1[[#This Row],[Category and Sub-Category]],(LEN(Table1[[#This Row],[Category and Sub-Category]])-(FIND("/",Table1[[#This Row],[Category and Sub-Category]],1))))</f>
        <v>plays</v>
      </c>
      <c r="S3821" s="7">
        <f>(Table1[[#This Row],[launched_at]]/86400)+DATE(1970,1,1)</f>
        <v>42184.209537037037</v>
      </c>
      <c r="T3821" s="7">
        <f>(Table1[[#This Row],[deadline]]/86400)+DATE(1970,1,1)</f>
        <v>42202.876388888893</v>
      </c>
    </row>
    <row r="3822" spans="1:20" ht="43.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1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9">
        <f>Table1[[#This Row],[pledged]]/Table1[[#This Row],[goal]]</f>
        <v>1.4333333333333333</v>
      </c>
      <c r="P3822" s="8">
        <f>IFERROR(Table1[[#This Row],[pledged]]/Table1[[#This Row],[backers_count]],0)</f>
        <v>21.5</v>
      </c>
      <c r="Q38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22" t="str">
        <f>RIGHT(Table1[[#This Row],[Category and Sub-Category]],(LEN(Table1[[#This Row],[Category and Sub-Category]])-(FIND("/",Table1[[#This Row],[Category and Sub-Category]],1))))</f>
        <v>plays</v>
      </c>
      <c r="S3822" s="7">
        <f>(Table1[[#This Row],[launched_at]]/86400)+DATE(1970,1,1)</f>
        <v>42160.651817129634</v>
      </c>
      <c r="T3822" s="7">
        <f>(Table1[[#This Row],[deadline]]/86400)+DATE(1970,1,1)</f>
        <v>42190.651817129634</v>
      </c>
    </row>
    <row r="3823" spans="1:20" ht="43.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12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9">
        <f>Table1[[#This Row],[pledged]]/Table1[[#This Row],[goal]]</f>
        <v>1.0454285714285714</v>
      </c>
      <c r="P3823" s="8">
        <f>IFERROR(Table1[[#This Row],[pledged]]/Table1[[#This Row],[backers_count]],0)</f>
        <v>79.543478260869563</v>
      </c>
      <c r="Q38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23" t="str">
        <f>RIGHT(Table1[[#This Row],[Category and Sub-Category]],(LEN(Table1[[#This Row],[Category and Sub-Category]])-(FIND("/",Table1[[#This Row],[Category and Sub-Category]],1))))</f>
        <v>plays</v>
      </c>
      <c r="S3823" s="7">
        <f>(Table1[[#This Row],[launched_at]]/86400)+DATE(1970,1,1)</f>
        <v>42341.180636574078</v>
      </c>
      <c r="T3823" s="7">
        <f>(Table1[[#This Row],[deadline]]/86400)+DATE(1970,1,1)</f>
        <v>42373.180636574078</v>
      </c>
    </row>
    <row r="3824" spans="1:20" ht="58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12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9">
        <f>Table1[[#This Row],[pledged]]/Table1[[#This Row],[goal]]</f>
        <v>1.1002000000000001</v>
      </c>
      <c r="P3824" s="8">
        <f>IFERROR(Table1[[#This Row],[pledged]]/Table1[[#This Row],[backers_count]],0)</f>
        <v>72.381578947368425</v>
      </c>
      <c r="Q38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24" t="str">
        <f>RIGHT(Table1[[#This Row],[Category and Sub-Category]],(LEN(Table1[[#This Row],[Category and Sub-Category]])-(FIND("/",Table1[[#This Row],[Category and Sub-Category]],1))))</f>
        <v>plays</v>
      </c>
      <c r="S3824" s="7">
        <f>(Table1[[#This Row],[launched_at]]/86400)+DATE(1970,1,1)</f>
        <v>42329.838159722218</v>
      </c>
      <c r="T3824" s="7">
        <f>(Table1[[#This Row],[deadline]]/86400)+DATE(1970,1,1)</f>
        <v>42388.957638888889</v>
      </c>
    </row>
    <row r="3825" spans="1:20" ht="43.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12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9">
        <f>Table1[[#This Row],[pledged]]/Table1[[#This Row],[goal]]</f>
        <v>1.06</v>
      </c>
      <c r="P3825" s="8">
        <f>IFERROR(Table1[[#This Row],[pledged]]/Table1[[#This Row],[backers_count]],0)</f>
        <v>64.634146341463421</v>
      </c>
      <c r="Q38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25" t="str">
        <f>RIGHT(Table1[[#This Row],[Category and Sub-Category]],(LEN(Table1[[#This Row],[Category and Sub-Category]])-(FIND("/",Table1[[#This Row],[Category and Sub-Category]],1))))</f>
        <v>plays</v>
      </c>
      <c r="S3825" s="7">
        <f>(Table1[[#This Row],[launched_at]]/86400)+DATE(1970,1,1)</f>
        <v>42170.910231481481</v>
      </c>
      <c r="T3825" s="7">
        <f>(Table1[[#This Row],[deadline]]/86400)+DATE(1970,1,1)</f>
        <v>42205.165972222225</v>
      </c>
    </row>
    <row r="3826" spans="1:20" ht="43.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12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9">
        <f>Table1[[#This Row],[pledged]]/Table1[[#This Row],[goal]]</f>
        <v>1.08</v>
      </c>
      <c r="P3826" s="8">
        <f>IFERROR(Table1[[#This Row],[pledged]]/Table1[[#This Row],[backers_count]],0)</f>
        <v>38.571428571428569</v>
      </c>
      <c r="Q38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26" t="str">
        <f>RIGHT(Table1[[#This Row],[Category and Sub-Category]],(LEN(Table1[[#This Row],[Category and Sub-Category]])-(FIND("/",Table1[[#This Row],[Category and Sub-Category]],1))))</f>
        <v>plays</v>
      </c>
      <c r="S3826" s="7">
        <f>(Table1[[#This Row],[launched_at]]/86400)+DATE(1970,1,1)</f>
        <v>42571.626192129625</v>
      </c>
      <c r="T3826" s="7">
        <f>(Table1[[#This Row],[deadline]]/86400)+DATE(1970,1,1)</f>
        <v>42583.570138888885</v>
      </c>
    </row>
    <row r="3827" spans="1:20" ht="43.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12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9">
        <f>Table1[[#This Row],[pledged]]/Table1[[#This Row],[goal]]</f>
        <v>1.0542</v>
      </c>
      <c r="P3827" s="8">
        <f>IFERROR(Table1[[#This Row],[pledged]]/Table1[[#This Row],[backers_count]],0)</f>
        <v>107.57142857142857</v>
      </c>
      <c r="Q38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27" t="str">
        <f>RIGHT(Table1[[#This Row],[Category and Sub-Category]],(LEN(Table1[[#This Row],[Category and Sub-Category]])-(FIND("/",Table1[[#This Row],[Category and Sub-Category]],1))))</f>
        <v>plays</v>
      </c>
      <c r="S3827" s="7">
        <f>(Table1[[#This Row],[launched_at]]/86400)+DATE(1970,1,1)</f>
        <v>42151.069606481484</v>
      </c>
      <c r="T3827" s="7">
        <f>(Table1[[#This Row],[deadline]]/86400)+DATE(1970,1,1)</f>
        <v>42172.069606481484</v>
      </c>
    </row>
    <row r="3828" spans="1:20" ht="43.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12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9">
        <f>Table1[[#This Row],[pledged]]/Table1[[#This Row],[goal]]</f>
        <v>1.1916666666666667</v>
      </c>
      <c r="P3828" s="8">
        <f>IFERROR(Table1[[#This Row],[pledged]]/Table1[[#This Row],[backers_count]],0)</f>
        <v>27.5</v>
      </c>
      <c r="Q38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28" t="str">
        <f>RIGHT(Table1[[#This Row],[Category and Sub-Category]],(LEN(Table1[[#This Row],[Category and Sub-Category]])-(FIND("/",Table1[[#This Row],[Category and Sub-Category]],1))))</f>
        <v>plays</v>
      </c>
      <c r="S3828" s="7">
        <f>(Table1[[#This Row],[launched_at]]/86400)+DATE(1970,1,1)</f>
        <v>42101.423541666663</v>
      </c>
      <c r="T3828" s="7">
        <f>(Table1[[#This Row],[deadline]]/86400)+DATE(1970,1,1)</f>
        <v>42131.423541666663</v>
      </c>
    </row>
    <row r="3829" spans="1:20" ht="58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12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9">
        <f>Table1[[#This Row],[pledged]]/Table1[[#This Row],[goal]]</f>
        <v>1.5266666666666666</v>
      </c>
      <c r="P3829" s="8">
        <f>IFERROR(Table1[[#This Row],[pledged]]/Table1[[#This Row],[backers_count]],0)</f>
        <v>70.461538461538467</v>
      </c>
      <c r="Q38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29" t="str">
        <f>RIGHT(Table1[[#This Row],[Category and Sub-Category]],(LEN(Table1[[#This Row],[Category and Sub-Category]])-(FIND("/",Table1[[#This Row],[Category and Sub-Category]],1))))</f>
        <v>plays</v>
      </c>
      <c r="S3829" s="7">
        <f>(Table1[[#This Row],[launched_at]]/86400)+DATE(1970,1,1)</f>
        <v>42034.928252314814</v>
      </c>
      <c r="T3829" s="7">
        <f>(Table1[[#This Row],[deadline]]/86400)+DATE(1970,1,1)</f>
        <v>42090</v>
      </c>
    </row>
    <row r="3830" spans="1:20" ht="43.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12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9">
        <f>Table1[[#This Row],[pledged]]/Table1[[#This Row],[goal]]</f>
        <v>1</v>
      </c>
      <c r="P3830" s="8">
        <f>IFERROR(Table1[[#This Row],[pledged]]/Table1[[#This Row],[backers_count]],0)</f>
        <v>178.57142857142858</v>
      </c>
      <c r="Q38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30" t="str">
        <f>RIGHT(Table1[[#This Row],[Category and Sub-Category]],(LEN(Table1[[#This Row],[Category and Sub-Category]])-(FIND("/",Table1[[#This Row],[Category and Sub-Category]],1))))</f>
        <v>plays</v>
      </c>
      <c r="S3830" s="7">
        <f>(Table1[[#This Row],[launched_at]]/86400)+DATE(1970,1,1)</f>
        <v>41944.527627314819</v>
      </c>
      <c r="T3830" s="7">
        <f>(Table1[[#This Row],[deadline]]/86400)+DATE(1970,1,1)</f>
        <v>42004.569293981476</v>
      </c>
    </row>
    <row r="3831" spans="1:20" ht="43.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12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9">
        <f>Table1[[#This Row],[pledged]]/Table1[[#This Row],[goal]]</f>
        <v>1.002</v>
      </c>
      <c r="P3831" s="8">
        <f>IFERROR(Table1[[#This Row],[pledged]]/Table1[[#This Row],[backers_count]],0)</f>
        <v>62.625</v>
      </c>
      <c r="Q38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31" t="str">
        <f>RIGHT(Table1[[#This Row],[Category and Sub-Category]],(LEN(Table1[[#This Row],[Category and Sub-Category]])-(FIND("/",Table1[[#This Row],[Category and Sub-Category]],1))))</f>
        <v>plays</v>
      </c>
      <c r="S3831" s="7">
        <f>(Table1[[#This Row],[launched_at]]/86400)+DATE(1970,1,1)</f>
        <v>42593.865405092598</v>
      </c>
      <c r="T3831" s="7">
        <f>(Table1[[#This Row],[deadline]]/86400)+DATE(1970,1,1)</f>
        <v>42613.865405092598</v>
      </c>
    </row>
    <row r="3832" spans="1:20" ht="43.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1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9">
        <f>Table1[[#This Row],[pledged]]/Table1[[#This Row],[goal]]</f>
        <v>2.25</v>
      </c>
      <c r="P3832" s="8">
        <f>IFERROR(Table1[[#This Row],[pledged]]/Table1[[#This Row],[backers_count]],0)</f>
        <v>75</v>
      </c>
      <c r="Q38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32" t="str">
        <f>RIGHT(Table1[[#This Row],[Category and Sub-Category]],(LEN(Table1[[#This Row],[Category and Sub-Category]])-(FIND("/",Table1[[#This Row],[Category and Sub-Category]],1))))</f>
        <v>plays</v>
      </c>
      <c r="S3832" s="7">
        <f>(Table1[[#This Row],[launched_at]]/86400)+DATE(1970,1,1)</f>
        <v>42503.740868055553</v>
      </c>
      <c r="T3832" s="7">
        <f>(Table1[[#This Row],[deadline]]/86400)+DATE(1970,1,1)</f>
        <v>42517.740868055553</v>
      </c>
    </row>
    <row r="3833" spans="1:20" ht="58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12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9">
        <f>Table1[[#This Row],[pledged]]/Table1[[#This Row],[goal]]</f>
        <v>1.0602199999999999</v>
      </c>
      <c r="P3833" s="8">
        <f>IFERROR(Table1[[#This Row],[pledged]]/Table1[[#This Row],[backers_count]],0)</f>
        <v>58.901111111111113</v>
      </c>
      <c r="Q38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33" t="str">
        <f>RIGHT(Table1[[#This Row],[Category and Sub-Category]],(LEN(Table1[[#This Row],[Category and Sub-Category]])-(FIND("/",Table1[[#This Row],[Category and Sub-Category]],1))))</f>
        <v>plays</v>
      </c>
      <c r="S3833" s="7">
        <f>(Table1[[#This Row],[launched_at]]/86400)+DATE(1970,1,1)</f>
        <v>41927.848900462966</v>
      </c>
      <c r="T3833" s="7">
        <f>(Table1[[#This Row],[deadline]]/86400)+DATE(1970,1,1)</f>
        <v>41948.890567129631</v>
      </c>
    </row>
    <row r="3834" spans="1:20" ht="43.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12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9">
        <f>Table1[[#This Row],[pledged]]/Table1[[#This Row],[goal]]</f>
        <v>1.0466666666666666</v>
      </c>
      <c r="P3834" s="8">
        <f>IFERROR(Table1[[#This Row],[pledged]]/Table1[[#This Row],[backers_count]],0)</f>
        <v>139.55555555555554</v>
      </c>
      <c r="Q38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34" t="str">
        <f>RIGHT(Table1[[#This Row],[Category and Sub-Category]],(LEN(Table1[[#This Row],[Category and Sub-Category]])-(FIND("/",Table1[[#This Row],[Category and Sub-Category]],1))))</f>
        <v>plays</v>
      </c>
      <c r="S3834" s="7">
        <f>(Table1[[#This Row],[launched_at]]/86400)+DATE(1970,1,1)</f>
        <v>42375.114988425921</v>
      </c>
      <c r="T3834" s="7">
        <f>(Table1[[#This Row],[deadline]]/86400)+DATE(1970,1,1)</f>
        <v>42420.114988425921</v>
      </c>
    </row>
    <row r="3835" spans="1:20" ht="58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12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9">
        <f>Table1[[#This Row],[pledged]]/Table1[[#This Row],[goal]]</f>
        <v>1.1666666666666667</v>
      </c>
      <c r="P3835" s="8">
        <f>IFERROR(Table1[[#This Row],[pledged]]/Table1[[#This Row],[backers_count]],0)</f>
        <v>70</v>
      </c>
      <c r="Q38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35" t="str">
        <f>RIGHT(Table1[[#This Row],[Category and Sub-Category]],(LEN(Table1[[#This Row],[Category and Sub-Category]])-(FIND("/",Table1[[#This Row],[Category and Sub-Category]],1))))</f>
        <v>plays</v>
      </c>
      <c r="S3835" s="7">
        <f>(Table1[[#This Row],[launched_at]]/86400)+DATE(1970,1,1)</f>
        <v>41963.872361111113</v>
      </c>
      <c r="T3835" s="7">
        <f>(Table1[[#This Row],[deadline]]/86400)+DATE(1970,1,1)</f>
        <v>41974.797916666663</v>
      </c>
    </row>
    <row r="3836" spans="1:20" ht="58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12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9">
        <f>Table1[[#This Row],[pledged]]/Table1[[#This Row],[goal]]</f>
        <v>1.0903333333333334</v>
      </c>
      <c r="P3836" s="8">
        <f>IFERROR(Table1[[#This Row],[pledged]]/Table1[[#This Row],[backers_count]],0)</f>
        <v>57.385964912280699</v>
      </c>
      <c r="Q38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36" t="str">
        <f>RIGHT(Table1[[#This Row],[Category and Sub-Category]],(LEN(Table1[[#This Row],[Category and Sub-Category]])-(FIND("/",Table1[[#This Row],[Category and Sub-Category]],1))))</f>
        <v>plays</v>
      </c>
      <c r="S3836" s="7">
        <f>(Table1[[#This Row],[launched_at]]/86400)+DATE(1970,1,1)</f>
        <v>42143.445219907408</v>
      </c>
      <c r="T3836" s="7">
        <f>(Table1[[#This Row],[deadline]]/86400)+DATE(1970,1,1)</f>
        <v>42173.445219907408</v>
      </c>
    </row>
    <row r="3837" spans="1:20" ht="43.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12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9">
        <f>Table1[[#This Row],[pledged]]/Table1[[#This Row],[goal]]</f>
        <v>1.6</v>
      </c>
      <c r="P3837" s="8">
        <f>IFERROR(Table1[[#This Row],[pledged]]/Table1[[#This Row],[backers_count]],0)</f>
        <v>40</v>
      </c>
      <c r="Q38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37" t="str">
        <f>RIGHT(Table1[[#This Row],[Category and Sub-Category]],(LEN(Table1[[#This Row],[Category and Sub-Category]])-(FIND("/",Table1[[#This Row],[Category and Sub-Category]],1))))</f>
        <v>plays</v>
      </c>
      <c r="S3837" s="7">
        <f>(Table1[[#This Row],[launched_at]]/86400)+DATE(1970,1,1)</f>
        <v>42460.94222222222</v>
      </c>
      <c r="T3837" s="7">
        <f>(Table1[[#This Row],[deadline]]/86400)+DATE(1970,1,1)</f>
        <v>42481.94222222222</v>
      </c>
    </row>
    <row r="3838" spans="1:20" ht="43.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12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9">
        <f>Table1[[#This Row],[pledged]]/Table1[[#This Row],[goal]]</f>
        <v>1.125</v>
      </c>
      <c r="P3838" s="8">
        <f>IFERROR(Table1[[#This Row],[pledged]]/Table1[[#This Row],[backers_count]],0)</f>
        <v>64.285714285714292</v>
      </c>
      <c r="Q38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38" t="str">
        <f>RIGHT(Table1[[#This Row],[Category and Sub-Category]],(LEN(Table1[[#This Row],[Category and Sub-Category]])-(FIND("/",Table1[[#This Row],[Category and Sub-Category]],1))))</f>
        <v>plays</v>
      </c>
      <c r="S3838" s="7">
        <f>(Table1[[#This Row],[launched_at]]/86400)+DATE(1970,1,1)</f>
        <v>42553.926527777774</v>
      </c>
      <c r="T3838" s="7">
        <f>(Table1[[#This Row],[deadline]]/86400)+DATE(1970,1,1)</f>
        <v>42585.172916666663</v>
      </c>
    </row>
    <row r="3839" spans="1:20" ht="29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12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9">
        <f>Table1[[#This Row],[pledged]]/Table1[[#This Row],[goal]]</f>
        <v>1.0209999999999999</v>
      </c>
      <c r="P3839" s="8">
        <f>IFERROR(Table1[[#This Row],[pledged]]/Table1[[#This Row],[backers_count]],0)</f>
        <v>120.11764705882354</v>
      </c>
      <c r="Q38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39" t="str">
        <f>RIGHT(Table1[[#This Row],[Category and Sub-Category]],(LEN(Table1[[#This Row],[Category and Sub-Category]])-(FIND("/",Table1[[#This Row],[Category and Sub-Category]],1))))</f>
        <v>plays</v>
      </c>
      <c r="S3839" s="7">
        <f>(Table1[[#This Row],[launched_at]]/86400)+DATE(1970,1,1)</f>
        <v>42152.765717592592</v>
      </c>
      <c r="T3839" s="7">
        <f>(Table1[[#This Row],[deadline]]/86400)+DATE(1970,1,1)</f>
        <v>42188.765717592592</v>
      </c>
    </row>
    <row r="3840" spans="1:20" ht="58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12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9">
        <f>Table1[[#This Row],[pledged]]/Table1[[#This Row],[goal]]</f>
        <v>1.00824</v>
      </c>
      <c r="P3840" s="8">
        <f>IFERROR(Table1[[#This Row],[pledged]]/Table1[[#This Row],[backers_count]],0)</f>
        <v>1008.24</v>
      </c>
      <c r="Q38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40" t="str">
        <f>RIGHT(Table1[[#This Row],[Category and Sub-Category]],(LEN(Table1[[#This Row],[Category and Sub-Category]])-(FIND("/",Table1[[#This Row],[Category and Sub-Category]],1))))</f>
        <v>plays</v>
      </c>
      <c r="S3840" s="7">
        <f>(Table1[[#This Row],[launched_at]]/86400)+DATE(1970,1,1)</f>
        <v>42116.710752314815</v>
      </c>
      <c r="T3840" s="7">
        <f>(Table1[[#This Row],[deadline]]/86400)+DATE(1970,1,1)</f>
        <v>42146.710752314815</v>
      </c>
    </row>
    <row r="3841" spans="1:20" ht="43.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12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9">
        <f>Table1[[#This Row],[pledged]]/Table1[[#This Row],[goal]]</f>
        <v>1.0125</v>
      </c>
      <c r="P3841" s="8">
        <f>IFERROR(Table1[[#This Row],[pledged]]/Table1[[#This Row],[backers_count]],0)</f>
        <v>63.28125</v>
      </c>
      <c r="Q38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41" t="str">
        <f>RIGHT(Table1[[#This Row],[Category and Sub-Category]],(LEN(Table1[[#This Row],[Category and Sub-Category]])-(FIND("/",Table1[[#This Row],[Category and Sub-Category]],1))))</f>
        <v>plays</v>
      </c>
      <c r="S3841" s="7">
        <f>(Table1[[#This Row],[launched_at]]/86400)+DATE(1970,1,1)</f>
        <v>42155.142638888894</v>
      </c>
      <c r="T3841" s="7">
        <f>(Table1[[#This Row],[deadline]]/86400)+DATE(1970,1,1)</f>
        <v>42215.142638888894</v>
      </c>
    </row>
    <row r="3842" spans="1:20" ht="43.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1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9">
        <f>Table1[[#This Row],[pledged]]/Table1[[#This Row],[goal]]</f>
        <v>65</v>
      </c>
      <c r="P3842" s="8">
        <f>IFERROR(Table1[[#This Row],[pledged]]/Table1[[#This Row],[backers_count]],0)</f>
        <v>21.666666666666668</v>
      </c>
      <c r="Q38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42" t="str">
        <f>RIGHT(Table1[[#This Row],[Category and Sub-Category]],(LEN(Table1[[#This Row],[Category and Sub-Category]])-(FIND("/",Table1[[#This Row],[Category and Sub-Category]],1))))</f>
        <v>plays</v>
      </c>
      <c r="S3842" s="7">
        <f>(Table1[[#This Row],[launched_at]]/86400)+DATE(1970,1,1)</f>
        <v>42432.701724537037</v>
      </c>
      <c r="T3842" s="7">
        <f>(Table1[[#This Row],[deadline]]/86400)+DATE(1970,1,1)</f>
        <v>42457.660057870366</v>
      </c>
    </row>
    <row r="3843" spans="1:20" ht="43.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12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9">
        <f>Table1[[#This Row],[pledged]]/Table1[[#This Row],[goal]]</f>
        <v>8.72E-2</v>
      </c>
      <c r="P3843" s="8">
        <f>IFERROR(Table1[[#This Row],[pledged]]/Table1[[#This Row],[backers_count]],0)</f>
        <v>25.647058823529413</v>
      </c>
      <c r="Q38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43" t="str">
        <f>RIGHT(Table1[[#This Row],[Category and Sub-Category]],(LEN(Table1[[#This Row],[Category and Sub-Category]])-(FIND("/",Table1[[#This Row],[Category and Sub-Category]],1))))</f>
        <v>plays</v>
      </c>
      <c r="S3843" s="7">
        <f>(Table1[[#This Row],[launched_at]]/86400)+DATE(1970,1,1)</f>
        <v>41780.785729166666</v>
      </c>
      <c r="T3843" s="7">
        <f>(Table1[[#This Row],[deadline]]/86400)+DATE(1970,1,1)</f>
        <v>41840.785729166666</v>
      </c>
    </row>
    <row r="3844" spans="1:20" ht="43.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12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9">
        <f>Table1[[#This Row],[pledged]]/Table1[[#This Row],[goal]]</f>
        <v>0.21940000000000001</v>
      </c>
      <c r="P3844" s="8">
        <f>IFERROR(Table1[[#This Row],[pledged]]/Table1[[#This Row],[backers_count]],0)</f>
        <v>47.695652173913047</v>
      </c>
      <c r="Q38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44" t="str">
        <f>RIGHT(Table1[[#This Row],[Category and Sub-Category]],(LEN(Table1[[#This Row],[Category and Sub-Category]])-(FIND("/",Table1[[#This Row],[Category and Sub-Category]],1))))</f>
        <v>plays</v>
      </c>
      <c r="S3844" s="7">
        <f>(Table1[[#This Row],[launched_at]]/86400)+DATE(1970,1,1)</f>
        <v>41740.493657407409</v>
      </c>
      <c r="T3844" s="7">
        <f>(Table1[[#This Row],[deadline]]/86400)+DATE(1970,1,1)</f>
        <v>41770.493657407409</v>
      </c>
    </row>
    <row r="3845" spans="1:20" ht="43.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12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9">
        <f>Table1[[#This Row],[pledged]]/Table1[[#This Row],[goal]]</f>
        <v>0.21299999999999999</v>
      </c>
      <c r="P3845" s="8">
        <f>IFERROR(Table1[[#This Row],[pledged]]/Table1[[#This Row],[backers_count]],0)</f>
        <v>56.05263157894737</v>
      </c>
      <c r="Q38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45" t="str">
        <f>RIGHT(Table1[[#This Row],[Category and Sub-Category]],(LEN(Table1[[#This Row],[Category and Sub-Category]])-(FIND("/",Table1[[#This Row],[Category and Sub-Category]],1))))</f>
        <v>plays</v>
      </c>
      <c r="S3845" s="7">
        <f>(Table1[[#This Row],[launched_at]]/86400)+DATE(1970,1,1)</f>
        <v>41766.072500000002</v>
      </c>
      <c r="T3845" s="7">
        <f>(Table1[[#This Row],[deadline]]/86400)+DATE(1970,1,1)</f>
        <v>41791.072500000002</v>
      </c>
    </row>
    <row r="3846" spans="1:20" ht="43.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12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9">
        <f>Table1[[#This Row],[pledged]]/Table1[[#This Row],[goal]]</f>
        <v>0.41489795918367345</v>
      </c>
      <c r="P3846" s="8">
        <f>IFERROR(Table1[[#This Row],[pledged]]/Table1[[#This Row],[backers_count]],0)</f>
        <v>81.319999999999993</v>
      </c>
      <c r="Q38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46" t="str">
        <f>RIGHT(Table1[[#This Row],[Category and Sub-Category]],(LEN(Table1[[#This Row],[Category and Sub-Category]])-(FIND("/",Table1[[#This Row],[Category and Sub-Category]],1))))</f>
        <v>plays</v>
      </c>
      <c r="S3846" s="7">
        <f>(Table1[[#This Row],[launched_at]]/86400)+DATE(1970,1,1)</f>
        <v>41766.617291666669</v>
      </c>
      <c r="T3846" s="7">
        <f>(Table1[[#This Row],[deadline]]/86400)+DATE(1970,1,1)</f>
        <v>41793.290972222225</v>
      </c>
    </row>
    <row r="3847" spans="1:20" ht="58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12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9">
        <f>Table1[[#This Row],[pledged]]/Table1[[#This Row],[goal]]</f>
        <v>2.1049999999999999E-2</v>
      </c>
      <c r="P3847" s="8">
        <f>IFERROR(Table1[[#This Row],[pledged]]/Table1[[#This Row],[backers_count]],0)</f>
        <v>70.166666666666671</v>
      </c>
      <c r="Q38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47" t="str">
        <f>RIGHT(Table1[[#This Row],[Category and Sub-Category]],(LEN(Table1[[#This Row],[Category and Sub-Category]])-(FIND("/",Table1[[#This Row],[Category and Sub-Category]],1))))</f>
        <v>plays</v>
      </c>
      <c r="S3847" s="7">
        <f>(Table1[[#This Row],[launched_at]]/86400)+DATE(1970,1,1)</f>
        <v>42248.627013888894</v>
      </c>
      <c r="T3847" s="7">
        <f>(Table1[[#This Row],[deadline]]/86400)+DATE(1970,1,1)</f>
        <v>42278.627013888894</v>
      </c>
    </row>
    <row r="3848" spans="1:20" ht="43.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12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9">
        <f>Table1[[#This Row],[pledged]]/Table1[[#This Row],[goal]]</f>
        <v>2.7E-2</v>
      </c>
      <c r="P3848" s="8">
        <f>IFERROR(Table1[[#This Row],[pledged]]/Table1[[#This Row],[backers_count]],0)</f>
        <v>23.625</v>
      </c>
      <c r="Q38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48" t="str">
        <f>RIGHT(Table1[[#This Row],[Category and Sub-Category]],(LEN(Table1[[#This Row],[Category and Sub-Category]])-(FIND("/",Table1[[#This Row],[Category and Sub-Category]],1))))</f>
        <v>plays</v>
      </c>
      <c r="S3848" s="7">
        <f>(Table1[[#This Row],[launched_at]]/86400)+DATE(1970,1,1)</f>
        <v>41885.221550925926</v>
      </c>
      <c r="T3848" s="7">
        <f>(Table1[[#This Row],[deadline]]/86400)+DATE(1970,1,1)</f>
        <v>41916.290972222225</v>
      </c>
    </row>
    <row r="3849" spans="1:20" ht="43.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12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9">
        <f>Table1[[#This Row],[pledged]]/Table1[[#This Row],[goal]]</f>
        <v>0.16161904761904761</v>
      </c>
      <c r="P3849" s="8">
        <f>IFERROR(Table1[[#This Row],[pledged]]/Table1[[#This Row],[backers_count]],0)</f>
        <v>188.55555555555554</v>
      </c>
      <c r="Q38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49" t="str">
        <f>RIGHT(Table1[[#This Row],[Category and Sub-Category]],(LEN(Table1[[#This Row],[Category and Sub-Category]])-(FIND("/",Table1[[#This Row],[Category and Sub-Category]],1))))</f>
        <v>plays</v>
      </c>
      <c r="S3849" s="7">
        <f>(Table1[[#This Row],[launched_at]]/86400)+DATE(1970,1,1)</f>
        <v>42159.224432870367</v>
      </c>
      <c r="T3849" s="7">
        <f>(Table1[[#This Row],[deadline]]/86400)+DATE(1970,1,1)</f>
        <v>42204.224432870367</v>
      </c>
    </row>
    <row r="3850" spans="1:20" ht="43.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12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9">
        <f>Table1[[#This Row],[pledged]]/Table1[[#This Row],[goal]]</f>
        <v>0.16376923076923078</v>
      </c>
      <c r="P3850" s="8">
        <f>IFERROR(Table1[[#This Row],[pledged]]/Table1[[#This Row],[backers_count]],0)</f>
        <v>49.511627906976742</v>
      </c>
      <c r="Q38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50" t="str">
        <f>RIGHT(Table1[[#This Row],[Category and Sub-Category]],(LEN(Table1[[#This Row],[Category and Sub-Category]])-(FIND("/",Table1[[#This Row],[Category and Sub-Category]],1))))</f>
        <v>plays</v>
      </c>
      <c r="S3850" s="7">
        <f>(Table1[[#This Row],[launched_at]]/86400)+DATE(1970,1,1)</f>
        <v>42265.817002314812</v>
      </c>
      <c r="T3850" s="7">
        <f>(Table1[[#This Row],[deadline]]/86400)+DATE(1970,1,1)</f>
        <v>42295.817002314812</v>
      </c>
    </row>
    <row r="3851" spans="1:20" ht="58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12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9">
        <f>Table1[[#This Row],[pledged]]/Table1[[#This Row],[goal]]</f>
        <v>7.0433333333333334E-2</v>
      </c>
      <c r="P3851" s="8">
        <f>IFERROR(Table1[[#This Row],[pledged]]/Table1[[#This Row],[backers_count]],0)</f>
        <v>75.464285714285708</v>
      </c>
      <c r="Q38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51" t="str">
        <f>RIGHT(Table1[[#This Row],[Category and Sub-Category]],(LEN(Table1[[#This Row],[Category and Sub-Category]])-(FIND("/",Table1[[#This Row],[Category and Sub-Category]],1))))</f>
        <v>plays</v>
      </c>
      <c r="S3851" s="7">
        <f>(Table1[[#This Row],[launched_at]]/86400)+DATE(1970,1,1)</f>
        <v>42136.767175925925</v>
      </c>
      <c r="T3851" s="7">
        <f>(Table1[[#This Row],[deadline]]/86400)+DATE(1970,1,1)</f>
        <v>42166.767175925925</v>
      </c>
    </row>
    <row r="3852" spans="1:20" ht="29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1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9">
        <f>Table1[[#This Row],[pledged]]/Table1[[#This Row],[goal]]</f>
        <v>3.7999999999999999E-2</v>
      </c>
      <c r="P3852" s="8">
        <f>IFERROR(Table1[[#This Row],[pledged]]/Table1[[#This Row],[backers_count]],0)</f>
        <v>9.5</v>
      </c>
      <c r="Q38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52" t="str">
        <f>RIGHT(Table1[[#This Row],[Category and Sub-Category]],(LEN(Table1[[#This Row],[Category and Sub-Category]])-(FIND("/",Table1[[#This Row],[Category and Sub-Category]],1))))</f>
        <v>plays</v>
      </c>
      <c r="S3852" s="7">
        <f>(Table1[[#This Row],[launched_at]]/86400)+DATE(1970,1,1)</f>
        <v>41975.124340277776</v>
      </c>
      <c r="T3852" s="7">
        <f>(Table1[[#This Row],[deadline]]/86400)+DATE(1970,1,1)</f>
        <v>42005.124340277776</v>
      </c>
    </row>
    <row r="3853" spans="1:20" ht="43.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12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9">
        <f>Table1[[#This Row],[pledged]]/Table1[[#This Row],[goal]]</f>
        <v>0.34079999999999999</v>
      </c>
      <c r="P3853" s="8">
        <f>IFERROR(Table1[[#This Row],[pledged]]/Table1[[#This Row],[backers_count]],0)</f>
        <v>35.5</v>
      </c>
      <c r="Q38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53" t="str">
        <f>RIGHT(Table1[[#This Row],[Category and Sub-Category]],(LEN(Table1[[#This Row],[Category and Sub-Category]])-(FIND("/",Table1[[#This Row],[Category and Sub-Category]],1))))</f>
        <v>plays</v>
      </c>
      <c r="S3853" s="7">
        <f>(Table1[[#This Row],[launched_at]]/86400)+DATE(1970,1,1)</f>
        <v>42172.439571759256</v>
      </c>
      <c r="T3853" s="7">
        <f>(Table1[[#This Row],[deadline]]/86400)+DATE(1970,1,1)</f>
        <v>42202.439571759256</v>
      </c>
    </row>
    <row r="3854" spans="1:20" ht="43.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12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9">
        <f>Table1[[#This Row],[pledged]]/Table1[[#This Row],[goal]]</f>
        <v>2E-3</v>
      </c>
      <c r="P3854" s="8">
        <f>IFERROR(Table1[[#This Row],[pledged]]/Table1[[#This Row],[backers_count]],0)</f>
        <v>10</v>
      </c>
      <c r="Q38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54" t="str">
        <f>RIGHT(Table1[[#This Row],[Category and Sub-Category]],(LEN(Table1[[#This Row],[Category and Sub-Category]])-(FIND("/",Table1[[#This Row],[Category and Sub-Category]],1))))</f>
        <v>plays</v>
      </c>
      <c r="S3854" s="7">
        <f>(Table1[[#This Row],[launched_at]]/86400)+DATE(1970,1,1)</f>
        <v>42065.190694444449</v>
      </c>
      <c r="T3854" s="7">
        <f>(Table1[[#This Row],[deadline]]/86400)+DATE(1970,1,1)</f>
        <v>42090.149027777778</v>
      </c>
    </row>
    <row r="3855" spans="1:20" ht="43.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12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9">
        <f>Table1[[#This Row],[pledged]]/Table1[[#This Row],[goal]]</f>
        <v>2.5999999999999998E-4</v>
      </c>
      <c r="P3855" s="8">
        <f>IFERROR(Table1[[#This Row],[pledged]]/Table1[[#This Row],[backers_count]],0)</f>
        <v>13</v>
      </c>
      <c r="Q38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55" t="str">
        <f>RIGHT(Table1[[#This Row],[Category and Sub-Category]],(LEN(Table1[[#This Row],[Category and Sub-Category]])-(FIND("/",Table1[[#This Row],[Category and Sub-Category]],1))))</f>
        <v>plays</v>
      </c>
      <c r="S3855" s="7">
        <f>(Table1[[#This Row],[launched_at]]/86400)+DATE(1970,1,1)</f>
        <v>41848.84002314815</v>
      </c>
      <c r="T3855" s="7">
        <f>(Table1[[#This Row],[deadline]]/86400)+DATE(1970,1,1)</f>
        <v>41883.84002314815</v>
      </c>
    </row>
    <row r="3856" spans="1:20" ht="29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12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9">
        <f>Table1[[#This Row],[pledged]]/Table1[[#This Row],[goal]]</f>
        <v>0.16254545454545455</v>
      </c>
      <c r="P3856" s="8">
        <f>IFERROR(Table1[[#This Row],[pledged]]/Table1[[#This Row],[backers_count]],0)</f>
        <v>89.4</v>
      </c>
      <c r="Q38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56" t="str">
        <f>RIGHT(Table1[[#This Row],[Category and Sub-Category]],(LEN(Table1[[#This Row],[Category and Sub-Category]])-(FIND("/",Table1[[#This Row],[Category and Sub-Category]],1))))</f>
        <v>plays</v>
      </c>
      <c r="S3856" s="7">
        <f>(Table1[[#This Row],[launched_at]]/86400)+DATE(1970,1,1)</f>
        <v>42103.884930555556</v>
      </c>
      <c r="T3856" s="7">
        <f>(Table1[[#This Row],[deadline]]/86400)+DATE(1970,1,1)</f>
        <v>42133.884930555556</v>
      </c>
    </row>
    <row r="3857" spans="1:20" ht="58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12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9">
        <f>Table1[[#This Row],[pledged]]/Table1[[#This Row],[goal]]</f>
        <v>2.5000000000000001E-2</v>
      </c>
      <c r="P3857" s="8">
        <f>IFERROR(Table1[[#This Row],[pledged]]/Table1[[#This Row],[backers_count]],0)</f>
        <v>25</v>
      </c>
      <c r="Q38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57" t="str">
        <f>RIGHT(Table1[[#This Row],[Category and Sub-Category]],(LEN(Table1[[#This Row],[Category and Sub-Category]])-(FIND("/",Table1[[#This Row],[Category and Sub-Category]],1))))</f>
        <v>plays</v>
      </c>
      <c r="S3857" s="7">
        <f>(Table1[[#This Row],[launched_at]]/86400)+DATE(1970,1,1)</f>
        <v>42059.970729166671</v>
      </c>
      <c r="T3857" s="7">
        <f>(Table1[[#This Row],[deadline]]/86400)+DATE(1970,1,1)</f>
        <v>42089.929062499999</v>
      </c>
    </row>
    <row r="3858" spans="1:20" ht="58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12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9">
        <f>Table1[[#This Row],[pledged]]/Table1[[#This Row],[goal]]</f>
        <v>2.0000000000000001E-4</v>
      </c>
      <c r="P3858" s="8">
        <f>IFERROR(Table1[[#This Row],[pledged]]/Table1[[#This Row],[backers_count]],0)</f>
        <v>1</v>
      </c>
      <c r="Q38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58" t="str">
        <f>RIGHT(Table1[[#This Row],[Category and Sub-Category]],(LEN(Table1[[#This Row],[Category and Sub-Category]])-(FIND("/",Table1[[#This Row],[Category and Sub-Category]],1))))</f>
        <v>plays</v>
      </c>
      <c r="S3858" s="7">
        <f>(Table1[[#This Row],[launched_at]]/86400)+DATE(1970,1,1)</f>
        <v>42041.743090277778</v>
      </c>
      <c r="T3858" s="7">
        <f>(Table1[[#This Row],[deadline]]/86400)+DATE(1970,1,1)</f>
        <v>42071.701423611114</v>
      </c>
    </row>
    <row r="3859" spans="1:20" ht="43.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12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9">
        <f>Table1[[#This Row],[pledged]]/Table1[[#This Row],[goal]]</f>
        <v>5.1999999999999998E-2</v>
      </c>
      <c r="P3859" s="8">
        <f>IFERROR(Table1[[#This Row],[pledged]]/Table1[[#This Row],[backers_count]],0)</f>
        <v>65</v>
      </c>
      <c r="Q38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59" t="str">
        <f>RIGHT(Table1[[#This Row],[Category and Sub-Category]],(LEN(Table1[[#This Row],[Category and Sub-Category]])-(FIND("/",Table1[[#This Row],[Category and Sub-Category]],1))))</f>
        <v>plays</v>
      </c>
      <c r="S3859" s="7">
        <f>(Table1[[#This Row],[launched_at]]/86400)+DATE(1970,1,1)</f>
        <v>41829.73715277778</v>
      </c>
      <c r="T3859" s="7">
        <f>(Table1[[#This Row],[deadline]]/86400)+DATE(1970,1,1)</f>
        <v>41852.716666666667</v>
      </c>
    </row>
    <row r="3860" spans="1:20" ht="58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12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9">
        <f>Table1[[#This Row],[pledged]]/Table1[[#This Row],[goal]]</f>
        <v>0.02</v>
      </c>
      <c r="P3860" s="8">
        <f>IFERROR(Table1[[#This Row],[pledged]]/Table1[[#This Row],[backers_count]],0)</f>
        <v>10</v>
      </c>
      <c r="Q38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60" t="str">
        <f>RIGHT(Table1[[#This Row],[Category and Sub-Category]],(LEN(Table1[[#This Row],[Category and Sub-Category]])-(FIND("/",Table1[[#This Row],[Category and Sub-Category]],1))))</f>
        <v>plays</v>
      </c>
      <c r="S3860" s="7">
        <f>(Table1[[#This Row],[launched_at]]/86400)+DATE(1970,1,1)</f>
        <v>42128.431064814809</v>
      </c>
      <c r="T3860" s="7">
        <f>(Table1[[#This Row],[deadline]]/86400)+DATE(1970,1,1)</f>
        <v>42146.875</v>
      </c>
    </row>
    <row r="3861" spans="1:20" ht="43.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12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9">
        <f>Table1[[#This Row],[pledged]]/Table1[[#This Row],[goal]]</f>
        <v>4.0000000000000002E-4</v>
      </c>
      <c r="P3861" s="8">
        <f>IFERROR(Table1[[#This Row],[pledged]]/Table1[[#This Row],[backers_count]],0)</f>
        <v>1</v>
      </c>
      <c r="Q38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61" t="str">
        <f>RIGHT(Table1[[#This Row],[Category and Sub-Category]],(LEN(Table1[[#This Row],[Category and Sub-Category]])-(FIND("/",Table1[[#This Row],[Category and Sub-Category]],1))))</f>
        <v>plays</v>
      </c>
      <c r="S3861" s="7">
        <f>(Table1[[#This Row],[launched_at]]/86400)+DATE(1970,1,1)</f>
        <v>41789.893599537041</v>
      </c>
      <c r="T3861" s="7">
        <f>(Table1[[#This Row],[deadline]]/86400)+DATE(1970,1,1)</f>
        <v>41815.875</v>
      </c>
    </row>
    <row r="3862" spans="1:20" ht="58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1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9">
        <f>Table1[[#This Row],[pledged]]/Table1[[#This Row],[goal]]</f>
        <v>0.17666666666666667</v>
      </c>
      <c r="P3862" s="8">
        <f>IFERROR(Table1[[#This Row],[pledged]]/Table1[[#This Row],[backers_count]],0)</f>
        <v>81.538461538461533</v>
      </c>
      <c r="Q38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62" t="str">
        <f>RIGHT(Table1[[#This Row],[Category and Sub-Category]],(LEN(Table1[[#This Row],[Category and Sub-Category]])-(FIND("/",Table1[[#This Row],[Category and Sub-Category]],1))))</f>
        <v>plays</v>
      </c>
      <c r="S3862" s="7">
        <f>(Table1[[#This Row],[launched_at]]/86400)+DATE(1970,1,1)</f>
        <v>41833.660995370374</v>
      </c>
      <c r="T3862" s="7">
        <f>(Table1[[#This Row],[deadline]]/86400)+DATE(1970,1,1)</f>
        <v>41863.660995370374</v>
      </c>
    </row>
    <row r="3863" spans="1:20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12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9">
        <f>Table1[[#This Row],[pledged]]/Table1[[#This Row],[goal]]</f>
        <v>0.05</v>
      </c>
      <c r="P3863" s="8">
        <f>IFERROR(Table1[[#This Row],[pledged]]/Table1[[#This Row],[backers_count]],0)</f>
        <v>100</v>
      </c>
      <c r="Q38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63" t="str">
        <f>RIGHT(Table1[[#This Row],[Category and Sub-Category]],(LEN(Table1[[#This Row],[Category and Sub-Category]])-(FIND("/",Table1[[#This Row],[Category and Sub-Category]],1))))</f>
        <v>plays</v>
      </c>
      <c r="S3863" s="7">
        <f>(Table1[[#This Row],[launched_at]]/86400)+DATE(1970,1,1)</f>
        <v>41914.590011574073</v>
      </c>
      <c r="T3863" s="7">
        <f>(Table1[[#This Row],[deadline]]/86400)+DATE(1970,1,1)</f>
        <v>41955.907638888893</v>
      </c>
    </row>
    <row r="3864" spans="1:20" ht="29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12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9">
        <f>Table1[[#This Row],[pledged]]/Table1[[#This Row],[goal]]</f>
        <v>1.3333333333333334E-4</v>
      </c>
      <c r="P3864" s="8">
        <f>IFERROR(Table1[[#This Row],[pledged]]/Table1[[#This Row],[backers_count]],0)</f>
        <v>1</v>
      </c>
      <c r="Q38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64" t="str">
        <f>RIGHT(Table1[[#This Row],[Category and Sub-Category]],(LEN(Table1[[#This Row],[Category and Sub-Category]])-(FIND("/",Table1[[#This Row],[Category and Sub-Category]],1))))</f>
        <v>plays</v>
      </c>
      <c r="S3864" s="7">
        <f>(Table1[[#This Row],[launched_at]]/86400)+DATE(1970,1,1)</f>
        <v>42611.261064814811</v>
      </c>
      <c r="T3864" s="7">
        <f>(Table1[[#This Row],[deadline]]/86400)+DATE(1970,1,1)</f>
        <v>42625.707638888889</v>
      </c>
    </row>
    <row r="3865" spans="1:20" ht="43.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12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9">
        <f>Table1[[#This Row],[pledged]]/Table1[[#This Row],[goal]]</f>
        <v>0</v>
      </c>
      <c r="P3865" s="8">
        <f>IFERROR(Table1[[#This Row],[pledged]]/Table1[[#This Row],[backers_count]],0)</f>
        <v>0</v>
      </c>
      <c r="Q38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65" t="str">
        <f>RIGHT(Table1[[#This Row],[Category and Sub-Category]],(LEN(Table1[[#This Row],[Category and Sub-Category]])-(FIND("/",Table1[[#This Row],[Category and Sub-Category]],1))))</f>
        <v>plays</v>
      </c>
      <c r="S3865" s="7">
        <f>(Table1[[#This Row],[launched_at]]/86400)+DATE(1970,1,1)</f>
        <v>42253.633159722223</v>
      </c>
      <c r="T3865" s="7">
        <f>(Table1[[#This Row],[deadline]]/86400)+DATE(1970,1,1)</f>
        <v>42313.674826388888</v>
      </c>
    </row>
    <row r="3866" spans="1:20" ht="58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12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9">
        <f>Table1[[#This Row],[pledged]]/Table1[[#This Row],[goal]]</f>
        <v>1.2E-2</v>
      </c>
      <c r="P3866" s="8">
        <f>IFERROR(Table1[[#This Row],[pledged]]/Table1[[#This Row],[backers_count]],0)</f>
        <v>20</v>
      </c>
      <c r="Q38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66" t="str">
        <f>RIGHT(Table1[[#This Row],[Category and Sub-Category]],(LEN(Table1[[#This Row],[Category and Sub-Category]])-(FIND("/",Table1[[#This Row],[Category and Sub-Category]],1))))</f>
        <v>plays</v>
      </c>
      <c r="S3866" s="7">
        <f>(Table1[[#This Row],[launched_at]]/86400)+DATE(1970,1,1)</f>
        <v>42295.891828703709</v>
      </c>
      <c r="T3866" s="7">
        <f>(Table1[[#This Row],[deadline]]/86400)+DATE(1970,1,1)</f>
        <v>42325.933495370366</v>
      </c>
    </row>
    <row r="3867" spans="1:20" ht="43.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12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9">
        <f>Table1[[#This Row],[pledged]]/Table1[[#This Row],[goal]]</f>
        <v>0.26937422295897223</v>
      </c>
      <c r="P3867" s="8">
        <f>IFERROR(Table1[[#This Row],[pledged]]/Table1[[#This Row],[backers_count]],0)</f>
        <v>46.428571428571431</v>
      </c>
      <c r="Q38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67" t="str">
        <f>RIGHT(Table1[[#This Row],[Category and Sub-Category]],(LEN(Table1[[#This Row],[Category and Sub-Category]])-(FIND("/",Table1[[#This Row],[Category and Sub-Category]],1))))</f>
        <v>plays</v>
      </c>
      <c r="S3867" s="7">
        <f>(Table1[[#This Row],[launched_at]]/86400)+DATE(1970,1,1)</f>
        <v>41841.651597222226</v>
      </c>
      <c r="T3867" s="7">
        <f>(Table1[[#This Row],[deadline]]/86400)+DATE(1970,1,1)</f>
        <v>41881.229166666664</v>
      </c>
    </row>
    <row r="3868" spans="1:20" ht="29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12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9">
        <f>Table1[[#This Row],[pledged]]/Table1[[#This Row],[goal]]</f>
        <v>5.4999999999999997E-3</v>
      </c>
      <c r="P3868" s="8">
        <f>IFERROR(Table1[[#This Row],[pledged]]/Table1[[#This Row],[backers_count]],0)</f>
        <v>5.5</v>
      </c>
      <c r="Q38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68" t="str">
        <f>RIGHT(Table1[[#This Row],[Category and Sub-Category]],(LEN(Table1[[#This Row],[Category and Sub-Category]])-(FIND("/",Table1[[#This Row],[Category and Sub-Category]],1))))</f>
        <v>plays</v>
      </c>
      <c r="S3868" s="7">
        <f>(Table1[[#This Row],[launched_at]]/86400)+DATE(1970,1,1)</f>
        <v>42402.947002314817</v>
      </c>
      <c r="T3868" s="7">
        <f>(Table1[[#This Row],[deadline]]/86400)+DATE(1970,1,1)</f>
        <v>42452.145138888889</v>
      </c>
    </row>
    <row r="3869" spans="1:20" ht="43.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12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9">
        <f>Table1[[#This Row],[pledged]]/Table1[[#This Row],[goal]]</f>
        <v>0.1255</v>
      </c>
      <c r="P3869" s="8">
        <f>IFERROR(Table1[[#This Row],[pledged]]/Table1[[#This Row],[backers_count]],0)</f>
        <v>50.2</v>
      </c>
      <c r="Q38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69" t="str">
        <f>RIGHT(Table1[[#This Row],[Category and Sub-Category]],(LEN(Table1[[#This Row],[Category and Sub-Category]])-(FIND("/",Table1[[#This Row],[Category and Sub-Category]],1))))</f>
        <v>plays</v>
      </c>
      <c r="S3869" s="7">
        <f>(Table1[[#This Row],[launched_at]]/86400)+DATE(1970,1,1)</f>
        <v>42509.814108796301</v>
      </c>
      <c r="T3869" s="7">
        <f>(Table1[[#This Row],[deadline]]/86400)+DATE(1970,1,1)</f>
        <v>42539.814108796301</v>
      </c>
    </row>
    <row r="3870" spans="1:20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12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9">
        <f>Table1[[#This Row],[pledged]]/Table1[[#This Row],[goal]]</f>
        <v>2E-3</v>
      </c>
      <c r="P3870" s="8">
        <f>IFERROR(Table1[[#This Row],[pledged]]/Table1[[#This Row],[backers_count]],0)</f>
        <v>10</v>
      </c>
      <c r="Q38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70" t="str">
        <f>RIGHT(Table1[[#This Row],[Category and Sub-Category]],(LEN(Table1[[#This Row],[Category and Sub-Category]])-(FIND("/",Table1[[#This Row],[Category and Sub-Category]],1))))</f>
        <v>musical</v>
      </c>
      <c r="S3870" s="7">
        <f>(Table1[[#This Row],[launched_at]]/86400)+DATE(1970,1,1)</f>
        <v>41865.659780092596</v>
      </c>
      <c r="T3870" s="7">
        <f>(Table1[[#This Row],[deadline]]/86400)+DATE(1970,1,1)</f>
        <v>41890.659780092596</v>
      </c>
    </row>
    <row r="3871" spans="1:20" ht="29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12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9">
        <f>Table1[[#This Row],[pledged]]/Table1[[#This Row],[goal]]</f>
        <v>3.44748684310884E-2</v>
      </c>
      <c r="P3871" s="8">
        <f>IFERROR(Table1[[#This Row],[pledged]]/Table1[[#This Row],[backers_count]],0)</f>
        <v>30.133333333333333</v>
      </c>
      <c r="Q38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71" t="str">
        <f>RIGHT(Table1[[#This Row],[Category and Sub-Category]],(LEN(Table1[[#This Row],[Category and Sub-Category]])-(FIND("/",Table1[[#This Row],[Category and Sub-Category]],1))))</f>
        <v>musical</v>
      </c>
      <c r="S3871" s="7">
        <f>(Table1[[#This Row],[launched_at]]/86400)+DATE(1970,1,1)</f>
        <v>42047.724444444444</v>
      </c>
      <c r="T3871" s="7">
        <f>(Table1[[#This Row],[deadline]]/86400)+DATE(1970,1,1)</f>
        <v>42077.132638888885</v>
      </c>
    </row>
    <row r="3872" spans="1:20" ht="58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1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9">
        <f>Table1[[#This Row],[pledged]]/Table1[[#This Row],[goal]]</f>
        <v>0.15</v>
      </c>
      <c r="P3872" s="8">
        <f>IFERROR(Table1[[#This Row],[pledged]]/Table1[[#This Row],[backers_count]],0)</f>
        <v>150</v>
      </c>
      <c r="Q38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72" t="str">
        <f>RIGHT(Table1[[#This Row],[Category and Sub-Category]],(LEN(Table1[[#This Row],[Category and Sub-Category]])-(FIND("/",Table1[[#This Row],[Category and Sub-Category]],1))))</f>
        <v>musical</v>
      </c>
      <c r="S3872" s="7">
        <f>(Table1[[#This Row],[launched_at]]/86400)+DATE(1970,1,1)</f>
        <v>41793.172199074077</v>
      </c>
      <c r="T3872" s="7">
        <f>(Table1[[#This Row],[deadline]]/86400)+DATE(1970,1,1)</f>
        <v>41823.172199074077</v>
      </c>
    </row>
    <row r="3873" spans="1:20" ht="29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12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9">
        <f>Table1[[#This Row],[pledged]]/Table1[[#This Row],[goal]]</f>
        <v>2.6666666666666668E-2</v>
      </c>
      <c r="P3873" s="8">
        <f>IFERROR(Table1[[#This Row],[pledged]]/Table1[[#This Row],[backers_count]],0)</f>
        <v>13.333333333333334</v>
      </c>
      <c r="Q38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73" t="str">
        <f>RIGHT(Table1[[#This Row],[Category and Sub-Category]],(LEN(Table1[[#This Row],[Category and Sub-Category]])-(FIND("/",Table1[[#This Row],[Category and Sub-Category]],1))))</f>
        <v>musical</v>
      </c>
      <c r="S3873" s="7">
        <f>(Table1[[#This Row],[launched_at]]/86400)+DATE(1970,1,1)</f>
        <v>42763.780671296292</v>
      </c>
      <c r="T3873" s="7">
        <f>(Table1[[#This Row],[deadline]]/86400)+DATE(1970,1,1)</f>
        <v>42823.739004629635</v>
      </c>
    </row>
    <row r="3874" spans="1:20" ht="43.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12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9">
        <f>Table1[[#This Row],[pledged]]/Table1[[#This Row],[goal]]</f>
        <v>0</v>
      </c>
      <c r="P3874" s="8">
        <f>IFERROR(Table1[[#This Row],[pledged]]/Table1[[#This Row],[backers_count]],0)</f>
        <v>0</v>
      </c>
      <c r="Q38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74" t="str">
        <f>RIGHT(Table1[[#This Row],[Category and Sub-Category]],(LEN(Table1[[#This Row],[Category and Sub-Category]])-(FIND("/",Table1[[#This Row],[Category and Sub-Category]],1))))</f>
        <v>musical</v>
      </c>
      <c r="S3874" s="7">
        <f>(Table1[[#This Row],[launched_at]]/86400)+DATE(1970,1,1)</f>
        <v>42180.145787037036</v>
      </c>
      <c r="T3874" s="7">
        <f>(Table1[[#This Row],[deadline]]/86400)+DATE(1970,1,1)</f>
        <v>42230.145787037036</v>
      </c>
    </row>
    <row r="3875" spans="1:20" ht="43.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12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9">
        <f>Table1[[#This Row],[pledged]]/Table1[[#This Row],[goal]]</f>
        <v>0</v>
      </c>
      <c r="P3875" s="8">
        <f>IFERROR(Table1[[#This Row],[pledged]]/Table1[[#This Row],[backers_count]],0)</f>
        <v>0</v>
      </c>
      <c r="Q38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75" t="str">
        <f>RIGHT(Table1[[#This Row],[Category and Sub-Category]],(LEN(Table1[[#This Row],[Category and Sub-Category]])-(FIND("/",Table1[[#This Row],[Category and Sub-Category]],1))))</f>
        <v>musical</v>
      </c>
      <c r="S3875" s="7">
        <f>(Table1[[#This Row],[launched_at]]/86400)+DATE(1970,1,1)</f>
        <v>42255.696006944447</v>
      </c>
      <c r="T3875" s="7">
        <f>(Table1[[#This Row],[deadline]]/86400)+DATE(1970,1,1)</f>
        <v>42285.696006944447</v>
      </c>
    </row>
    <row r="3876" spans="1:20" ht="58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12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9">
        <f>Table1[[#This Row],[pledged]]/Table1[[#This Row],[goal]]</f>
        <v>0</v>
      </c>
      <c r="P3876" s="8">
        <f>IFERROR(Table1[[#This Row],[pledged]]/Table1[[#This Row],[backers_count]],0)</f>
        <v>0</v>
      </c>
      <c r="Q38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76" t="str">
        <f>RIGHT(Table1[[#This Row],[Category and Sub-Category]],(LEN(Table1[[#This Row],[Category and Sub-Category]])-(FIND("/",Table1[[#This Row],[Category and Sub-Category]],1))))</f>
        <v>musical</v>
      </c>
      <c r="S3876" s="7">
        <f>(Table1[[#This Row],[launched_at]]/86400)+DATE(1970,1,1)</f>
        <v>42007.016458333332</v>
      </c>
      <c r="T3876" s="7">
        <f>(Table1[[#This Row],[deadline]]/86400)+DATE(1970,1,1)</f>
        <v>42028.041666666672</v>
      </c>
    </row>
    <row r="3877" spans="1:20" ht="43.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12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9">
        <f>Table1[[#This Row],[pledged]]/Table1[[#This Row],[goal]]</f>
        <v>0</v>
      </c>
      <c r="P3877" s="8">
        <f>IFERROR(Table1[[#This Row],[pledged]]/Table1[[#This Row],[backers_count]],0)</f>
        <v>0</v>
      </c>
      <c r="Q38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77" t="str">
        <f>RIGHT(Table1[[#This Row],[Category and Sub-Category]],(LEN(Table1[[#This Row],[Category and Sub-Category]])-(FIND("/",Table1[[#This Row],[Category and Sub-Category]],1))))</f>
        <v>musical</v>
      </c>
      <c r="S3877" s="7">
        <f>(Table1[[#This Row],[launched_at]]/86400)+DATE(1970,1,1)</f>
        <v>42615.346817129626</v>
      </c>
      <c r="T3877" s="7">
        <f>(Table1[[#This Row],[deadline]]/86400)+DATE(1970,1,1)</f>
        <v>42616.416666666672</v>
      </c>
    </row>
    <row r="3878" spans="1:20" ht="58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12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9">
        <f>Table1[[#This Row],[pledged]]/Table1[[#This Row],[goal]]</f>
        <v>0.52794871794871789</v>
      </c>
      <c r="P3878" s="8">
        <f>IFERROR(Table1[[#This Row],[pledged]]/Table1[[#This Row],[backers_count]],0)</f>
        <v>44.760869565217391</v>
      </c>
      <c r="Q38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78" t="str">
        <f>RIGHT(Table1[[#This Row],[Category and Sub-Category]],(LEN(Table1[[#This Row],[Category and Sub-Category]])-(FIND("/",Table1[[#This Row],[Category and Sub-Category]],1))))</f>
        <v>musical</v>
      </c>
      <c r="S3878" s="7">
        <f>(Table1[[#This Row],[launched_at]]/86400)+DATE(1970,1,1)</f>
        <v>42372.624166666668</v>
      </c>
      <c r="T3878" s="7">
        <f>(Table1[[#This Row],[deadline]]/86400)+DATE(1970,1,1)</f>
        <v>42402.624166666668</v>
      </c>
    </row>
    <row r="3879" spans="1:20" ht="43.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12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9">
        <f>Table1[[#This Row],[pledged]]/Table1[[#This Row],[goal]]</f>
        <v>4.9639999999999997E-2</v>
      </c>
      <c r="P3879" s="8">
        <f>IFERROR(Table1[[#This Row],[pledged]]/Table1[[#This Row],[backers_count]],0)</f>
        <v>88.642857142857139</v>
      </c>
      <c r="Q38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79" t="str">
        <f>RIGHT(Table1[[#This Row],[Category and Sub-Category]],(LEN(Table1[[#This Row],[Category and Sub-Category]])-(FIND("/",Table1[[#This Row],[Category and Sub-Category]],1))))</f>
        <v>musical</v>
      </c>
      <c r="S3879" s="7">
        <f>(Table1[[#This Row],[launched_at]]/86400)+DATE(1970,1,1)</f>
        <v>42682.67768518519</v>
      </c>
      <c r="T3879" s="7">
        <f>(Table1[[#This Row],[deadline]]/86400)+DATE(1970,1,1)</f>
        <v>42712.67768518519</v>
      </c>
    </row>
    <row r="3880" spans="1:20" ht="43.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12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9">
        <f>Table1[[#This Row],[pledged]]/Table1[[#This Row],[goal]]</f>
        <v>5.5555555555555556E-4</v>
      </c>
      <c r="P3880" s="8">
        <f>IFERROR(Table1[[#This Row],[pledged]]/Table1[[#This Row],[backers_count]],0)</f>
        <v>10</v>
      </c>
      <c r="Q38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80" t="str">
        <f>RIGHT(Table1[[#This Row],[Category and Sub-Category]],(LEN(Table1[[#This Row],[Category and Sub-Category]])-(FIND("/",Table1[[#This Row],[Category and Sub-Category]],1))))</f>
        <v>musical</v>
      </c>
      <c r="S3880" s="7">
        <f>(Table1[[#This Row],[launched_at]]/86400)+DATE(1970,1,1)</f>
        <v>42154.818819444445</v>
      </c>
      <c r="T3880" s="7">
        <f>(Table1[[#This Row],[deadline]]/86400)+DATE(1970,1,1)</f>
        <v>42185.165972222225</v>
      </c>
    </row>
    <row r="3881" spans="1:20" ht="43.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12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9">
        <f>Table1[[#This Row],[pledged]]/Table1[[#This Row],[goal]]</f>
        <v>0</v>
      </c>
      <c r="P3881" s="8">
        <f>IFERROR(Table1[[#This Row],[pledged]]/Table1[[#This Row],[backers_count]],0)</f>
        <v>0</v>
      </c>
      <c r="Q38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81" t="str">
        <f>RIGHT(Table1[[#This Row],[Category and Sub-Category]],(LEN(Table1[[#This Row],[Category and Sub-Category]])-(FIND("/",Table1[[#This Row],[Category and Sub-Category]],1))))</f>
        <v>musical</v>
      </c>
      <c r="S3881" s="7">
        <f>(Table1[[#This Row],[launched_at]]/86400)+DATE(1970,1,1)</f>
        <v>41999.861064814817</v>
      </c>
      <c r="T3881" s="7">
        <f>(Table1[[#This Row],[deadline]]/86400)+DATE(1970,1,1)</f>
        <v>42029.861064814817</v>
      </c>
    </row>
    <row r="3882" spans="1:20" ht="43.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1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9">
        <f>Table1[[#This Row],[pledged]]/Table1[[#This Row],[goal]]</f>
        <v>0.13066666666666665</v>
      </c>
      <c r="P3882" s="8">
        <f>IFERROR(Table1[[#This Row],[pledged]]/Table1[[#This Row],[backers_count]],0)</f>
        <v>57.647058823529413</v>
      </c>
      <c r="Q38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82" t="str">
        <f>RIGHT(Table1[[#This Row],[Category and Sub-Category]],(LEN(Table1[[#This Row],[Category and Sub-Category]])-(FIND("/",Table1[[#This Row],[Category and Sub-Category]],1))))</f>
        <v>musical</v>
      </c>
      <c r="S3882" s="7">
        <f>(Table1[[#This Row],[launched_at]]/86400)+DATE(1970,1,1)</f>
        <v>41815.815046296295</v>
      </c>
      <c r="T3882" s="7">
        <f>(Table1[[#This Row],[deadline]]/86400)+DATE(1970,1,1)</f>
        <v>41850.958333333336</v>
      </c>
    </row>
    <row r="3883" spans="1:20" ht="29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12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9">
        <f>Table1[[#This Row],[pledged]]/Table1[[#This Row],[goal]]</f>
        <v>0.05</v>
      </c>
      <c r="P3883" s="8">
        <f>IFERROR(Table1[[#This Row],[pledged]]/Table1[[#This Row],[backers_count]],0)</f>
        <v>25</v>
      </c>
      <c r="Q38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83" t="str">
        <f>RIGHT(Table1[[#This Row],[Category and Sub-Category]],(LEN(Table1[[#This Row],[Category and Sub-Category]])-(FIND("/",Table1[[#This Row],[Category and Sub-Category]],1))))</f>
        <v>musical</v>
      </c>
      <c r="S3883" s="7">
        <f>(Table1[[#This Row],[launched_at]]/86400)+DATE(1970,1,1)</f>
        <v>42756.018506944441</v>
      </c>
      <c r="T3883" s="7">
        <f>(Table1[[#This Row],[deadline]]/86400)+DATE(1970,1,1)</f>
        <v>42786.018506944441</v>
      </c>
    </row>
    <row r="3884" spans="1:20" ht="43.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12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9">
        <f>Table1[[#This Row],[pledged]]/Table1[[#This Row],[goal]]</f>
        <v>0</v>
      </c>
      <c r="P3884" s="8">
        <f>IFERROR(Table1[[#This Row],[pledged]]/Table1[[#This Row],[backers_count]],0)</f>
        <v>0</v>
      </c>
      <c r="Q38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84" t="str">
        <f>RIGHT(Table1[[#This Row],[Category and Sub-Category]],(LEN(Table1[[#This Row],[Category and Sub-Category]])-(FIND("/",Table1[[#This Row],[Category and Sub-Category]],1))))</f>
        <v>musical</v>
      </c>
      <c r="S3884" s="7">
        <f>(Table1[[#This Row],[launched_at]]/86400)+DATE(1970,1,1)</f>
        <v>42373.983449074076</v>
      </c>
      <c r="T3884" s="7">
        <f>(Table1[[#This Row],[deadline]]/86400)+DATE(1970,1,1)</f>
        <v>42400.960416666669</v>
      </c>
    </row>
    <row r="3885" spans="1:20" ht="58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12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9">
        <f>Table1[[#This Row],[pledged]]/Table1[[#This Row],[goal]]</f>
        <v>0</v>
      </c>
      <c r="P3885" s="8">
        <f>IFERROR(Table1[[#This Row],[pledged]]/Table1[[#This Row],[backers_count]],0)</f>
        <v>0</v>
      </c>
      <c r="Q38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85" t="str">
        <f>RIGHT(Table1[[#This Row],[Category and Sub-Category]],(LEN(Table1[[#This Row],[Category and Sub-Category]])-(FIND("/",Table1[[#This Row],[Category and Sub-Category]],1))))</f>
        <v>musical</v>
      </c>
      <c r="S3885" s="7">
        <f>(Table1[[#This Row],[launched_at]]/86400)+DATE(1970,1,1)</f>
        <v>41854.602650462963</v>
      </c>
      <c r="T3885" s="7">
        <f>(Table1[[#This Row],[deadline]]/86400)+DATE(1970,1,1)</f>
        <v>41884.602650462963</v>
      </c>
    </row>
    <row r="3886" spans="1:20" ht="43.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12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9">
        <f>Table1[[#This Row],[pledged]]/Table1[[#This Row],[goal]]</f>
        <v>0</v>
      </c>
      <c r="P3886" s="8">
        <f>IFERROR(Table1[[#This Row],[pledged]]/Table1[[#This Row],[backers_count]],0)</f>
        <v>0</v>
      </c>
      <c r="Q38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86" t="str">
        <f>RIGHT(Table1[[#This Row],[Category and Sub-Category]],(LEN(Table1[[#This Row],[Category and Sub-Category]])-(FIND("/",Table1[[#This Row],[Category and Sub-Category]],1))))</f>
        <v>musical</v>
      </c>
      <c r="S3886" s="7">
        <f>(Table1[[#This Row],[launched_at]]/86400)+DATE(1970,1,1)</f>
        <v>42065.791574074072</v>
      </c>
      <c r="T3886" s="7">
        <f>(Table1[[#This Row],[deadline]]/86400)+DATE(1970,1,1)</f>
        <v>42090.749907407408</v>
      </c>
    </row>
    <row r="3887" spans="1:20" ht="43.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12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9">
        <f>Table1[[#This Row],[pledged]]/Table1[[#This Row],[goal]]</f>
        <v>0</v>
      </c>
      <c r="P3887" s="8">
        <f>IFERROR(Table1[[#This Row],[pledged]]/Table1[[#This Row],[backers_count]],0)</f>
        <v>0</v>
      </c>
      <c r="Q38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87" t="str">
        <f>RIGHT(Table1[[#This Row],[Category and Sub-Category]],(LEN(Table1[[#This Row],[Category and Sub-Category]])-(FIND("/",Table1[[#This Row],[Category and Sub-Category]],1))))</f>
        <v>musical</v>
      </c>
      <c r="S3887" s="7">
        <f>(Table1[[#This Row],[launched_at]]/86400)+DATE(1970,1,1)</f>
        <v>42469.951284722221</v>
      </c>
      <c r="T3887" s="7">
        <f>(Table1[[#This Row],[deadline]]/86400)+DATE(1970,1,1)</f>
        <v>42499.951284722221</v>
      </c>
    </row>
    <row r="3888" spans="1:20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12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9">
        <f>Table1[[#This Row],[pledged]]/Table1[[#This Row],[goal]]</f>
        <v>0</v>
      </c>
      <c r="P3888" s="8">
        <f>IFERROR(Table1[[#This Row],[pledged]]/Table1[[#This Row],[backers_count]],0)</f>
        <v>0</v>
      </c>
      <c r="Q38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88" t="str">
        <f>RIGHT(Table1[[#This Row],[Category and Sub-Category]],(LEN(Table1[[#This Row],[Category and Sub-Category]])-(FIND("/",Table1[[#This Row],[Category and Sub-Category]],1))))</f>
        <v>musical</v>
      </c>
      <c r="S3888" s="7">
        <f>(Table1[[#This Row],[launched_at]]/86400)+DATE(1970,1,1)</f>
        <v>41954.228032407409</v>
      </c>
      <c r="T3888" s="7">
        <f>(Table1[[#This Row],[deadline]]/86400)+DATE(1970,1,1)</f>
        <v>41984.228032407409</v>
      </c>
    </row>
    <row r="3889" spans="1:20" ht="43.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12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9">
        <f>Table1[[#This Row],[pledged]]/Table1[[#This Row],[goal]]</f>
        <v>1.7500000000000002E-2</v>
      </c>
      <c r="P3889" s="8">
        <f>IFERROR(Table1[[#This Row],[pledged]]/Table1[[#This Row],[backers_count]],0)</f>
        <v>17.5</v>
      </c>
      <c r="Q38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89" t="str">
        <f>RIGHT(Table1[[#This Row],[Category and Sub-Category]],(LEN(Table1[[#This Row],[Category and Sub-Category]])-(FIND("/",Table1[[#This Row],[Category and Sub-Category]],1))))</f>
        <v>musical</v>
      </c>
      <c r="S3889" s="7">
        <f>(Table1[[#This Row],[launched_at]]/86400)+DATE(1970,1,1)</f>
        <v>42079.857974537037</v>
      </c>
      <c r="T3889" s="7">
        <f>(Table1[[#This Row],[deadline]]/86400)+DATE(1970,1,1)</f>
        <v>42125.916666666672</v>
      </c>
    </row>
    <row r="3890" spans="1:20" ht="58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12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9">
        <f>Table1[[#This Row],[pledged]]/Table1[[#This Row],[goal]]</f>
        <v>0.27100000000000002</v>
      </c>
      <c r="P3890" s="8">
        <f>IFERROR(Table1[[#This Row],[pledged]]/Table1[[#This Row],[backers_count]],0)</f>
        <v>38.714285714285715</v>
      </c>
      <c r="Q38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90" t="str">
        <f>RIGHT(Table1[[#This Row],[Category and Sub-Category]],(LEN(Table1[[#This Row],[Category and Sub-Category]])-(FIND("/",Table1[[#This Row],[Category and Sub-Category]],1))))</f>
        <v>plays</v>
      </c>
      <c r="S3890" s="7">
        <f>(Table1[[#This Row],[launched_at]]/86400)+DATE(1970,1,1)</f>
        <v>42762.545810185184</v>
      </c>
      <c r="T3890" s="7">
        <f>(Table1[[#This Row],[deadline]]/86400)+DATE(1970,1,1)</f>
        <v>42792.545810185184</v>
      </c>
    </row>
    <row r="3891" spans="1:20" ht="43.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12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9">
        <f>Table1[[#This Row],[pledged]]/Table1[[#This Row],[goal]]</f>
        <v>1.4749999999999999E-2</v>
      </c>
      <c r="P3891" s="8">
        <f>IFERROR(Table1[[#This Row],[pledged]]/Table1[[#This Row],[backers_count]],0)</f>
        <v>13.111111111111111</v>
      </c>
      <c r="Q38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91" t="str">
        <f>RIGHT(Table1[[#This Row],[Category and Sub-Category]],(LEN(Table1[[#This Row],[Category and Sub-Category]])-(FIND("/",Table1[[#This Row],[Category and Sub-Category]],1))))</f>
        <v>plays</v>
      </c>
      <c r="S3891" s="7">
        <f>(Table1[[#This Row],[launched_at]]/86400)+DATE(1970,1,1)</f>
        <v>41977.004976851851</v>
      </c>
      <c r="T3891" s="7">
        <f>(Table1[[#This Row],[deadline]]/86400)+DATE(1970,1,1)</f>
        <v>42008.976388888885</v>
      </c>
    </row>
    <row r="3892" spans="1:20" ht="43.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1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9">
        <f>Table1[[#This Row],[pledged]]/Table1[[#This Row],[goal]]</f>
        <v>0.16826666666666668</v>
      </c>
      <c r="P3892" s="8">
        <f>IFERROR(Table1[[#This Row],[pledged]]/Table1[[#This Row],[backers_count]],0)</f>
        <v>315.5</v>
      </c>
      <c r="Q38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92" t="str">
        <f>RIGHT(Table1[[#This Row],[Category and Sub-Category]],(LEN(Table1[[#This Row],[Category and Sub-Category]])-(FIND("/",Table1[[#This Row],[Category and Sub-Category]],1))))</f>
        <v>plays</v>
      </c>
      <c r="S3892" s="7">
        <f>(Table1[[#This Row],[launched_at]]/86400)+DATE(1970,1,1)</f>
        <v>42171.758611111116</v>
      </c>
      <c r="T3892" s="7">
        <f>(Table1[[#This Row],[deadline]]/86400)+DATE(1970,1,1)</f>
        <v>42231.758611111116</v>
      </c>
    </row>
    <row r="3893" spans="1:20" ht="29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12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9">
        <f>Table1[[#This Row],[pledged]]/Table1[[#This Row],[goal]]</f>
        <v>0.32500000000000001</v>
      </c>
      <c r="P3893" s="8">
        <f>IFERROR(Table1[[#This Row],[pledged]]/Table1[[#This Row],[backers_count]],0)</f>
        <v>37.142857142857146</v>
      </c>
      <c r="Q38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93" t="str">
        <f>RIGHT(Table1[[#This Row],[Category and Sub-Category]],(LEN(Table1[[#This Row],[Category and Sub-Category]])-(FIND("/",Table1[[#This Row],[Category and Sub-Category]],1))))</f>
        <v>plays</v>
      </c>
      <c r="S3893" s="7">
        <f>(Table1[[#This Row],[launched_at]]/86400)+DATE(1970,1,1)</f>
        <v>42056.1324537037</v>
      </c>
      <c r="T3893" s="7">
        <f>(Table1[[#This Row],[deadline]]/86400)+DATE(1970,1,1)</f>
        <v>42086.207638888889</v>
      </c>
    </row>
    <row r="3894" spans="1:20" ht="58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12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9">
        <f>Table1[[#This Row],[pledged]]/Table1[[#This Row],[goal]]</f>
        <v>0</v>
      </c>
      <c r="P3894" s="8">
        <f>IFERROR(Table1[[#This Row],[pledged]]/Table1[[#This Row],[backers_count]],0)</f>
        <v>0</v>
      </c>
      <c r="Q38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94" t="str">
        <f>RIGHT(Table1[[#This Row],[Category and Sub-Category]],(LEN(Table1[[#This Row],[Category and Sub-Category]])-(FIND("/",Table1[[#This Row],[Category and Sub-Category]],1))))</f>
        <v>plays</v>
      </c>
      <c r="S3894" s="7">
        <f>(Table1[[#This Row],[launched_at]]/86400)+DATE(1970,1,1)</f>
        <v>41867.652280092589</v>
      </c>
      <c r="T3894" s="7">
        <f>(Table1[[#This Row],[deadline]]/86400)+DATE(1970,1,1)</f>
        <v>41875.291666666664</v>
      </c>
    </row>
    <row r="3895" spans="1:20" ht="58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12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9">
        <f>Table1[[#This Row],[pledged]]/Table1[[#This Row],[goal]]</f>
        <v>0.2155</v>
      </c>
      <c r="P3895" s="8">
        <f>IFERROR(Table1[[#This Row],[pledged]]/Table1[[#This Row],[backers_count]],0)</f>
        <v>128.27380952380952</v>
      </c>
      <c r="Q38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95" t="str">
        <f>RIGHT(Table1[[#This Row],[Category and Sub-Category]],(LEN(Table1[[#This Row],[Category and Sub-Category]])-(FIND("/",Table1[[#This Row],[Category and Sub-Category]],1))))</f>
        <v>plays</v>
      </c>
      <c r="S3895" s="7">
        <f>(Table1[[#This Row],[launched_at]]/86400)+DATE(1970,1,1)</f>
        <v>41779.657870370371</v>
      </c>
      <c r="T3895" s="7">
        <f>(Table1[[#This Row],[deadline]]/86400)+DATE(1970,1,1)</f>
        <v>41821.25</v>
      </c>
    </row>
    <row r="3896" spans="1:20" ht="58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12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9">
        <f>Table1[[#This Row],[pledged]]/Table1[[#This Row],[goal]]</f>
        <v>3.4666666666666665E-2</v>
      </c>
      <c r="P3896" s="8">
        <f>IFERROR(Table1[[#This Row],[pledged]]/Table1[[#This Row],[backers_count]],0)</f>
        <v>47.272727272727273</v>
      </c>
      <c r="Q38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96" t="str">
        <f>RIGHT(Table1[[#This Row],[Category and Sub-Category]],(LEN(Table1[[#This Row],[Category and Sub-Category]])-(FIND("/",Table1[[#This Row],[Category and Sub-Category]],1))))</f>
        <v>plays</v>
      </c>
      <c r="S3896" s="7">
        <f>(Table1[[#This Row],[launched_at]]/86400)+DATE(1970,1,1)</f>
        <v>42679.958472222221</v>
      </c>
      <c r="T3896" s="7">
        <f>(Table1[[#This Row],[deadline]]/86400)+DATE(1970,1,1)</f>
        <v>42710.207638888889</v>
      </c>
    </row>
    <row r="3897" spans="1:20" ht="58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12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9">
        <f>Table1[[#This Row],[pledged]]/Table1[[#This Row],[goal]]</f>
        <v>0.05</v>
      </c>
      <c r="P3897" s="8">
        <f>IFERROR(Table1[[#This Row],[pledged]]/Table1[[#This Row],[backers_count]],0)</f>
        <v>50</v>
      </c>
      <c r="Q38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97" t="str">
        <f>RIGHT(Table1[[#This Row],[Category and Sub-Category]],(LEN(Table1[[#This Row],[Category and Sub-Category]])-(FIND("/",Table1[[#This Row],[Category and Sub-Category]],1))))</f>
        <v>plays</v>
      </c>
      <c r="S3897" s="7">
        <f>(Table1[[#This Row],[launched_at]]/86400)+DATE(1970,1,1)</f>
        <v>42032.250208333338</v>
      </c>
      <c r="T3897" s="7">
        <f>(Table1[[#This Row],[deadline]]/86400)+DATE(1970,1,1)</f>
        <v>42063.250208333338</v>
      </c>
    </row>
    <row r="3898" spans="1:20" ht="43.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12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9">
        <f>Table1[[#This Row],[pledged]]/Table1[[#This Row],[goal]]</f>
        <v>0.10625</v>
      </c>
      <c r="P3898" s="8">
        <f>IFERROR(Table1[[#This Row],[pledged]]/Table1[[#This Row],[backers_count]],0)</f>
        <v>42.5</v>
      </c>
      <c r="Q38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98" t="str">
        <f>RIGHT(Table1[[#This Row],[Category and Sub-Category]],(LEN(Table1[[#This Row],[Category and Sub-Category]])-(FIND("/",Table1[[#This Row],[Category and Sub-Category]],1))))</f>
        <v>plays</v>
      </c>
      <c r="S3898" s="7">
        <f>(Table1[[#This Row],[launched_at]]/86400)+DATE(1970,1,1)</f>
        <v>41793.191875000004</v>
      </c>
      <c r="T3898" s="7">
        <f>(Table1[[#This Row],[deadline]]/86400)+DATE(1970,1,1)</f>
        <v>41807.191875000004</v>
      </c>
    </row>
    <row r="3899" spans="1:20" ht="43.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12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9">
        <f>Table1[[#This Row],[pledged]]/Table1[[#This Row],[goal]]</f>
        <v>0.17599999999999999</v>
      </c>
      <c r="P3899" s="8">
        <f>IFERROR(Table1[[#This Row],[pledged]]/Table1[[#This Row],[backers_count]],0)</f>
        <v>44</v>
      </c>
      <c r="Q38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899" t="str">
        <f>RIGHT(Table1[[#This Row],[Category and Sub-Category]],(LEN(Table1[[#This Row],[Category and Sub-Category]])-(FIND("/",Table1[[#This Row],[Category and Sub-Category]],1))))</f>
        <v>plays</v>
      </c>
      <c r="S3899" s="7">
        <f>(Table1[[#This Row],[launched_at]]/86400)+DATE(1970,1,1)</f>
        <v>41982.87364583333</v>
      </c>
      <c r="T3899" s="7">
        <f>(Table1[[#This Row],[deadline]]/86400)+DATE(1970,1,1)</f>
        <v>42012.87364583333</v>
      </c>
    </row>
    <row r="3900" spans="1:20" ht="58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12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9">
        <f>Table1[[#This Row],[pledged]]/Table1[[#This Row],[goal]]</f>
        <v>0.3256</v>
      </c>
      <c r="P3900" s="8">
        <f>IFERROR(Table1[[#This Row],[pledged]]/Table1[[#This Row],[backers_count]],0)</f>
        <v>50.875</v>
      </c>
      <c r="Q39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00" t="str">
        <f>RIGHT(Table1[[#This Row],[Category and Sub-Category]],(LEN(Table1[[#This Row],[Category and Sub-Category]])-(FIND("/",Table1[[#This Row],[Category and Sub-Category]],1))))</f>
        <v>plays</v>
      </c>
      <c r="S3900" s="7">
        <f>(Table1[[#This Row],[launched_at]]/86400)+DATE(1970,1,1)</f>
        <v>42193.482291666667</v>
      </c>
      <c r="T3900" s="7">
        <f>(Table1[[#This Row],[deadline]]/86400)+DATE(1970,1,1)</f>
        <v>42233.666666666672</v>
      </c>
    </row>
    <row r="3901" spans="1:20" ht="43.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12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9">
        <f>Table1[[#This Row],[pledged]]/Table1[[#This Row],[goal]]</f>
        <v>1.2500000000000001E-2</v>
      </c>
      <c r="P3901" s="8">
        <f>IFERROR(Table1[[#This Row],[pledged]]/Table1[[#This Row],[backers_count]],0)</f>
        <v>62.5</v>
      </c>
      <c r="Q39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01" t="str">
        <f>RIGHT(Table1[[#This Row],[Category and Sub-Category]],(LEN(Table1[[#This Row],[Category and Sub-Category]])-(FIND("/",Table1[[#This Row],[Category and Sub-Category]],1))))</f>
        <v>plays</v>
      </c>
      <c r="S3901" s="7">
        <f>(Table1[[#This Row],[launched_at]]/86400)+DATE(1970,1,1)</f>
        <v>41843.775011574078</v>
      </c>
      <c r="T3901" s="7">
        <f>(Table1[[#This Row],[deadline]]/86400)+DATE(1970,1,1)</f>
        <v>41863.775011574078</v>
      </c>
    </row>
    <row r="3902" spans="1:20" ht="43.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1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9">
        <f>Table1[[#This Row],[pledged]]/Table1[[#This Row],[goal]]</f>
        <v>5.3999999999999999E-2</v>
      </c>
      <c r="P3902" s="8">
        <f>IFERROR(Table1[[#This Row],[pledged]]/Table1[[#This Row],[backers_count]],0)</f>
        <v>27</v>
      </c>
      <c r="Q39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02" t="str">
        <f>RIGHT(Table1[[#This Row],[Category and Sub-Category]],(LEN(Table1[[#This Row],[Category and Sub-Category]])-(FIND("/",Table1[[#This Row],[Category and Sub-Category]],1))))</f>
        <v>plays</v>
      </c>
      <c r="S3902" s="7">
        <f>(Table1[[#This Row],[launched_at]]/86400)+DATE(1970,1,1)</f>
        <v>42136.092488425929</v>
      </c>
      <c r="T3902" s="7">
        <f>(Table1[[#This Row],[deadline]]/86400)+DATE(1970,1,1)</f>
        <v>42166.092488425929</v>
      </c>
    </row>
    <row r="3903" spans="1:20" ht="43.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12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9">
        <f>Table1[[#This Row],[pledged]]/Table1[[#This Row],[goal]]</f>
        <v>8.3333333333333332E-3</v>
      </c>
      <c r="P3903" s="8">
        <f>IFERROR(Table1[[#This Row],[pledged]]/Table1[[#This Row],[backers_count]],0)</f>
        <v>25</v>
      </c>
      <c r="Q39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03" t="str">
        <f>RIGHT(Table1[[#This Row],[Category and Sub-Category]],(LEN(Table1[[#This Row],[Category and Sub-Category]])-(FIND("/",Table1[[#This Row],[Category and Sub-Category]],1))))</f>
        <v>plays</v>
      </c>
      <c r="S3903" s="7">
        <f>(Table1[[#This Row],[launched_at]]/86400)+DATE(1970,1,1)</f>
        <v>42317.826377314814</v>
      </c>
      <c r="T3903" s="7">
        <f>(Table1[[#This Row],[deadline]]/86400)+DATE(1970,1,1)</f>
        <v>42357.826377314814</v>
      </c>
    </row>
    <row r="3904" spans="1:20" ht="43.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12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9">
        <f>Table1[[#This Row],[pledged]]/Table1[[#This Row],[goal]]</f>
        <v>0.48833333333333334</v>
      </c>
      <c r="P3904" s="8">
        <f>IFERROR(Table1[[#This Row],[pledged]]/Table1[[#This Row],[backers_count]],0)</f>
        <v>47.258064516129032</v>
      </c>
      <c r="Q39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04" t="str">
        <f>RIGHT(Table1[[#This Row],[Category and Sub-Category]],(LEN(Table1[[#This Row],[Category and Sub-Category]])-(FIND("/",Table1[[#This Row],[Category and Sub-Category]],1))))</f>
        <v>plays</v>
      </c>
      <c r="S3904" s="7">
        <f>(Table1[[#This Row],[launched_at]]/86400)+DATE(1970,1,1)</f>
        <v>42663.468078703707</v>
      </c>
      <c r="T3904" s="7">
        <f>(Table1[[#This Row],[deadline]]/86400)+DATE(1970,1,1)</f>
        <v>42688.509745370371</v>
      </c>
    </row>
    <row r="3905" spans="1:20" ht="58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12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9">
        <f>Table1[[#This Row],[pledged]]/Table1[[#This Row],[goal]]</f>
        <v>0</v>
      </c>
      <c r="P3905" s="8">
        <f>IFERROR(Table1[[#This Row],[pledged]]/Table1[[#This Row],[backers_count]],0)</f>
        <v>0</v>
      </c>
      <c r="Q39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05" t="str">
        <f>RIGHT(Table1[[#This Row],[Category and Sub-Category]],(LEN(Table1[[#This Row],[Category and Sub-Category]])-(FIND("/",Table1[[#This Row],[Category and Sub-Category]],1))))</f>
        <v>plays</v>
      </c>
      <c r="S3905" s="7">
        <f>(Table1[[#This Row],[launched_at]]/86400)+DATE(1970,1,1)</f>
        <v>42186.01116898148</v>
      </c>
      <c r="T3905" s="7">
        <f>(Table1[[#This Row],[deadline]]/86400)+DATE(1970,1,1)</f>
        <v>42230.818055555559</v>
      </c>
    </row>
    <row r="3906" spans="1:20" ht="29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12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9">
        <f>Table1[[#This Row],[pledged]]/Table1[[#This Row],[goal]]</f>
        <v>2.9999999999999997E-4</v>
      </c>
      <c r="P3906" s="8">
        <f>IFERROR(Table1[[#This Row],[pledged]]/Table1[[#This Row],[backers_count]],0)</f>
        <v>1.5</v>
      </c>
      <c r="Q39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06" t="str">
        <f>RIGHT(Table1[[#This Row],[Category and Sub-Category]],(LEN(Table1[[#This Row],[Category and Sub-Category]])-(FIND("/",Table1[[#This Row],[Category and Sub-Category]],1))))</f>
        <v>plays</v>
      </c>
      <c r="S3906" s="7">
        <f>(Table1[[#This Row],[launched_at]]/86400)+DATE(1970,1,1)</f>
        <v>42095.229166666672</v>
      </c>
      <c r="T3906" s="7">
        <f>(Table1[[#This Row],[deadline]]/86400)+DATE(1970,1,1)</f>
        <v>42109.211111111115</v>
      </c>
    </row>
    <row r="3907" spans="1:20" ht="43.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12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9">
        <f>Table1[[#This Row],[pledged]]/Table1[[#This Row],[goal]]</f>
        <v>0.11533333333333333</v>
      </c>
      <c r="P3907" s="8">
        <f>IFERROR(Table1[[#This Row],[pledged]]/Table1[[#This Row],[backers_count]],0)</f>
        <v>24.714285714285715</v>
      </c>
      <c r="Q39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07" t="str">
        <f>RIGHT(Table1[[#This Row],[Category and Sub-Category]],(LEN(Table1[[#This Row],[Category and Sub-Category]])-(FIND("/",Table1[[#This Row],[Category and Sub-Category]],1))))</f>
        <v>plays</v>
      </c>
      <c r="S3907" s="7">
        <f>(Table1[[#This Row],[launched_at]]/86400)+DATE(1970,1,1)</f>
        <v>42124.623877314814</v>
      </c>
      <c r="T3907" s="7">
        <f>(Table1[[#This Row],[deadline]]/86400)+DATE(1970,1,1)</f>
        <v>42166.958333333328</v>
      </c>
    </row>
    <row r="3908" spans="1:20" ht="43.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12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9">
        <f>Table1[[#This Row],[pledged]]/Table1[[#This Row],[goal]]</f>
        <v>0.67333333333333334</v>
      </c>
      <c r="P3908" s="8">
        <f>IFERROR(Table1[[#This Row],[pledged]]/Table1[[#This Row],[backers_count]],0)</f>
        <v>63.125</v>
      </c>
      <c r="Q39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08" t="str">
        <f>RIGHT(Table1[[#This Row],[Category and Sub-Category]],(LEN(Table1[[#This Row],[Category and Sub-Category]])-(FIND("/",Table1[[#This Row],[Category and Sub-Category]],1))))</f>
        <v>plays</v>
      </c>
      <c r="S3908" s="7">
        <f>(Table1[[#This Row],[launched_at]]/86400)+DATE(1970,1,1)</f>
        <v>42143.917743055557</v>
      </c>
      <c r="T3908" s="7">
        <f>(Table1[[#This Row],[deadline]]/86400)+DATE(1970,1,1)</f>
        <v>42181.559027777781</v>
      </c>
    </row>
    <row r="3909" spans="1:20" ht="43.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12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9">
        <f>Table1[[#This Row],[pledged]]/Table1[[#This Row],[goal]]</f>
        <v>0.153</v>
      </c>
      <c r="P3909" s="8">
        <f>IFERROR(Table1[[#This Row],[pledged]]/Table1[[#This Row],[backers_count]],0)</f>
        <v>38.25</v>
      </c>
      <c r="Q39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09" t="str">
        <f>RIGHT(Table1[[#This Row],[Category and Sub-Category]],(LEN(Table1[[#This Row],[Category and Sub-Category]])-(FIND("/",Table1[[#This Row],[Category and Sub-Category]],1))))</f>
        <v>plays</v>
      </c>
      <c r="S3909" s="7">
        <f>(Table1[[#This Row],[launched_at]]/86400)+DATE(1970,1,1)</f>
        <v>41906.819513888891</v>
      </c>
      <c r="T3909" s="7">
        <f>(Table1[[#This Row],[deadline]]/86400)+DATE(1970,1,1)</f>
        <v>41938.838888888888</v>
      </c>
    </row>
    <row r="3910" spans="1:20" ht="58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12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9">
        <f>Table1[[#This Row],[pledged]]/Table1[[#This Row],[goal]]</f>
        <v>8.666666666666667E-2</v>
      </c>
      <c r="P3910" s="8">
        <f>IFERROR(Table1[[#This Row],[pledged]]/Table1[[#This Row],[backers_count]],0)</f>
        <v>16.25</v>
      </c>
      <c r="Q39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10" t="str">
        <f>RIGHT(Table1[[#This Row],[Category and Sub-Category]],(LEN(Table1[[#This Row],[Category and Sub-Category]])-(FIND("/",Table1[[#This Row],[Category and Sub-Category]],1))))</f>
        <v>plays</v>
      </c>
      <c r="S3910" s="7">
        <f>(Table1[[#This Row],[launched_at]]/86400)+DATE(1970,1,1)</f>
        <v>41834.135370370372</v>
      </c>
      <c r="T3910" s="7">
        <f>(Table1[[#This Row],[deadline]]/86400)+DATE(1970,1,1)</f>
        <v>41849.135370370372</v>
      </c>
    </row>
    <row r="3911" spans="1:20" ht="43.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12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9">
        <f>Table1[[#This Row],[pledged]]/Table1[[#This Row],[goal]]</f>
        <v>2.2499999999999998E-3</v>
      </c>
      <c r="P3911" s="8">
        <f>IFERROR(Table1[[#This Row],[pledged]]/Table1[[#This Row],[backers_count]],0)</f>
        <v>33.75</v>
      </c>
      <c r="Q39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11" t="str">
        <f>RIGHT(Table1[[#This Row],[Category and Sub-Category]],(LEN(Table1[[#This Row],[Category and Sub-Category]])-(FIND("/",Table1[[#This Row],[Category and Sub-Category]],1))))</f>
        <v>plays</v>
      </c>
      <c r="S3911" s="7">
        <f>(Table1[[#This Row],[launched_at]]/86400)+DATE(1970,1,1)</f>
        <v>41863.359282407408</v>
      </c>
      <c r="T3911" s="7">
        <f>(Table1[[#This Row],[deadline]]/86400)+DATE(1970,1,1)</f>
        <v>41893.359282407408</v>
      </c>
    </row>
    <row r="3912" spans="1:20" ht="43.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9">
        <f>Table1[[#This Row],[pledged]]/Table1[[#This Row],[goal]]</f>
        <v>3.0833333333333334E-2</v>
      </c>
      <c r="P3912" s="8">
        <f>IFERROR(Table1[[#This Row],[pledged]]/Table1[[#This Row],[backers_count]],0)</f>
        <v>61.666666666666664</v>
      </c>
      <c r="Q39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12" t="str">
        <f>RIGHT(Table1[[#This Row],[Category and Sub-Category]],(LEN(Table1[[#This Row],[Category and Sub-Category]])-(FIND("/",Table1[[#This Row],[Category and Sub-Category]],1))))</f>
        <v>plays</v>
      </c>
      <c r="S3912" s="7">
        <f>(Table1[[#This Row],[launched_at]]/86400)+DATE(1970,1,1)</f>
        <v>42224.756909722222</v>
      </c>
      <c r="T3912" s="7">
        <f>(Table1[[#This Row],[deadline]]/86400)+DATE(1970,1,1)</f>
        <v>42254.756909722222</v>
      </c>
    </row>
    <row r="3913" spans="1:20" ht="43.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12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9">
        <f>Table1[[#This Row],[pledged]]/Table1[[#This Row],[goal]]</f>
        <v>0.37412499999999999</v>
      </c>
      <c r="P3913" s="8">
        <f>IFERROR(Table1[[#This Row],[pledged]]/Table1[[#This Row],[backers_count]],0)</f>
        <v>83.138888888888886</v>
      </c>
      <c r="Q39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13" t="str">
        <f>RIGHT(Table1[[#This Row],[Category and Sub-Category]],(LEN(Table1[[#This Row],[Category and Sub-Category]])-(FIND("/",Table1[[#This Row],[Category and Sub-Category]],1))))</f>
        <v>plays</v>
      </c>
      <c r="S3913" s="7">
        <f>(Table1[[#This Row],[launched_at]]/86400)+DATE(1970,1,1)</f>
        <v>41939.8122337963</v>
      </c>
      <c r="T3913" s="7">
        <f>(Table1[[#This Row],[deadline]]/86400)+DATE(1970,1,1)</f>
        <v>41969.853900462964</v>
      </c>
    </row>
    <row r="3914" spans="1:20" ht="43.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12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9">
        <f>Table1[[#This Row],[pledged]]/Table1[[#This Row],[goal]]</f>
        <v>6.666666666666667E-5</v>
      </c>
      <c r="P3914" s="8">
        <f>IFERROR(Table1[[#This Row],[pledged]]/Table1[[#This Row],[backers_count]],0)</f>
        <v>1</v>
      </c>
      <c r="Q39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14" t="str">
        <f>RIGHT(Table1[[#This Row],[Category and Sub-Category]],(LEN(Table1[[#This Row],[Category and Sub-Category]])-(FIND("/",Table1[[#This Row],[Category and Sub-Category]],1))))</f>
        <v>plays</v>
      </c>
      <c r="S3914" s="7">
        <f>(Table1[[#This Row],[launched_at]]/86400)+DATE(1970,1,1)</f>
        <v>42059.270023148143</v>
      </c>
      <c r="T3914" s="7">
        <f>(Table1[[#This Row],[deadline]]/86400)+DATE(1970,1,1)</f>
        <v>42119.190972222219</v>
      </c>
    </row>
    <row r="3915" spans="1:20" ht="43.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12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9">
        <f>Table1[[#This Row],[pledged]]/Table1[[#This Row],[goal]]</f>
        <v>0.1</v>
      </c>
      <c r="P3915" s="8">
        <f>IFERROR(Table1[[#This Row],[pledged]]/Table1[[#This Row],[backers_count]],0)</f>
        <v>142.85714285714286</v>
      </c>
      <c r="Q39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15" t="str">
        <f>RIGHT(Table1[[#This Row],[Category and Sub-Category]],(LEN(Table1[[#This Row],[Category and Sub-Category]])-(FIND("/",Table1[[#This Row],[Category and Sub-Category]],1))))</f>
        <v>plays</v>
      </c>
      <c r="S3915" s="7">
        <f>(Table1[[#This Row],[launched_at]]/86400)+DATE(1970,1,1)</f>
        <v>42308.211215277777</v>
      </c>
      <c r="T3915" s="7">
        <f>(Table1[[#This Row],[deadline]]/86400)+DATE(1970,1,1)</f>
        <v>42338.252881944441</v>
      </c>
    </row>
    <row r="3916" spans="1:20" ht="43.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12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9">
        <f>Table1[[#This Row],[pledged]]/Table1[[#This Row],[goal]]</f>
        <v>0.36359999999999998</v>
      </c>
      <c r="P3916" s="8">
        <f>IFERROR(Table1[[#This Row],[pledged]]/Table1[[#This Row],[backers_count]],0)</f>
        <v>33.666666666666664</v>
      </c>
      <c r="Q39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16" t="str">
        <f>RIGHT(Table1[[#This Row],[Category and Sub-Category]],(LEN(Table1[[#This Row],[Category and Sub-Category]])-(FIND("/",Table1[[#This Row],[Category and Sub-Category]],1))))</f>
        <v>plays</v>
      </c>
      <c r="S3916" s="7">
        <f>(Table1[[#This Row],[launched_at]]/86400)+DATE(1970,1,1)</f>
        <v>42114.818935185191</v>
      </c>
      <c r="T3916" s="7">
        <f>(Table1[[#This Row],[deadline]]/86400)+DATE(1970,1,1)</f>
        <v>42134.957638888889</v>
      </c>
    </row>
    <row r="3917" spans="1:20" ht="43.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12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9">
        <f>Table1[[#This Row],[pledged]]/Table1[[#This Row],[goal]]</f>
        <v>3.3333333333333335E-3</v>
      </c>
      <c r="P3917" s="8">
        <f>IFERROR(Table1[[#This Row],[pledged]]/Table1[[#This Row],[backers_count]],0)</f>
        <v>5</v>
      </c>
      <c r="Q39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17" t="str">
        <f>RIGHT(Table1[[#This Row],[Category and Sub-Category]],(LEN(Table1[[#This Row],[Category and Sub-Category]])-(FIND("/",Table1[[#This Row],[Category and Sub-Category]],1))))</f>
        <v>plays</v>
      </c>
      <c r="S3917" s="7">
        <f>(Table1[[#This Row],[launched_at]]/86400)+DATE(1970,1,1)</f>
        <v>42492.98505787037</v>
      </c>
      <c r="T3917" s="7">
        <f>(Table1[[#This Row],[deadline]]/86400)+DATE(1970,1,1)</f>
        <v>42522.98505787037</v>
      </c>
    </row>
    <row r="3918" spans="1:20" ht="43.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12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9">
        <f>Table1[[#This Row],[pledged]]/Table1[[#This Row],[goal]]</f>
        <v>0</v>
      </c>
      <c r="P3918" s="8">
        <f>IFERROR(Table1[[#This Row],[pledged]]/Table1[[#This Row],[backers_count]],0)</f>
        <v>0</v>
      </c>
      <c r="Q39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18" t="str">
        <f>RIGHT(Table1[[#This Row],[Category and Sub-Category]],(LEN(Table1[[#This Row],[Category and Sub-Category]])-(FIND("/",Table1[[#This Row],[Category and Sub-Category]],1))))</f>
        <v>plays</v>
      </c>
      <c r="S3918" s="7">
        <f>(Table1[[#This Row],[launched_at]]/86400)+DATE(1970,1,1)</f>
        <v>42494.471666666665</v>
      </c>
      <c r="T3918" s="7">
        <f>(Table1[[#This Row],[deadline]]/86400)+DATE(1970,1,1)</f>
        <v>42524.471666666665</v>
      </c>
    </row>
    <row r="3919" spans="1:20" ht="43.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12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9">
        <f>Table1[[#This Row],[pledged]]/Table1[[#This Row],[goal]]</f>
        <v>2.8571428571428571E-3</v>
      </c>
      <c r="P3919" s="8">
        <f>IFERROR(Table1[[#This Row],[pledged]]/Table1[[#This Row],[backers_count]],0)</f>
        <v>10</v>
      </c>
      <c r="Q39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19" t="str">
        <f>RIGHT(Table1[[#This Row],[Category and Sub-Category]],(LEN(Table1[[#This Row],[Category and Sub-Category]])-(FIND("/",Table1[[#This Row],[Category and Sub-Category]],1))))</f>
        <v>plays</v>
      </c>
      <c r="S3919" s="7">
        <f>(Table1[[#This Row],[launched_at]]/86400)+DATE(1970,1,1)</f>
        <v>41863.527326388888</v>
      </c>
      <c r="T3919" s="7">
        <f>(Table1[[#This Row],[deadline]]/86400)+DATE(1970,1,1)</f>
        <v>41893.527326388888</v>
      </c>
    </row>
    <row r="3920" spans="1:20" ht="58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12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9">
        <f>Table1[[#This Row],[pledged]]/Table1[[#This Row],[goal]]</f>
        <v>2E-3</v>
      </c>
      <c r="P3920" s="8">
        <f>IFERROR(Table1[[#This Row],[pledged]]/Table1[[#This Row],[backers_count]],0)</f>
        <v>40</v>
      </c>
      <c r="Q39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20" t="str">
        <f>RIGHT(Table1[[#This Row],[Category and Sub-Category]],(LEN(Table1[[#This Row],[Category and Sub-Category]])-(FIND("/",Table1[[#This Row],[Category and Sub-Category]],1))))</f>
        <v>plays</v>
      </c>
      <c r="S3920" s="7">
        <f>(Table1[[#This Row],[launched_at]]/86400)+DATE(1970,1,1)</f>
        <v>41843.664618055554</v>
      </c>
      <c r="T3920" s="7">
        <f>(Table1[[#This Row],[deadline]]/86400)+DATE(1970,1,1)</f>
        <v>41855.666666666664</v>
      </c>
    </row>
    <row r="3921" spans="1:20" ht="43.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12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9">
        <f>Table1[[#This Row],[pledged]]/Table1[[#This Row],[goal]]</f>
        <v>1.7999999999999999E-2</v>
      </c>
      <c r="P3921" s="8">
        <f>IFERROR(Table1[[#This Row],[pledged]]/Table1[[#This Row],[backers_count]],0)</f>
        <v>30</v>
      </c>
      <c r="Q39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21" t="str">
        <f>RIGHT(Table1[[#This Row],[Category and Sub-Category]],(LEN(Table1[[#This Row],[Category and Sub-Category]])-(FIND("/",Table1[[#This Row],[Category and Sub-Category]],1))))</f>
        <v>plays</v>
      </c>
      <c r="S3921" s="7">
        <f>(Table1[[#This Row],[launched_at]]/86400)+DATE(1970,1,1)</f>
        <v>42358.684872685189</v>
      </c>
      <c r="T3921" s="7">
        <f>(Table1[[#This Row],[deadline]]/86400)+DATE(1970,1,1)</f>
        <v>42387</v>
      </c>
    </row>
    <row r="3922" spans="1:20" ht="43.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1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9">
        <f>Table1[[#This Row],[pledged]]/Table1[[#This Row],[goal]]</f>
        <v>5.3999999999999999E-2</v>
      </c>
      <c r="P3922" s="8">
        <f>IFERROR(Table1[[#This Row],[pledged]]/Table1[[#This Row],[backers_count]],0)</f>
        <v>45</v>
      </c>
      <c r="Q39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22" t="str">
        <f>RIGHT(Table1[[#This Row],[Category and Sub-Category]],(LEN(Table1[[#This Row],[Category and Sub-Category]])-(FIND("/",Table1[[#This Row],[Category and Sub-Category]],1))))</f>
        <v>plays</v>
      </c>
      <c r="S3922" s="7">
        <f>(Table1[[#This Row],[launched_at]]/86400)+DATE(1970,1,1)</f>
        <v>42657.38726851852</v>
      </c>
      <c r="T3922" s="7">
        <f>(Table1[[#This Row],[deadline]]/86400)+DATE(1970,1,1)</f>
        <v>42687.428935185184</v>
      </c>
    </row>
    <row r="3923" spans="1:20" ht="43.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12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9">
        <f>Table1[[#This Row],[pledged]]/Table1[[#This Row],[goal]]</f>
        <v>0</v>
      </c>
      <c r="P3923" s="8">
        <f>IFERROR(Table1[[#This Row],[pledged]]/Table1[[#This Row],[backers_count]],0)</f>
        <v>0</v>
      </c>
      <c r="Q39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23" t="str">
        <f>RIGHT(Table1[[#This Row],[Category and Sub-Category]],(LEN(Table1[[#This Row],[Category and Sub-Category]])-(FIND("/",Table1[[#This Row],[Category and Sub-Category]],1))))</f>
        <v>plays</v>
      </c>
      <c r="S3923" s="7">
        <f>(Table1[[#This Row],[launched_at]]/86400)+DATE(1970,1,1)</f>
        <v>41926.542303240742</v>
      </c>
      <c r="T3923" s="7">
        <f>(Table1[[#This Row],[deadline]]/86400)+DATE(1970,1,1)</f>
        <v>41938.75</v>
      </c>
    </row>
    <row r="3924" spans="1:20" ht="43.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12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9">
        <f>Table1[[#This Row],[pledged]]/Table1[[#This Row],[goal]]</f>
        <v>8.1333333333333327E-2</v>
      </c>
      <c r="P3924" s="8">
        <f>IFERROR(Table1[[#This Row],[pledged]]/Table1[[#This Row],[backers_count]],0)</f>
        <v>10.166666666666666</v>
      </c>
      <c r="Q39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24" t="str">
        <f>RIGHT(Table1[[#This Row],[Category and Sub-Category]],(LEN(Table1[[#This Row],[Category and Sub-Category]])-(FIND("/",Table1[[#This Row],[Category and Sub-Category]],1))))</f>
        <v>plays</v>
      </c>
      <c r="S3924" s="7">
        <f>(Table1[[#This Row],[launched_at]]/86400)+DATE(1970,1,1)</f>
        <v>42020.768634259264</v>
      </c>
      <c r="T3924" s="7">
        <f>(Table1[[#This Row],[deadline]]/86400)+DATE(1970,1,1)</f>
        <v>42065.958333333328</v>
      </c>
    </row>
    <row r="3925" spans="1:20" ht="43.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12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9">
        <f>Table1[[#This Row],[pledged]]/Table1[[#This Row],[goal]]</f>
        <v>0.12034782608695652</v>
      </c>
      <c r="P3925" s="8">
        <f>IFERROR(Table1[[#This Row],[pledged]]/Table1[[#This Row],[backers_count]],0)</f>
        <v>81.411764705882348</v>
      </c>
      <c r="Q39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25" t="str">
        <f>RIGHT(Table1[[#This Row],[Category and Sub-Category]],(LEN(Table1[[#This Row],[Category and Sub-Category]])-(FIND("/",Table1[[#This Row],[Category and Sub-Category]],1))))</f>
        <v>plays</v>
      </c>
      <c r="S3925" s="7">
        <f>(Table1[[#This Row],[launched_at]]/86400)+DATE(1970,1,1)</f>
        <v>42075.979988425926</v>
      </c>
      <c r="T3925" s="7">
        <f>(Table1[[#This Row],[deadline]]/86400)+DATE(1970,1,1)</f>
        <v>42103.979988425926</v>
      </c>
    </row>
    <row r="3926" spans="1:20" ht="43.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12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9">
        <f>Table1[[#This Row],[pledged]]/Table1[[#This Row],[goal]]</f>
        <v>0.15266666666666667</v>
      </c>
      <c r="P3926" s="8">
        <f>IFERROR(Table1[[#This Row],[pledged]]/Table1[[#This Row],[backers_count]],0)</f>
        <v>57.25</v>
      </c>
      <c r="Q39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26" t="str">
        <f>RIGHT(Table1[[#This Row],[Category and Sub-Category]],(LEN(Table1[[#This Row],[Category and Sub-Category]])-(FIND("/",Table1[[#This Row],[Category and Sub-Category]],1))))</f>
        <v>plays</v>
      </c>
      <c r="S3926" s="7">
        <f>(Table1[[#This Row],[launched_at]]/86400)+DATE(1970,1,1)</f>
        <v>41786.959745370368</v>
      </c>
      <c r="T3926" s="7">
        <f>(Table1[[#This Row],[deadline]]/86400)+DATE(1970,1,1)</f>
        <v>41816.959745370368</v>
      </c>
    </row>
    <row r="3927" spans="1:20" ht="43.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12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9">
        <f>Table1[[#This Row],[pledged]]/Table1[[#This Row],[goal]]</f>
        <v>0.1</v>
      </c>
      <c r="P3927" s="8">
        <f>IFERROR(Table1[[#This Row],[pledged]]/Table1[[#This Row],[backers_count]],0)</f>
        <v>5</v>
      </c>
      <c r="Q39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27" t="str">
        <f>RIGHT(Table1[[#This Row],[Category and Sub-Category]],(LEN(Table1[[#This Row],[Category and Sub-Category]])-(FIND("/",Table1[[#This Row],[Category and Sub-Category]],1))))</f>
        <v>plays</v>
      </c>
      <c r="S3927" s="7">
        <f>(Table1[[#This Row],[launched_at]]/86400)+DATE(1970,1,1)</f>
        <v>41820.870821759258</v>
      </c>
      <c r="T3927" s="7">
        <f>(Table1[[#This Row],[deadline]]/86400)+DATE(1970,1,1)</f>
        <v>41850.870821759258</v>
      </c>
    </row>
    <row r="3928" spans="1:20" ht="29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12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9">
        <f>Table1[[#This Row],[pledged]]/Table1[[#This Row],[goal]]</f>
        <v>3.0000000000000001E-3</v>
      </c>
      <c r="P3928" s="8">
        <f>IFERROR(Table1[[#This Row],[pledged]]/Table1[[#This Row],[backers_count]],0)</f>
        <v>15</v>
      </c>
      <c r="Q39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28" t="str">
        <f>RIGHT(Table1[[#This Row],[Category and Sub-Category]],(LEN(Table1[[#This Row],[Category and Sub-Category]])-(FIND("/",Table1[[#This Row],[Category and Sub-Category]],1))))</f>
        <v>plays</v>
      </c>
      <c r="S3928" s="7">
        <f>(Table1[[#This Row],[launched_at]]/86400)+DATE(1970,1,1)</f>
        <v>41970.085046296299</v>
      </c>
      <c r="T3928" s="7">
        <f>(Table1[[#This Row],[deadline]]/86400)+DATE(1970,1,1)</f>
        <v>42000.085046296299</v>
      </c>
    </row>
    <row r="3929" spans="1:20" ht="43.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12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9">
        <f>Table1[[#This Row],[pledged]]/Table1[[#This Row],[goal]]</f>
        <v>0.01</v>
      </c>
      <c r="P3929" s="8">
        <f>IFERROR(Table1[[#This Row],[pledged]]/Table1[[#This Row],[backers_count]],0)</f>
        <v>12.5</v>
      </c>
      <c r="Q39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29" t="str">
        <f>RIGHT(Table1[[#This Row],[Category and Sub-Category]],(LEN(Table1[[#This Row],[Category and Sub-Category]])-(FIND("/",Table1[[#This Row],[Category and Sub-Category]],1))))</f>
        <v>plays</v>
      </c>
      <c r="S3929" s="7">
        <f>(Table1[[#This Row],[launched_at]]/86400)+DATE(1970,1,1)</f>
        <v>41830.267407407409</v>
      </c>
      <c r="T3929" s="7">
        <f>(Table1[[#This Row],[deadline]]/86400)+DATE(1970,1,1)</f>
        <v>41860.267407407409</v>
      </c>
    </row>
    <row r="3930" spans="1:20" ht="43.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12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9">
        <f>Table1[[#This Row],[pledged]]/Table1[[#This Row],[goal]]</f>
        <v>0.13020000000000001</v>
      </c>
      <c r="P3930" s="8">
        <f>IFERROR(Table1[[#This Row],[pledged]]/Table1[[#This Row],[backers_count]],0)</f>
        <v>93</v>
      </c>
      <c r="Q39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30" t="str">
        <f>RIGHT(Table1[[#This Row],[Category and Sub-Category]],(LEN(Table1[[#This Row],[Category and Sub-Category]])-(FIND("/",Table1[[#This Row],[Category and Sub-Category]],1))))</f>
        <v>plays</v>
      </c>
      <c r="S3930" s="7">
        <f>(Table1[[#This Row],[launched_at]]/86400)+DATE(1970,1,1)</f>
        <v>42265.683182870373</v>
      </c>
      <c r="T3930" s="7">
        <f>(Table1[[#This Row],[deadline]]/86400)+DATE(1970,1,1)</f>
        <v>42293.207638888889</v>
      </c>
    </row>
    <row r="3931" spans="1:20" ht="43.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12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9">
        <f>Table1[[#This Row],[pledged]]/Table1[[#This Row],[goal]]</f>
        <v>2.265E-2</v>
      </c>
      <c r="P3931" s="8">
        <f>IFERROR(Table1[[#This Row],[pledged]]/Table1[[#This Row],[backers_count]],0)</f>
        <v>32.357142857142854</v>
      </c>
      <c r="Q39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31" t="str">
        <f>RIGHT(Table1[[#This Row],[Category and Sub-Category]],(LEN(Table1[[#This Row],[Category and Sub-Category]])-(FIND("/",Table1[[#This Row],[Category and Sub-Category]],1))))</f>
        <v>plays</v>
      </c>
      <c r="S3931" s="7">
        <f>(Table1[[#This Row],[launched_at]]/86400)+DATE(1970,1,1)</f>
        <v>42601.827141203699</v>
      </c>
      <c r="T3931" s="7">
        <f>(Table1[[#This Row],[deadline]]/86400)+DATE(1970,1,1)</f>
        <v>42631.827141203699</v>
      </c>
    </row>
    <row r="3932" spans="1:20" ht="43.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1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9">
        <f>Table1[[#This Row],[pledged]]/Table1[[#This Row],[goal]]</f>
        <v>0</v>
      </c>
      <c r="P3932" s="8">
        <f>IFERROR(Table1[[#This Row],[pledged]]/Table1[[#This Row],[backers_count]],0)</f>
        <v>0</v>
      </c>
      <c r="Q39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32" t="str">
        <f>RIGHT(Table1[[#This Row],[Category and Sub-Category]],(LEN(Table1[[#This Row],[Category and Sub-Category]])-(FIND("/",Table1[[#This Row],[Category and Sub-Category]],1))))</f>
        <v>plays</v>
      </c>
      <c r="S3932" s="7">
        <f>(Table1[[#This Row],[launched_at]]/86400)+DATE(1970,1,1)</f>
        <v>42433.338749999995</v>
      </c>
      <c r="T3932" s="7">
        <f>(Table1[[#This Row],[deadline]]/86400)+DATE(1970,1,1)</f>
        <v>42461.25</v>
      </c>
    </row>
    <row r="3933" spans="1:20" ht="43.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12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9">
        <f>Table1[[#This Row],[pledged]]/Table1[[#This Row],[goal]]</f>
        <v>0</v>
      </c>
      <c r="P3933" s="8">
        <f>IFERROR(Table1[[#This Row],[pledged]]/Table1[[#This Row],[backers_count]],0)</f>
        <v>0</v>
      </c>
      <c r="Q39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33" t="str">
        <f>RIGHT(Table1[[#This Row],[Category and Sub-Category]],(LEN(Table1[[#This Row],[Category and Sub-Category]])-(FIND("/",Table1[[#This Row],[Category and Sub-Category]],1))))</f>
        <v>plays</v>
      </c>
      <c r="S3933" s="7">
        <f>(Table1[[#This Row],[launched_at]]/86400)+DATE(1970,1,1)</f>
        <v>42228.151701388888</v>
      </c>
      <c r="T3933" s="7">
        <f>(Table1[[#This Row],[deadline]]/86400)+DATE(1970,1,1)</f>
        <v>42253.151701388888</v>
      </c>
    </row>
    <row r="3934" spans="1:20" ht="43.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12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9">
        <f>Table1[[#This Row],[pledged]]/Table1[[#This Row],[goal]]</f>
        <v>8.3333333333333331E-5</v>
      </c>
      <c r="P3934" s="8">
        <f>IFERROR(Table1[[#This Row],[pledged]]/Table1[[#This Row],[backers_count]],0)</f>
        <v>1</v>
      </c>
      <c r="Q39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34" t="str">
        <f>RIGHT(Table1[[#This Row],[Category and Sub-Category]],(LEN(Table1[[#This Row],[Category and Sub-Category]])-(FIND("/",Table1[[#This Row],[Category and Sub-Category]],1))))</f>
        <v>plays</v>
      </c>
      <c r="S3934" s="7">
        <f>(Table1[[#This Row],[launched_at]]/86400)+DATE(1970,1,1)</f>
        <v>42415.168564814812</v>
      </c>
      <c r="T3934" s="7">
        <f>(Table1[[#This Row],[deadline]]/86400)+DATE(1970,1,1)</f>
        <v>42445.126898148148</v>
      </c>
    </row>
    <row r="3935" spans="1:20" ht="43.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12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9">
        <f>Table1[[#This Row],[pledged]]/Table1[[#This Row],[goal]]</f>
        <v>0.15742857142857142</v>
      </c>
      <c r="P3935" s="8">
        <f>IFERROR(Table1[[#This Row],[pledged]]/Table1[[#This Row],[backers_count]],0)</f>
        <v>91.833333333333329</v>
      </c>
      <c r="Q39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35" t="str">
        <f>RIGHT(Table1[[#This Row],[Category and Sub-Category]],(LEN(Table1[[#This Row],[Category and Sub-Category]])-(FIND("/",Table1[[#This Row],[Category and Sub-Category]],1))))</f>
        <v>plays</v>
      </c>
      <c r="S3935" s="7">
        <f>(Table1[[#This Row],[launched_at]]/86400)+DATE(1970,1,1)</f>
        <v>42538.968310185184</v>
      </c>
      <c r="T3935" s="7">
        <f>(Table1[[#This Row],[deadline]]/86400)+DATE(1970,1,1)</f>
        <v>42568.029861111107</v>
      </c>
    </row>
    <row r="3936" spans="1:20" ht="43.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12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9">
        <f>Table1[[#This Row],[pledged]]/Table1[[#This Row],[goal]]</f>
        <v>0.11</v>
      </c>
      <c r="P3936" s="8">
        <f>IFERROR(Table1[[#This Row],[pledged]]/Table1[[#This Row],[backers_count]],0)</f>
        <v>45.833333333333336</v>
      </c>
      <c r="Q39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36" t="str">
        <f>RIGHT(Table1[[#This Row],[Category and Sub-Category]],(LEN(Table1[[#This Row],[Category and Sub-Category]])-(FIND("/",Table1[[#This Row],[Category and Sub-Category]],1))))</f>
        <v>plays</v>
      </c>
      <c r="S3936" s="7">
        <f>(Table1[[#This Row],[launched_at]]/86400)+DATE(1970,1,1)</f>
        <v>42233.671747685185</v>
      </c>
      <c r="T3936" s="7">
        <f>(Table1[[#This Row],[deadline]]/86400)+DATE(1970,1,1)</f>
        <v>42278.541666666672</v>
      </c>
    </row>
    <row r="3937" spans="1:20" ht="58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12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9">
        <f>Table1[[#This Row],[pledged]]/Table1[[#This Row],[goal]]</f>
        <v>0.43833333333333335</v>
      </c>
      <c r="P3937" s="8">
        <f>IFERROR(Table1[[#This Row],[pledged]]/Table1[[#This Row],[backers_count]],0)</f>
        <v>57.173913043478258</v>
      </c>
      <c r="Q39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37" t="str">
        <f>RIGHT(Table1[[#This Row],[Category and Sub-Category]],(LEN(Table1[[#This Row],[Category and Sub-Category]])-(FIND("/",Table1[[#This Row],[Category and Sub-Category]],1))))</f>
        <v>plays</v>
      </c>
      <c r="S3937" s="7">
        <f>(Table1[[#This Row],[launched_at]]/86400)+DATE(1970,1,1)</f>
        <v>42221.656782407408</v>
      </c>
      <c r="T3937" s="7">
        <f>(Table1[[#This Row],[deadline]]/86400)+DATE(1970,1,1)</f>
        <v>42281.656782407408</v>
      </c>
    </row>
    <row r="3938" spans="1:20" ht="43.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12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9">
        <f>Table1[[#This Row],[pledged]]/Table1[[#This Row],[goal]]</f>
        <v>0</v>
      </c>
      <c r="P3938" s="8">
        <f>IFERROR(Table1[[#This Row],[pledged]]/Table1[[#This Row],[backers_count]],0)</f>
        <v>0</v>
      </c>
      <c r="Q39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38" t="str">
        <f>RIGHT(Table1[[#This Row],[Category and Sub-Category]],(LEN(Table1[[#This Row],[Category and Sub-Category]])-(FIND("/",Table1[[#This Row],[Category and Sub-Category]],1))))</f>
        <v>plays</v>
      </c>
      <c r="S3938" s="7">
        <f>(Table1[[#This Row],[launched_at]]/86400)+DATE(1970,1,1)</f>
        <v>42675.262962962966</v>
      </c>
      <c r="T3938" s="7">
        <f>(Table1[[#This Row],[deadline]]/86400)+DATE(1970,1,1)</f>
        <v>42705.304629629631</v>
      </c>
    </row>
    <row r="3939" spans="1:20" ht="43.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12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9">
        <f>Table1[[#This Row],[pledged]]/Table1[[#This Row],[goal]]</f>
        <v>0.86135181975736563</v>
      </c>
      <c r="P3939" s="8">
        <f>IFERROR(Table1[[#This Row],[pledged]]/Table1[[#This Row],[backers_count]],0)</f>
        <v>248.5</v>
      </c>
      <c r="Q39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39" t="str">
        <f>RIGHT(Table1[[#This Row],[Category and Sub-Category]],(LEN(Table1[[#This Row],[Category and Sub-Category]])-(FIND("/",Table1[[#This Row],[Category and Sub-Category]],1))))</f>
        <v>plays</v>
      </c>
      <c r="S3939" s="7">
        <f>(Table1[[#This Row],[launched_at]]/86400)+DATE(1970,1,1)</f>
        <v>42534.631481481483</v>
      </c>
      <c r="T3939" s="7">
        <f>(Table1[[#This Row],[deadline]]/86400)+DATE(1970,1,1)</f>
        <v>42562.631481481483</v>
      </c>
    </row>
    <row r="3940" spans="1:20" ht="43.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12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9">
        <f>Table1[[#This Row],[pledged]]/Table1[[#This Row],[goal]]</f>
        <v>0.12196620583717357</v>
      </c>
      <c r="P3940" s="8">
        <f>IFERROR(Table1[[#This Row],[pledged]]/Table1[[#This Row],[backers_count]],0)</f>
        <v>79.400000000000006</v>
      </c>
      <c r="Q39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40" t="str">
        <f>RIGHT(Table1[[#This Row],[Category and Sub-Category]],(LEN(Table1[[#This Row],[Category and Sub-Category]])-(FIND("/",Table1[[#This Row],[Category and Sub-Category]],1))))</f>
        <v>plays</v>
      </c>
      <c r="S3940" s="7">
        <f>(Table1[[#This Row],[launched_at]]/86400)+DATE(1970,1,1)</f>
        <v>42151.905717592592</v>
      </c>
      <c r="T3940" s="7">
        <f>(Table1[[#This Row],[deadline]]/86400)+DATE(1970,1,1)</f>
        <v>42182.905717592592</v>
      </c>
    </row>
    <row r="3941" spans="1:20" ht="43.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12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9">
        <f>Table1[[#This Row],[pledged]]/Table1[[#This Row],[goal]]</f>
        <v>1E-3</v>
      </c>
      <c r="P3941" s="8">
        <f>IFERROR(Table1[[#This Row],[pledged]]/Table1[[#This Row],[backers_count]],0)</f>
        <v>5</v>
      </c>
      <c r="Q39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41" t="str">
        <f>RIGHT(Table1[[#This Row],[Category and Sub-Category]],(LEN(Table1[[#This Row],[Category and Sub-Category]])-(FIND("/",Table1[[#This Row],[Category and Sub-Category]],1))))</f>
        <v>plays</v>
      </c>
      <c r="S3941" s="7">
        <f>(Table1[[#This Row],[launched_at]]/86400)+DATE(1970,1,1)</f>
        <v>41915.400219907409</v>
      </c>
      <c r="T3941" s="7">
        <f>(Table1[[#This Row],[deadline]]/86400)+DATE(1970,1,1)</f>
        <v>41919.1875</v>
      </c>
    </row>
    <row r="3942" spans="1:20" ht="43.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1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9">
        <f>Table1[[#This Row],[pledged]]/Table1[[#This Row],[goal]]</f>
        <v>2.2000000000000001E-3</v>
      </c>
      <c r="P3942" s="8">
        <f>IFERROR(Table1[[#This Row],[pledged]]/Table1[[#This Row],[backers_count]],0)</f>
        <v>5.5</v>
      </c>
      <c r="Q39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42" t="str">
        <f>RIGHT(Table1[[#This Row],[Category and Sub-Category]],(LEN(Table1[[#This Row],[Category and Sub-Category]])-(FIND("/",Table1[[#This Row],[Category and Sub-Category]],1))))</f>
        <v>plays</v>
      </c>
      <c r="S3942" s="7">
        <f>(Table1[[#This Row],[launched_at]]/86400)+DATE(1970,1,1)</f>
        <v>41961.492488425924</v>
      </c>
      <c r="T3942" s="7">
        <f>(Table1[[#This Row],[deadline]]/86400)+DATE(1970,1,1)</f>
        <v>42006.492488425924</v>
      </c>
    </row>
    <row r="3943" spans="1:20" ht="72.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12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9">
        <f>Table1[[#This Row],[pledged]]/Table1[[#This Row],[goal]]</f>
        <v>9.0909090909090905E-3</v>
      </c>
      <c r="P3943" s="8">
        <f>IFERROR(Table1[[#This Row],[pledged]]/Table1[[#This Row],[backers_count]],0)</f>
        <v>25</v>
      </c>
      <c r="Q39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43" t="str">
        <f>RIGHT(Table1[[#This Row],[Category and Sub-Category]],(LEN(Table1[[#This Row],[Category and Sub-Category]])-(FIND("/",Table1[[#This Row],[Category and Sub-Category]],1))))</f>
        <v>plays</v>
      </c>
      <c r="S3943" s="7">
        <f>(Table1[[#This Row],[launched_at]]/86400)+DATE(1970,1,1)</f>
        <v>41940.587233796294</v>
      </c>
      <c r="T3943" s="7">
        <f>(Table1[[#This Row],[deadline]]/86400)+DATE(1970,1,1)</f>
        <v>41968.041666666672</v>
      </c>
    </row>
    <row r="3944" spans="1:20" ht="43.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12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9">
        <f>Table1[[#This Row],[pledged]]/Table1[[#This Row],[goal]]</f>
        <v>0</v>
      </c>
      <c r="P3944" s="8">
        <f>IFERROR(Table1[[#This Row],[pledged]]/Table1[[#This Row],[backers_count]],0)</f>
        <v>0</v>
      </c>
      <c r="Q39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44" t="str">
        <f>RIGHT(Table1[[#This Row],[Category and Sub-Category]],(LEN(Table1[[#This Row],[Category and Sub-Category]])-(FIND("/",Table1[[#This Row],[Category and Sub-Category]],1))))</f>
        <v>plays</v>
      </c>
      <c r="S3944" s="7">
        <f>(Table1[[#This Row],[launched_at]]/86400)+DATE(1970,1,1)</f>
        <v>42111.904097222221</v>
      </c>
      <c r="T3944" s="7">
        <f>(Table1[[#This Row],[deadline]]/86400)+DATE(1970,1,1)</f>
        <v>42171.904097222221</v>
      </c>
    </row>
    <row r="3945" spans="1:20" ht="43.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12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9">
        <f>Table1[[#This Row],[pledged]]/Table1[[#This Row],[goal]]</f>
        <v>0.35639999999999999</v>
      </c>
      <c r="P3945" s="8">
        <f>IFERROR(Table1[[#This Row],[pledged]]/Table1[[#This Row],[backers_count]],0)</f>
        <v>137.07692307692307</v>
      </c>
      <c r="Q39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45" t="str">
        <f>RIGHT(Table1[[#This Row],[Category and Sub-Category]],(LEN(Table1[[#This Row],[Category and Sub-Category]])-(FIND("/",Table1[[#This Row],[Category and Sub-Category]],1))))</f>
        <v>plays</v>
      </c>
      <c r="S3945" s="7">
        <f>(Table1[[#This Row],[launched_at]]/86400)+DATE(1970,1,1)</f>
        <v>42279.778564814813</v>
      </c>
      <c r="T3945" s="7">
        <f>(Table1[[#This Row],[deadline]]/86400)+DATE(1970,1,1)</f>
        <v>42310.701388888891</v>
      </c>
    </row>
    <row r="3946" spans="1:20" ht="58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12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9">
        <f>Table1[[#This Row],[pledged]]/Table1[[#This Row],[goal]]</f>
        <v>0</v>
      </c>
      <c r="P3946" s="8">
        <f>IFERROR(Table1[[#This Row],[pledged]]/Table1[[#This Row],[backers_count]],0)</f>
        <v>0</v>
      </c>
      <c r="Q39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46" t="str">
        <f>RIGHT(Table1[[#This Row],[Category and Sub-Category]],(LEN(Table1[[#This Row],[Category and Sub-Category]])-(FIND("/",Table1[[#This Row],[Category and Sub-Category]],1))))</f>
        <v>plays</v>
      </c>
      <c r="S3946" s="7">
        <f>(Table1[[#This Row],[launched_at]]/86400)+DATE(1970,1,1)</f>
        <v>42213.662905092591</v>
      </c>
      <c r="T3946" s="7">
        <f>(Table1[[#This Row],[deadline]]/86400)+DATE(1970,1,1)</f>
        <v>42243.662905092591</v>
      </c>
    </row>
    <row r="3947" spans="1:20" ht="43.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12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9">
        <f>Table1[[#This Row],[pledged]]/Table1[[#This Row],[goal]]</f>
        <v>2.5000000000000001E-3</v>
      </c>
      <c r="P3947" s="8">
        <f>IFERROR(Table1[[#This Row],[pledged]]/Table1[[#This Row],[backers_count]],0)</f>
        <v>5</v>
      </c>
      <c r="Q39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47" t="str">
        <f>RIGHT(Table1[[#This Row],[Category and Sub-Category]],(LEN(Table1[[#This Row],[Category and Sub-Category]])-(FIND("/",Table1[[#This Row],[Category and Sub-Category]],1))))</f>
        <v>plays</v>
      </c>
      <c r="S3947" s="7">
        <f>(Table1[[#This Row],[launched_at]]/86400)+DATE(1970,1,1)</f>
        <v>42109.801712962959</v>
      </c>
      <c r="T3947" s="7">
        <f>(Table1[[#This Row],[deadline]]/86400)+DATE(1970,1,1)</f>
        <v>42139.801712962959</v>
      </c>
    </row>
    <row r="3948" spans="1:20" ht="29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12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9">
        <f>Table1[[#This Row],[pledged]]/Table1[[#This Row],[goal]]</f>
        <v>3.2500000000000001E-2</v>
      </c>
      <c r="P3948" s="8">
        <f>IFERROR(Table1[[#This Row],[pledged]]/Table1[[#This Row],[backers_count]],0)</f>
        <v>39</v>
      </c>
      <c r="Q39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48" t="str">
        <f>RIGHT(Table1[[#This Row],[Category and Sub-Category]],(LEN(Table1[[#This Row],[Category and Sub-Category]])-(FIND("/",Table1[[#This Row],[Category and Sub-Category]],1))))</f>
        <v>plays</v>
      </c>
      <c r="S3948" s="7">
        <f>(Table1[[#This Row],[launched_at]]/86400)+DATE(1970,1,1)</f>
        <v>42031.833587962959</v>
      </c>
      <c r="T3948" s="7">
        <f>(Table1[[#This Row],[deadline]]/86400)+DATE(1970,1,1)</f>
        <v>42063.333333333328</v>
      </c>
    </row>
    <row r="3949" spans="1:20" ht="58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12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9">
        <f>Table1[[#This Row],[pledged]]/Table1[[#This Row],[goal]]</f>
        <v>3.3666666666666664E-2</v>
      </c>
      <c r="P3949" s="8">
        <f>IFERROR(Table1[[#This Row],[pledged]]/Table1[[#This Row],[backers_count]],0)</f>
        <v>50.5</v>
      </c>
      <c r="Q39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49" t="str">
        <f>RIGHT(Table1[[#This Row],[Category and Sub-Category]],(LEN(Table1[[#This Row],[Category and Sub-Category]])-(FIND("/",Table1[[#This Row],[Category and Sub-Category]],1))))</f>
        <v>plays</v>
      </c>
      <c r="S3949" s="7">
        <f>(Table1[[#This Row],[launched_at]]/86400)+DATE(1970,1,1)</f>
        <v>42615.142870370371</v>
      </c>
      <c r="T3949" s="7">
        <f>(Table1[[#This Row],[deadline]]/86400)+DATE(1970,1,1)</f>
        <v>42645.142870370371</v>
      </c>
    </row>
    <row r="3950" spans="1:20" ht="43.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12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9">
        <f>Table1[[#This Row],[pledged]]/Table1[[#This Row],[goal]]</f>
        <v>0</v>
      </c>
      <c r="P3950" s="8">
        <f>IFERROR(Table1[[#This Row],[pledged]]/Table1[[#This Row],[backers_count]],0)</f>
        <v>0</v>
      </c>
      <c r="Q39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50" t="str">
        <f>RIGHT(Table1[[#This Row],[Category and Sub-Category]],(LEN(Table1[[#This Row],[Category and Sub-Category]])-(FIND("/",Table1[[#This Row],[Category and Sub-Category]],1))))</f>
        <v>plays</v>
      </c>
      <c r="S3950" s="7">
        <f>(Table1[[#This Row],[launched_at]]/86400)+DATE(1970,1,1)</f>
        <v>41829.325497685189</v>
      </c>
      <c r="T3950" s="7">
        <f>(Table1[[#This Row],[deadline]]/86400)+DATE(1970,1,1)</f>
        <v>41889.325497685189</v>
      </c>
    </row>
    <row r="3951" spans="1:20" ht="58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12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9">
        <f>Table1[[#This Row],[pledged]]/Table1[[#This Row],[goal]]</f>
        <v>0.15770000000000001</v>
      </c>
      <c r="P3951" s="8">
        <f>IFERROR(Table1[[#This Row],[pledged]]/Table1[[#This Row],[backers_count]],0)</f>
        <v>49.28125</v>
      </c>
      <c r="Q39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51" t="str">
        <f>RIGHT(Table1[[#This Row],[Category and Sub-Category]],(LEN(Table1[[#This Row],[Category and Sub-Category]])-(FIND("/",Table1[[#This Row],[Category and Sub-Category]],1))))</f>
        <v>plays</v>
      </c>
      <c r="S3951" s="7">
        <f>(Table1[[#This Row],[launched_at]]/86400)+DATE(1970,1,1)</f>
        <v>42016.120613425926</v>
      </c>
      <c r="T3951" s="7">
        <f>(Table1[[#This Row],[deadline]]/86400)+DATE(1970,1,1)</f>
        <v>42046.120613425926</v>
      </c>
    </row>
    <row r="3952" spans="1:20" ht="58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1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9">
        <f>Table1[[#This Row],[pledged]]/Table1[[#This Row],[goal]]</f>
        <v>6.2500000000000003E-3</v>
      </c>
      <c r="P3952" s="8">
        <f>IFERROR(Table1[[#This Row],[pledged]]/Table1[[#This Row],[backers_count]],0)</f>
        <v>25</v>
      </c>
      <c r="Q39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52" t="str">
        <f>RIGHT(Table1[[#This Row],[Category and Sub-Category]],(LEN(Table1[[#This Row],[Category and Sub-Category]])-(FIND("/",Table1[[#This Row],[Category and Sub-Category]],1))))</f>
        <v>plays</v>
      </c>
      <c r="S3952" s="7">
        <f>(Table1[[#This Row],[launched_at]]/86400)+DATE(1970,1,1)</f>
        <v>42439.702314814815</v>
      </c>
      <c r="T3952" s="7">
        <f>(Table1[[#This Row],[deadline]]/86400)+DATE(1970,1,1)</f>
        <v>42468.774305555555</v>
      </c>
    </row>
    <row r="3953" spans="1:20" ht="43.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12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9">
        <f>Table1[[#This Row],[pledged]]/Table1[[#This Row],[goal]]</f>
        <v>5.0000000000000004E-6</v>
      </c>
      <c r="P3953" s="8">
        <f>IFERROR(Table1[[#This Row],[pledged]]/Table1[[#This Row],[backers_count]],0)</f>
        <v>1</v>
      </c>
      <c r="Q39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53" t="str">
        <f>RIGHT(Table1[[#This Row],[Category and Sub-Category]],(LEN(Table1[[#This Row],[Category and Sub-Category]])-(FIND("/",Table1[[#This Row],[Category and Sub-Category]],1))))</f>
        <v>plays</v>
      </c>
      <c r="S3953" s="7">
        <f>(Table1[[#This Row],[launched_at]]/86400)+DATE(1970,1,1)</f>
        <v>42433.825717592597</v>
      </c>
      <c r="T3953" s="7">
        <f>(Table1[[#This Row],[deadline]]/86400)+DATE(1970,1,1)</f>
        <v>42493.784050925926</v>
      </c>
    </row>
    <row r="3954" spans="1:20" ht="43.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12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9">
        <f>Table1[[#This Row],[pledged]]/Table1[[#This Row],[goal]]</f>
        <v>9.6153846153846159E-4</v>
      </c>
      <c r="P3954" s="8">
        <f>IFERROR(Table1[[#This Row],[pledged]]/Table1[[#This Row],[backers_count]],0)</f>
        <v>25</v>
      </c>
      <c r="Q39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54" t="str">
        <f>RIGHT(Table1[[#This Row],[Category and Sub-Category]],(LEN(Table1[[#This Row],[Category and Sub-Category]])-(FIND("/",Table1[[#This Row],[Category and Sub-Category]],1))))</f>
        <v>plays</v>
      </c>
      <c r="S3954" s="7">
        <f>(Table1[[#This Row],[launched_at]]/86400)+DATE(1970,1,1)</f>
        <v>42243.790393518517</v>
      </c>
      <c r="T3954" s="7">
        <f>(Table1[[#This Row],[deadline]]/86400)+DATE(1970,1,1)</f>
        <v>42303.790393518517</v>
      </c>
    </row>
    <row r="3955" spans="1:20" ht="43.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12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9">
        <f>Table1[[#This Row],[pledged]]/Table1[[#This Row],[goal]]</f>
        <v>0</v>
      </c>
      <c r="P3955" s="8">
        <f>IFERROR(Table1[[#This Row],[pledged]]/Table1[[#This Row],[backers_count]],0)</f>
        <v>0</v>
      </c>
      <c r="Q39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55" t="str">
        <f>RIGHT(Table1[[#This Row],[Category and Sub-Category]],(LEN(Table1[[#This Row],[Category and Sub-Category]])-(FIND("/",Table1[[#This Row],[Category and Sub-Category]],1))))</f>
        <v>plays</v>
      </c>
      <c r="S3955" s="7">
        <f>(Table1[[#This Row],[launched_at]]/86400)+DATE(1970,1,1)</f>
        <v>42550.048449074078</v>
      </c>
      <c r="T3955" s="7">
        <f>(Table1[[#This Row],[deadline]]/86400)+DATE(1970,1,1)</f>
        <v>42580.978472222225</v>
      </c>
    </row>
    <row r="3956" spans="1:20" ht="58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12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9">
        <f>Table1[[#This Row],[pledged]]/Table1[[#This Row],[goal]]</f>
        <v>0</v>
      </c>
      <c r="P3956" s="8">
        <f>IFERROR(Table1[[#This Row],[pledged]]/Table1[[#This Row],[backers_count]],0)</f>
        <v>0</v>
      </c>
      <c r="Q39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56" t="str">
        <f>RIGHT(Table1[[#This Row],[Category and Sub-Category]],(LEN(Table1[[#This Row],[Category and Sub-Category]])-(FIND("/",Table1[[#This Row],[Category and Sub-Category]],1))))</f>
        <v>plays</v>
      </c>
      <c r="S3956" s="7">
        <f>(Table1[[#This Row],[launched_at]]/86400)+DATE(1970,1,1)</f>
        <v>41774.651203703703</v>
      </c>
      <c r="T3956" s="7">
        <f>(Table1[[#This Row],[deadline]]/86400)+DATE(1970,1,1)</f>
        <v>41834.651203703703</v>
      </c>
    </row>
    <row r="3957" spans="1:20" ht="43.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12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9">
        <f>Table1[[#This Row],[pledged]]/Table1[[#This Row],[goal]]</f>
        <v>0.24285714285714285</v>
      </c>
      <c r="P3957" s="8">
        <f>IFERROR(Table1[[#This Row],[pledged]]/Table1[[#This Row],[backers_count]],0)</f>
        <v>53.125</v>
      </c>
      <c r="Q39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57" t="str">
        <f>RIGHT(Table1[[#This Row],[Category and Sub-Category]],(LEN(Table1[[#This Row],[Category and Sub-Category]])-(FIND("/",Table1[[#This Row],[Category and Sub-Category]],1))))</f>
        <v>plays</v>
      </c>
      <c r="S3957" s="7">
        <f>(Table1[[#This Row],[launched_at]]/86400)+DATE(1970,1,1)</f>
        <v>42306.848854166667</v>
      </c>
      <c r="T3957" s="7">
        <f>(Table1[[#This Row],[deadline]]/86400)+DATE(1970,1,1)</f>
        <v>42336.890520833331</v>
      </c>
    </row>
    <row r="3958" spans="1:20" ht="43.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12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9">
        <f>Table1[[#This Row],[pledged]]/Table1[[#This Row],[goal]]</f>
        <v>0</v>
      </c>
      <c r="P3958" s="8">
        <f>IFERROR(Table1[[#This Row],[pledged]]/Table1[[#This Row],[backers_count]],0)</f>
        <v>0</v>
      </c>
      <c r="Q39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58" t="str">
        <f>RIGHT(Table1[[#This Row],[Category and Sub-Category]],(LEN(Table1[[#This Row],[Category and Sub-Category]])-(FIND("/",Table1[[#This Row],[Category and Sub-Category]],1))))</f>
        <v>plays</v>
      </c>
      <c r="S3958" s="7">
        <f>(Table1[[#This Row],[launched_at]]/86400)+DATE(1970,1,1)</f>
        <v>42457.932025462964</v>
      </c>
      <c r="T3958" s="7">
        <f>(Table1[[#This Row],[deadline]]/86400)+DATE(1970,1,1)</f>
        <v>42485.013888888891</v>
      </c>
    </row>
    <row r="3959" spans="1:20" ht="43.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12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9">
        <f>Table1[[#This Row],[pledged]]/Table1[[#This Row],[goal]]</f>
        <v>2.5000000000000001E-4</v>
      </c>
      <c r="P3959" s="8">
        <f>IFERROR(Table1[[#This Row],[pledged]]/Table1[[#This Row],[backers_count]],0)</f>
        <v>7</v>
      </c>
      <c r="Q39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59" t="str">
        <f>RIGHT(Table1[[#This Row],[Category and Sub-Category]],(LEN(Table1[[#This Row],[Category and Sub-Category]])-(FIND("/",Table1[[#This Row],[Category and Sub-Category]],1))))</f>
        <v>plays</v>
      </c>
      <c r="S3959" s="7">
        <f>(Table1[[#This Row],[launched_at]]/86400)+DATE(1970,1,1)</f>
        <v>42513.976319444446</v>
      </c>
      <c r="T3959" s="7">
        <f>(Table1[[#This Row],[deadline]]/86400)+DATE(1970,1,1)</f>
        <v>42559.976319444446</v>
      </c>
    </row>
    <row r="3960" spans="1:20" ht="58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12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9">
        <f>Table1[[#This Row],[pledged]]/Table1[[#This Row],[goal]]</f>
        <v>0.32050000000000001</v>
      </c>
      <c r="P3960" s="8">
        <f>IFERROR(Table1[[#This Row],[pledged]]/Table1[[#This Row],[backers_count]],0)</f>
        <v>40.0625</v>
      </c>
      <c r="Q39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60" t="str">
        <f>RIGHT(Table1[[#This Row],[Category and Sub-Category]],(LEN(Table1[[#This Row],[Category and Sub-Category]])-(FIND("/",Table1[[#This Row],[Category and Sub-Category]],1))))</f>
        <v>plays</v>
      </c>
      <c r="S3960" s="7">
        <f>(Table1[[#This Row],[launched_at]]/86400)+DATE(1970,1,1)</f>
        <v>41816.950370370367</v>
      </c>
      <c r="T3960" s="7">
        <f>(Table1[[#This Row],[deadline]]/86400)+DATE(1970,1,1)</f>
        <v>41853.583333333336</v>
      </c>
    </row>
    <row r="3961" spans="1:20" ht="43.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12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9">
        <f>Table1[[#This Row],[pledged]]/Table1[[#This Row],[goal]]</f>
        <v>0.24333333333333335</v>
      </c>
      <c r="P3961" s="8">
        <f>IFERROR(Table1[[#This Row],[pledged]]/Table1[[#This Row],[backers_count]],0)</f>
        <v>24.333333333333332</v>
      </c>
      <c r="Q39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61" t="str">
        <f>RIGHT(Table1[[#This Row],[Category and Sub-Category]],(LEN(Table1[[#This Row],[Category and Sub-Category]])-(FIND("/",Table1[[#This Row],[Category and Sub-Category]],1))))</f>
        <v>plays</v>
      </c>
      <c r="S3961" s="7">
        <f>(Table1[[#This Row],[launched_at]]/86400)+DATE(1970,1,1)</f>
        <v>41880.788842592592</v>
      </c>
      <c r="T3961" s="7">
        <f>(Table1[[#This Row],[deadline]]/86400)+DATE(1970,1,1)</f>
        <v>41910.788842592592</v>
      </c>
    </row>
    <row r="3962" spans="1:20" ht="43.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1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9">
        <f>Table1[[#This Row],[pledged]]/Table1[[#This Row],[goal]]</f>
        <v>1.4999999999999999E-2</v>
      </c>
      <c r="P3962" s="8">
        <f>IFERROR(Table1[[#This Row],[pledged]]/Table1[[#This Row],[backers_count]],0)</f>
        <v>11.25</v>
      </c>
      <c r="Q39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62" t="str">
        <f>RIGHT(Table1[[#This Row],[Category and Sub-Category]],(LEN(Table1[[#This Row],[Category and Sub-Category]])-(FIND("/",Table1[[#This Row],[Category and Sub-Category]],1))))</f>
        <v>plays</v>
      </c>
      <c r="S3962" s="7">
        <f>(Table1[[#This Row],[launched_at]]/86400)+DATE(1970,1,1)</f>
        <v>42342.845555555556</v>
      </c>
      <c r="T3962" s="7">
        <f>(Table1[[#This Row],[deadline]]/86400)+DATE(1970,1,1)</f>
        <v>42372.845555555556</v>
      </c>
    </row>
    <row r="3963" spans="1:20" ht="58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12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9">
        <f>Table1[[#This Row],[pledged]]/Table1[[#This Row],[goal]]</f>
        <v>4.1999999999999997E-3</v>
      </c>
      <c r="P3963" s="8">
        <f>IFERROR(Table1[[#This Row],[pledged]]/Table1[[#This Row],[backers_count]],0)</f>
        <v>10.5</v>
      </c>
      <c r="Q39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63" t="str">
        <f>RIGHT(Table1[[#This Row],[Category and Sub-Category]],(LEN(Table1[[#This Row],[Category and Sub-Category]])-(FIND("/",Table1[[#This Row],[Category and Sub-Category]],1))))</f>
        <v>plays</v>
      </c>
      <c r="S3963" s="7">
        <f>(Table1[[#This Row],[launched_at]]/86400)+DATE(1970,1,1)</f>
        <v>41745.891319444447</v>
      </c>
      <c r="T3963" s="7">
        <f>(Table1[[#This Row],[deadline]]/86400)+DATE(1970,1,1)</f>
        <v>41767.891319444447</v>
      </c>
    </row>
    <row r="3964" spans="1:20" ht="58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12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9">
        <f>Table1[[#This Row],[pledged]]/Table1[[#This Row],[goal]]</f>
        <v>3.214285714285714E-2</v>
      </c>
      <c r="P3964" s="8">
        <f>IFERROR(Table1[[#This Row],[pledged]]/Table1[[#This Row],[backers_count]],0)</f>
        <v>15</v>
      </c>
      <c r="Q39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64" t="str">
        <f>RIGHT(Table1[[#This Row],[Category and Sub-Category]],(LEN(Table1[[#This Row],[Category and Sub-Category]])-(FIND("/",Table1[[#This Row],[Category and Sub-Category]],1))))</f>
        <v>plays</v>
      </c>
      <c r="S3964" s="7">
        <f>(Table1[[#This Row],[launched_at]]/86400)+DATE(1970,1,1)</f>
        <v>42311.621458333335</v>
      </c>
      <c r="T3964" s="7">
        <f>(Table1[[#This Row],[deadline]]/86400)+DATE(1970,1,1)</f>
        <v>42336.621458333335</v>
      </c>
    </row>
    <row r="3965" spans="1:20" ht="58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12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9">
        <f>Table1[[#This Row],[pledged]]/Table1[[#This Row],[goal]]</f>
        <v>0</v>
      </c>
      <c r="P3965" s="8">
        <f>IFERROR(Table1[[#This Row],[pledged]]/Table1[[#This Row],[backers_count]],0)</f>
        <v>0</v>
      </c>
      <c r="Q39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65" t="str">
        <f>RIGHT(Table1[[#This Row],[Category and Sub-Category]],(LEN(Table1[[#This Row],[Category and Sub-Category]])-(FIND("/",Table1[[#This Row],[Category and Sub-Category]],1))))</f>
        <v>plays</v>
      </c>
      <c r="S3965" s="7">
        <f>(Table1[[#This Row],[launched_at]]/86400)+DATE(1970,1,1)</f>
        <v>42296.154131944444</v>
      </c>
      <c r="T3965" s="7">
        <f>(Table1[[#This Row],[deadline]]/86400)+DATE(1970,1,1)</f>
        <v>42326.195798611108</v>
      </c>
    </row>
    <row r="3966" spans="1:20" ht="43.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12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9">
        <f>Table1[[#This Row],[pledged]]/Table1[[#This Row],[goal]]</f>
        <v>6.3E-2</v>
      </c>
      <c r="P3966" s="8">
        <f>IFERROR(Table1[[#This Row],[pledged]]/Table1[[#This Row],[backers_count]],0)</f>
        <v>42</v>
      </c>
      <c r="Q39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66" t="str">
        <f>RIGHT(Table1[[#This Row],[Category and Sub-Category]],(LEN(Table1[[#This Row],[Category and Sub-Category]])-(FIND("/",Table1[[#This Row],[Category and Sub-Category]],1))))</f>
        <v>plays</v>
      </c>
      <c r="S3966" s="7">
        <f>(Table1[[#This Row],[launched_at]]/86400)+DATE(1970,1,1)</f>
        <v>42053.722060185188</v>
      </c>
      <c r="T3966" s="7">
        <f>(Table1[[#This Row],[deadline]]/86400)+DATE(1970,1,1)</f>
        <v>42113.680393518516</v>
      </c>
    </row>
    <row r="3967" spans="1:20" ht="58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12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9">
        <f>Table1[[#This Row],[pledged]]/Table1[[#This Row],[goal]]</f>
        <v>0.14249999999999999</v>
      </c>
      <c r="P3967" s="8">
        <f>IFERROR(Table1[[#This Row],[pledged]]/Table1[[#This Row],[backers_count]],0)</f>
        <v>71.25</v>
      </c>
      <c r="Q39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67" t="str">
        <f>RIGHT(Table1[[#This Row],[Category and Sub-Category]],(LEN(Table1[[#This Row],[Category and Sub-Category]])-(FIND("/",Table1[[#This Row],[Category and Sub-Category]],1))))</f>
        <v>plays</v>
      </c>
      <c r="S3967" s="7">
        <f>(Table1[[#This Row],[launched_at]]/86400)+DATE(1970,1,1)</f>
        <v>42414.235879629632</v>
      </c>
      <c r="T3967" s="7">
        <f>(Table1[[#This Row],[deadline]]/86400)+DATE(1970,1,1)</f>
        <v>42474.194212962961</v>
      </c>
    </row>
    <row r="3968" spans="1:20" ht="58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12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9">
        <f>Table1[[#This Row],[pledged]]/Table1[[#This Row],[goal]]</f>
        <v>6.0000000000000001E-3</v>
      </c>
      <c r="P3968" s="8">
        <f>IFERROR(Table1[[#This Row],[pledged]]/Table1[[#This Row],[backers_count]],0)</f>
        <v>22.5</v>
      </c>
      <c r="Q39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68" t="str">
        <f>RIGHT(Table1[[#This Row],[Category and Sub-Category]],(LEN(Table1[[#This Row],[Category and Sub-Category]])-(FIND("/",Table1[[#This Row],[Category and Sub-Category]],1))))</f>
        <v>plays</v>
      </c>
      <c r="S3968" s="7">
        <f>(Table1[[#This Row],[launched_at]]/86400)+DATE(1970,1,1)</f>
        <v>41801.711550925924</v>
      </c>
      <c r="T3968" s="7">
        <f>(Table1[[#This Row],[deadline]]/86400)+DATE(1970,1,1)</f>
        <v>41844.124305555553</v>
      </c>
    </row>
    <row r="3969" spans="1:20" ht="43.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12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9">
        <f>Table1[[#This Row],[pledged]]/Table1[[#This Row],[goal]]</f>
        <v>0.2411764705882353</v>
      </c>
      <c r="P3969" s="8">
        <f>IFERROR(Table1[[#This Row],[pledged]]/Table1[[#This Row],[backers_count]],0)</f>
        <v>41</v>
      </c>
      <c r="Q39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69" t="str">
        <f>RIGHT(Table1[[#This Row],[Category and Sub-Category]],(LEN(Table1[[#This Row],[Category and Sub-Category]])-(FIND("/",Table1[[#This Row],[Category and Sub-Category]],1))))</f>
        <v>plays</v>
      </c>
      <c r="S3969" s="7">
        <f>(Table1[[#This Row],[launched_at]]/86400)+DATE(1970,1,1)</f>
        <v>42770.290590277778</v>
      </c>
      <c r="T3969" s="7">
        <f>(Table1[[#This Row],[deadline]]/86400)+DATE(1970,1,1)</f>
        <v>42800.290590277778</v>
      </c>
    </row>
    <row r="3970" spans="1:20" ht="43.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12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9">
        <f>Table1[[#This Row],[pledged]]/Table1[[#This Row],[goal]]</f>
        <v>0.10539999999999999</v>
      </c>
      <c r="P3970" s="8">
        <f>IFERROR(Table1[[#This Row],[pledged]]/Table1[[#This Row],[backers_count]],0)</f>
        <v>47.909090909090907</v>
      </c>
      <c r="Q39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70" t="str">
        <f>RIGHT(Table1[[#This Row],[Category and Sub-Category]],(LEN(Table1[[#This Row],[Category and Sub-Category]])-(FIND("/",Table1[[#This Row],[Category and Sub-Category]],1))))</f>
        <v>plays</v>
      </c>
      <c r="S3970" s="7">
        <f>(Table1[[#This Row],[launched_at]]/86400)+DATE(1970,1,1)</f>
        <v>42452.815659722226</v>
      </c>
      <c r="T3970" s="7">
        <f>(Table1[[#This Row],[deadline]]/86400)+DATE(1970,1,1)</f>
        <v>42512.815659722226</v>
      </c>
    </row>
    <row r="3971" spans="1:20" ht="58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12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9">
        <f>Table1[[#This Row],[pledged]]/Table1[[#This Row],[goal]]</f>
        <v>7.4690265486725665E-2</v>
      </c>
      <c r="P3971" s="8">
        <f>IFERROR(Table1[[#This Row],[pledged]]/Table1[[#This Row],[backers_count]],0)</f>
        <v>35.166666666666664</v>
      </c>
      <c r="Q39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71" t="str">
        <f>RIGHT(Table1[[#This Row],[Category and Sub-Category]],(LEN(Table1[[#This Row],[Category and Sub-Category]])-(FIND("/",Table1[[#This Row],[Category and Sub-Category]],1))))</f>
        <v>plays</v>
      </c>
      <c r="S3971" s="7">
        <f>(Table1[[#This Row],[launched_at]]/86400)+DATE(1970,1,1)</f>
        <v>42601.854699074072</v>
      </c>
      <c r="T3971" s="7">
        <f>(Table1[[#This Row],[deadline]]/86400)+DATE(1970,1,1)</f>
        <v>42611.163194444445</v>
      </c>
    </row>
    <row r="3972" spans="1:20" ht="58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1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9">
        <f>Table1[[#This Row],[pledged]]/Table1[[#This Row],[goal]]</f>
        <v>7.3333333333333334E-4</v>
      </c>
      <c r="P3972" s="8">
        <f>IFERROR(Table1[[#This Row],[pledged]]/Table1[[#This Row],[backers_count]],0)</f>
        <v>5.5</v>
      </c>
      <c r="Q39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72" t="str">
        <f>RIGHT(Table1[[#This Row],[Category and Sub-Category]],(LEN(Table1[[#This Row],[Category and Sub-Category]])-(FIND("/",Table1[[#This Row],[Category and Sub-Category]],1))))</f>
        <v>plays</v>
      </c>
      <c r="S3972" s="7">
        <f>(Table1[[#This Row],[launched_at]]/86400)+DATE(1970,1,1)</f>
        <v>42447.863553240742</v>
      </c>
      <c r="T3972" s="7">
        <f>(Table1[[#This Row],[deadline]]/86400)+DATE(1970,1,1)</f>
        <v>42477.863553240742</v>
      </c>
    </row>
    <row r="3973" spans="1:20" ht="43.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12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9">
        <f>Table1[[#This Row],[pledged]]/Table1[[#This Row],[goal]]</f>
        <v>9.7142857142857135E-3</v>
      </c>
      <c r="P3973" s="8">
        <f>IFERROR(Table1[[#This Row],[pledged]]/Table1[[#This Row],[backers_count]],0)</f>
        <v>22.666666666666668</v>
      </c>
      <c r="Q39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73" t="str">
        <f>RIGHT(Table1[[#This Row],[Category and Sub-Category]],(LEN(Table1[[#This Row],[Category and Sub-Category]])-(FIND("/",Table1[[#This Row],[Category and Sub-Category]],1))))</f>
        <v>plays</v>
      </c>
      <c r="S3973" s="7">
        <f>(Table1[[#This Row],[launched_at]]/86400)+DATE(1970,1,1)</f>
        <v>41811.536180555559</v>
      </c>
      <c r="T3973" s="7">
        <f>(Table1[[#This Row],[deadline]]/86400)+DATE(1970,1,1)</f>
        <v>41841.536180555559</v>
      </c>
    </row>
    <row r="3974" spans="1:20" ht="43.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12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9">
        <f>Table1[[#This Row],[pledged]]/Table1[[#This Row],[goal]]</f>
        <v>0.21099999999999999</v>
      </c>
      <c r="P3974" s="8">
        <f>IFERROR(Table1[[#This Row],[pledged]]/Table1[[#This Row],[backers_count]],0)</f>
        <v>26.375</v>
      </c>
      <c r="Q39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74" t="str">
        <f>RIGHT(Table1[[#This Row],[Category and Sub-Category]],(LEN(Table1[[#This Row],[Category and Sub-Category]])-(FIND("/",Table1[[#This Row],[Category and Sub-Category]],1))))</f>
        <v>plays</v>
      </c>
      <c r="S3974" s="7">
        <f>(Table1[[#This Row],[launched_at]]/86400)+DATE(1970,1,1)</f>
        <v>41981.067523148144</v>
      </c>
      <c r="T3974" s="7">
        <f>(Table1[[#This Row],[deadline]]/86400)+DATE(1970,1,1)</f>
        <v>42041.067523148144</v>
      </c>
    </row>
    <row r="3975" spans="1:20" ht="43.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12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9">
        <f>Table1[[#This Row],[pledged]]/Table1[[#This Row],[goal]]</f>
        <v>0.78100000000000003</v>
      </c>
      <c r="P3975" s="8">
        <f>IFERROR(Table1[[#This Row],[pledged]]/Table1[[#This Row],[backers_count]],0)</f>
        <v>105.54054054054055</v>
      </c>
      <c r="Q39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75" t="str">
        <f>RIGHT(Table1[[#This Row],[Category and Sub-Category]],(LEN(Table1[[#This Row],[Category and Sub-Category]])-(FIND("/",Table1[[#This Row],[Category and Sub-Category]],1))))</f>
        <v>plays</v>
      </c>
      <c r="S3975" s="7">
        <f>(Table1[[#This Row],[launched_at]]/86400)+DATE(1970,1,1)</f>
        <v>42469.68414351852</v>
      </c>
      <c r="T3975" s="7">
        <f>(Table1[[#This Row],[deadline]]/86400)+DATE(1970,1,1)</f>
        <v>42499.166666666672</v>
      </c>
    </row>
    <row r="3976" spans="1:20" ht="58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12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9">
        <f>Table1[[#This Row],[pledged]]/Table1[[#This Row],[goal]]</f>
        <v>0.32</v>
      </c>
      <c r="P3976" s="8">
        <f>IFERROR(Table1[[#This Row],[pledged]]/Table1[[#This Row],[backers_count]],0)</f>
        <v>29.09090909090909</v>
      </c>
      <c r="Q39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76" t="str">
        <f>RIGHT(Table1[[#This Row],[Category and Sub-Category]],(LEN(Table1[[#This Row],[Category and Sub-Category]])-(FIND("/",Table1[[#This Row],[Category and Sub-Category]],1))))</f>
        <v>plays</v>
      </c>
      <c r="S3976" s="7">
        <f>(Table1[[#This Row],[launched_at]]/86400)+DATE(1970,1,1)</f>
        <v>42493.546851851846</v>
      </c>
      <c r="T3976" s="7">
        <f>(Table1[[#This Row],[deadline]]/86400)+DATE(1970,1,1)</f>
        <v>42523.546851851846</v>
      </c>
    </row>
    <row r="3977" spans="1:20" ht="43.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12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9">
        <f>Table1[[#This Row],[pledged]]/Table1[[#This Row],[goal]]</f>
        <v>0</v>
      </c>
      <c r="P3977" s="8">
        <f>IFERROR(Table1[[#This Row],[pledged]]/Table1[[#This Row],[backers_count]],0)</f>
        <v>0</v>
      </c>
      <c r="Q39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77" t="str">
        <f>RIGHT(Table1[[#This Row],[Category and Sub-Category]],(LEN(Table1[[#This Row],[Category and Sub-Category]])-(FIND("/",Table1[[#This Row],[Category and Sub-Category]],1))))</f>
        <v>plays</v>
      </c>
      <c r="S3977" s="7">
        <f>(Table1[[#This Row],[launched_at]]/86400)+DATE(1970,1,1)</f>
        <v>42534.866875</v>
      </c>
      <c r="T3977" s="7">
        <f>(Table1[[#This Row],[deadline]]/86400)+DATE(1970,1,1)</f>
        <v>42564.866875</v>
      </c>
    </row>
    <row r="3978" spans="1:20" ht="58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12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9">
        <f>Table1[[#This Row],[pledged]]/Table1[[#This Row],[goal]]</f>
        <v>0.47692307692307695</v>
      </c>
      <c r="P3978" s="8">
        <f>IFERROR(Table1[[#This Row],[pledged]]/Table1[[#This Row],[backers_count]],0)</f>
        <v>62</v>
      </c>
      <c r="Q39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78" t="str">
        <f>RIGHT(Table1[[#This Row],[Category and Sub-Category]],(LEN(Table1[[#This Row],[Category and Sub-Category]])-(FIND("/",Table1[[#This Row],[Category and Sub-Category]],1))))</f>
        <v>plays</v>
      </c>
      <c r="S3978" s="7">
        <f>(Table1[[#This Row],[launched_at]]/86400)+DATE(1970,1,1)</f>
        <v>41830.858344907407</v>
      </c>
      <c r="T3978" s="7">
        <f>(Table1[[#This Row],[deadline]]/86400)+DATE(1970,1,1)</f>
        <v>41852.291666666664</v>
      </c>
    </row>
    <row r="3979" spans="1:20" ht="43.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12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9">
        <f>Table1[[#This Row],[pledged]]/Table1[[#This Row],[goal]]</f>
        <v>1.4500000000000001E-2</v>
      </c>
      <c r="P3979" s="8">
        <f>IFERROR(Table1[[#This Row],[pledged]]/Table1[[#This Row],[backers_count]],0)</f>
        <v>217.5</v>
      </c>
      <c r="Q39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79" t="str">
        <f>RIGHT(Table1[[#This Row],[Category and Sub-Category]],(LEN(Table1[[#This Row],[Category and Sub-Category]])-(FIND("/",Table1[[#This Row],[Category and Sub-Category]],1))))</f>
        <v>plays</v>
      </c>
      <c r="S3979" s="7">
        <f>(Table1[[#This Row],[launched_at]]/86400)+DATE(1970,1,1)</f>
        <v>42543.788564814815</v>
      </c>
      <c r="T3979" s="7">
        <f>(Table1[[#This Row],[deadline]]/86400)+DATE(1970,1,1)</f>
        <v>42573.788564814815</v>
      </c>
    </row>
    <row r="3980" spans="1:20" ht="43.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12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9">
        <f>Table1[[#This Row],[pledged]]/Table1[[#This Row],[goal]]</f>
        <v>0.107</v>
      </c>
      <c r="P3980" s="8">
        <f>IFERROR(Table1[[#This Row],[pledged]]/Table1[[#This Row],[backers_count]],0)</f>
        <v>26.75</v>
      </c>
      <c r="Q39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80" t="str">
        <f>RIGHT(Table1[[#This Row],[Category and Sub-Category]],(LEN(Table1[[#This Row],[Category and Sub-Category]])-(FIND("/",Table1[[#This Row],[Category and Sub-Category]],1))))</f>
        <v>plays</v>
      </c>
      <c r="S3980" s="7">
        <f>(Table1[[#This Row],[launched_at]]/86400)+DATE(1970,1,1)</f>
        <v>41975.642974537041</v>
      </c>
      <c r="T3980" s="7">
        <f>(Table1[[#This Row],[deadline]]/86400)+DATE(1970,1,1)</f>
        <v>42035.642974537041</v>
      </c>
    </row>
    <row r="3981" spans="1:20" ht="43.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12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9">
        <f>Table1[[#This Row],[pledged]]/Table1[[#This Row],[goal]]</f>
        <v>1.8333333333333333E-2</v>
      </c>
      <c r="P3981" s="8">
        <f>IFERROR(Table1[[#This Row],[pledged]]/Table1[[#This Row],[backers_count]],0)</f>
        <v>18.333333333333332</v>
      </c>
      <c r="Q39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81" t="str">
        <f>RIGHT(Table1[[#This Row],[Category and Sub-Category]],(LEN(Table1[[#This Row],[Category and Sub-Category]])-(FIND("/",Table1[[#This Row],[Category and Sub-Category]],1))))</f>
        <v>plays</v>
      </c>
      <c r="S3981" s="7">
        <f>(Table1[[#This Row],[launched_at]]/86400)+DATE(1970,1,1)</f>
        <v>42069.903437500005</v>
      </c>
      <c r="T3981" s="7">
        <f>(Table1[[#This Row],[deadline]]/86400)+DATE(1970,1,1)</f>
        <v>42092.833333333328</v>
      </c>
    </row>
    <row r="3982" spans="1:20" ht="58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1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9">
        <f>Table1[[#This Row],[pledged]]/Table1[[#This Row],[goal]]</f>
        <v>0.18</v>
      </c>
      <c r="P3982" s="8">
        <f>IFERROR(Table1[[#This Row],[pledged]]/Table1[[#This Row],[backers_count]],0)</f>
        <v>64.285714285714292</v>
      </c>
      <c r="Q39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82" t="str">
        <f>RIGHT(Table1[[#This Row],[Category and Sub-Category]],(LEN(Table1[[#This Row],[Category and Sub-Category]])-(FIND("/",Table1[[#This Row],[Category and Sub-Category]],1))))</f>
        <v>plays</v>
      </c>
      <c r="S3982" s="7">
        <f>(Table1[[#This Row],[launched_at]]/86400)+DATE(1970,1,1)</f>
        <v>41795.598923611113</v>
      </c>
      <c r="T3982" s="7">
        <f>(Table1[[#This Row],[deadline]]/86400)+DATE(1970,1,1)</f>
        <v>41825.598923611113</v>
      </c>
    </row>
    <row r="3983" spans="1:20" ht="43.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12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9">
        <f>Table1[[#This Row],[pledged]]/Table1[[#This Row],[goal]]</f>
        <v>4.0833333333333333E-2</v>
      </c>
      <c r="P3983" s="8">
        <f>IFERROR(Table1[[#This Row],[pledged]]/Table1[[#This Row],[backers_count]],0)</f>
        <v>175</v>
      </c>
      <c r="Q39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83" t="str">
        <f>RIGHT(Table1[[#This Row],[Category and Sub-Category]],(LEN(Table1[[#This Row],[Category and Sub-Category]])-(FIND("/",Table1[[#This Row],[Category and Sub-Category]],1))))</f>
        <v>plays</v>
      </c>
      <c r="S3983" s="7">
        <f>(Table1[[#This Row],[launched_at]]/86400)+DATE(1970,1,1)</f>
        <v>42508.179965277777</v>
      </c>
      <c r="T3983" s="7">
        <f>(Table1[[#This Row],[deadline]]/86400)+DATE(1970,1,1)</f>
        <v>42568.179965277777</v>
      </c>
    </row>
    <row r="3984" spans="1:20" ht="58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12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9">
        <f>Table1[[#This Row],[pledged]]/Table1[[#This Row],[goal]]</f>
        <v>0.2</v>
      </c>
      <c r="P3984" s="8">
        <f>IFERROR(Table1[[#This Row],[pledged]]/Table1[[#This Row],[backers_count]],0)</f>
        <v>34</v>
      </c>
      <c r="Q39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84" t="str">
        <f>RIGHT(Table1[[#This Row],[Category and Sub-Category]],(LEN(Table1[[#This Row],[Category and Sub-Category]])-(FIND("/",Table1[[#This Row],[Category and Sub-Category]],1))))</f>
        <v>plays</v>
      </c>
      <c r="S3984" s="7">
        <f>(Table1[[#This Row],[launched_at]]/86400)+DATE(1970,1,1)</f>
        <v>42132.809953703705</v>
      </c>
      <c r="T3984" s="7">
        <f>(Table1[[#This Row],[deadline]]/86400)+DATE(1970,1,1)</f>
        <v>42192.809953703705</v>
      </c>
    </row>
    <row r="3985" spans="1:20" ht="43.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12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9">
        <f>Table1[[#This Row],[pledged]]/Table1[[#This Row],[goal]]</f>
        <v>0.34802513464991025</v>
      </c>
      <c r="P3985" s="8">
        <f>IFERROR(Table1[[#This Row],[pledged]]/Table1[[#This Row],[backers_count]],0)</f>
        <v>84.282608695652172</v>
      </c>
      <c r="Q39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85" t="str">
        <f>RIGHT(Table1[[#This Row],[Category and Sub-Category]],(LEN(Table1[[#This Row],[Category and Sub-Category]])-(FIND("/",Table1[[#This Row],[Category and Sub-Category]],1))))</f>
        <v>plays</v>
      </c>
      <c r="S3985" s="7">
        <f>(Table1[[#This Row],[launched_at]]/86400)+DATE(1970,1,1)</f>
        <v>41747.86986111111</v>
      </c>
      <c r="T3985" s="7">
        <f>(Table1[[#This Row],[deadline]]/86400)+DATE(1970,1,1)</f>
        <v>41779.290972222225</v>
      </c>
    </row>
    <row r="3986" spans="1:20" ht="43.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12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9">
        <f>Table1[[#This Row],[pledged]]/Table1[[#This Row],[goal]]</f>
        <v>6.3333333333333339E-2</v>
      </c>
      <c r="P3986" s="8">
        <f>IFERROR(Table1[[#This Row],[pledged]]/Table1[[#This Row],[backers_count]],0)</f>
        <v>9.5</v>
      </c>
      <c r="Q39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86" t="str">
        <f>RIGHT(Table1[[#This Row],[Category and Sub-Category]],(LEN(Table1[[#This Row],[Category and Sub-Category]])-(FIND("/",Table1[[#This Row],[Category and Sub-Category]],1))))</f>
        <v>plays</v>
      </c>
      <c r="S3986" s="7">
        <f>(Table1[[#This Row],[launched_at]]/86400)+DATE(1970,1,1)</f>
        <v>41920.963472222225</v>
      </c>
      <c r="T3986" s="7">
        <f>(Table1[[#This Row],[deadline]]/86400)+DATE(1970,1,1)</f>
        <v>41951</v>
      </c>
    </row>
    <row r="3987" spans="1:20" ht="58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12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9">
        <f>Table1[[#This Row],[pledged]]/Table1[[#This Row],[goal]]</f>
        <v>0.32050000000000001</v>
      </c>
      <c r="P3987" s="8">
        <f>IFERROR(Table1[[#This Row],[pledged]]/Table1[[#This Row],[backers_count]],0)</f>
        <v>33.736842105263158</v>
      </c>
      <c r="Q39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87" t="str">
        <f>RIGHT(Table1[[#This Row],[Category and Sub-Category]],(LEN(Table1[[#This Row],[Category and Sub-Category]])-(FIND("/",Table1[[#This Row],[Category and Sub-Category]],1))))</f>
        <v>plays</v>
      </c>
      <c r="S3987" s="7">
        <f>(Table1[[#This Row],[launched_at]]/86400)+DATE(1970,1,1)</f>
        <v>42399.707407407404</v>
      </c>
      <c r="T3987" s="7">
        <f>(Table1[[#This Row],[deadline]]/86400)+DATE(1970,1,1)</f>
        <v>42420.878472222219</v>
      </c>
    </row>
    <row r="3988" spans="1:20" ht="58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12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9">
        <f>Table1[[#This Row],[pledged]]/Table1[[#This Row],[goal]]</f>
        <v>9.7600000000000006E-2</v>
      </c>
      <c r="P3988" s="8">
        <f>IFERROR(Table1[[#This Row],[pledged]]/Table1[[#This Row],[backers_count]],0)</f>
        <v>37.53846153846154</v>
      </c>
      <c r="Q39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88" t="str">
        <f>RIGHT(Table1[[#This Row],[Category and Sub-Category]],(LEN(Table1[[#This Row],[Category and Sub-Category]])-(FIND("/",Table1[[#This Row],[Category and Sub-Category]],1))))</f>
        <v>plays</v>
      </c>
      <c r="S3988" s="7">
        <f>(Table1[[#This Row],[launched_at]]/86400)+DATE(1970,1,1)</f>
        <v>42467.548541666663</v>
      </c>
      <c r="T3988" s="7">
        <f>(Table1[[#This Row],[deadline]]/86400)+DATE(1970,1,1)</f>
        <v>42496.544444444444</v>
      </c>
    </row>
    <row r="3989" spans="1:20" ht="43.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12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9">
        <f>Table1[[#This Row],[pledged]]/Table1[[#This Row],[goal]]</f>
        <v>0.3775</v>
      </c>
      <c r="P3989" s="8">
        <f>IFERROR(Table1[[#This Row],[pledged]]/Table1[[#This Row],[backers_count]],0)</f>
        <v>11.615384615384615</v>
      </c>
      <c r="Q39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89" t="str">
        <f>RIGHT(Table1[[#This Row],[Category and Sub-Category]],(LEN(Table1[[#This Row],[Category and Sub-Category]])-(FIND("/",Table1[[#This Row],[Category and Sub-Category]],1))))</f>
        <v>plays</v>
      </c>
      <c r="S3989" s="7">
        <f>(Table1[[#This Row],[launched_at]]/86400)+DATE(1970,1,1)</f>
        <v>41765.92465277778</v>
      </c>
      <c r="T3989" s="7">
        <f>(Table1[[#This Row],[deadline]]/86400)+DATE(1970,1,1)</f>
        <v>41775.92465277778</v>
      </c>
    </row>
    <row r="3990" spans="1:20" ht="29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12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9">
        <f>Table1[[#This Row],[pledged]]/Table1[[#This Row],[goal]]</f>
        <v>2.1333333333333333E-2</v>
      </c>
      <c r="P3990" s="8">
        <f>IFERROR(Table1[[#This Row],[pledged]]/Table1[[#This Row],[backers_count]],0)</f>
        <v>8</v>
      </c>
      <c r="Q39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90" t="str">
        <f>RIGHT(Table1[[#This Row],[Category and Sub-Category]],(LEN(Table1[[#This Row],[Category and Sub-Category]])-(FIND("/",Table1[[#This Row],[Category and Sub-Category]],1))))</f>
        <v>plays</v>
      </c>
      <c r="S3990" s="7">
        <f>(Table1[[#This Row],[launched_at]]/86400)+DATE(1970,1,1)</f>
        <v>42230.08116898148</v>
      </c>
      <c r="T3990" s="7">
        <f>(Table1[[#This Row],[deadline]]/86400)+DATE(1970,1,1)</f>
        <v>42245.08116898148</v>
      </c>
    </row>
    <row r="3991" spans="1:20" ht="58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12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9">
        <f>Table1[[#This Row],[pledged]]/Table1[[#This Row],[goal]]</f>
        <v>0</v>
      </c>
      <c r="P3991" s="8">
        <f>IFERROR(Table1[[#This Row],[pledged]]/Table1[[#This Row],[backers_count]],0)</f>
        <v>0</v>
      </c>
      <c r="Q39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91" t="str">
        <f>RIGHT(Table1[[#This Row],[Category and Sub-Category]],(LEN(Table1[[#This Row],[Category and Sub-Category]])-(FIND("/",Table1[[#This Row],[Category and Sub-Category]],1))))</f>
        <v>plays</v>
      </c>
      <c r="S3991" s="7">
        <f>(Table1[[#This Row],[launched_at]]/86400)+DATE(1970,1,1)</f>
        <v>42286.749780092592</v>
      </c>
      <c r="T3991" s="7">
        <f>(Table1[[#This Row],[deadline]]/86400)+DATE(1970,1,1)</f>
        <v>42316.791446759264</v>
      </c>
    </row>
    <row r="3992" spans="1:20" ht="43.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1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9">
        <f>Table1[[#This Row],[pledged]]/Table1[[#This Row],[goal]]</f>
        <v>4.1818181818181817E-2</v>
      </c>
      <c r="P3992" s="8">
        <f>IFERROR(Table1[[#This Row],[pledged]]/Table1[[#This Row],[backers_count]],0)</f>
        <v>23</v>
      </c>
      <c r="Q39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92" t="str">
        <f>RIGHT(Table1[[#This Row],[Category and Sub-Category]],(LEN(Table1[[#This Row],[Category and Sub-Category]])-(FIND("/",Table1[[#This Row],[Category and Sub-Category]],1))))</f>
        <v>plays</v>
      </c>
      <c r="S3992" s="7">
        <f>(Table1[[#This Row],[launched_at]]/86400)+DATE(1970,1,1)</f>
        <v>42401.672372685185</v>
      </c>
      <c r="T3992" s="7">
        <f>(Table1[[#This Row],[deadline]]/86400)+DATE(1970,1,1)</f>
        <v>42431.672372685185</v>
      </c>
    </row>
    <row r="3993" spans="1:20" ht="29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12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9">
        <f>Table1[[#This Row],[pledged]]/Table1[[#This Row],[goal]]</f>
        <v>0.2</v>
      </c>
      <c r="P3993" s="8">
        <f>IFERROR(Table1[[#This Row],[pledged]]/Table1[[#This Row],[backers_count]],0)</f>
        <v>100</v>
      </c>
      <c r="Q39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93" t="str">
        <f>RIGHT(Table1[[#This Row],[Category and Sub-Category]],(LEN(Table1[[#This Row],[Category and Sub-Category]])-(FIND("/",Table1[[#This Row],[Category and Sub-Category]],1))))</f>
        <v>plays</v>
      </c>
      <c r="S3993" s="7">
        <f>(Table1[[#This Row],[launched_at]]/86400)+DATE(1970,1,1)</f>
        <v>42125.644467592589</v>
      </c>
      <c r="T3993" s="7">
        <f>(Table1[[#This Row],[deadline]]/86400)+DATE(1970,1,1)</f>
        <v>42155.644467592589</v>
      </c>
    </row>
    <row r="3994" spans="1:20" ht="43.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12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9">
        <f>Table1[[#This Row],[pledged]]/Table1[[#This Row],[goal]]</f>
        <v>5.4100000000000002E-2</v>
      </c>
      <c r="P3994" s="8">
        <f>IFERROR(Table1[[#This Row],[pledged]]/Table1[[#This Row],[backers_count]],0)</f>
        <v>60.111111111111114</v>
      </c>
      <c r="Q39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94" t="str">
        <f>RIGHT(Table1[[#This Row],[Category and Sub-Category]],(LEN(Table1[[#This Row],[Category and Sub-Category]])-(FIND("/",Table1[[#This Row],[Category and Sub-Category]],1))))</f>
        <v>plays</v>
      </c>
      <c r="S3994" s="7">
        <f>(Table1[[#This Row],[launched_at]]/86400)+DATE(1970,1,1)</f>
        <v>42289.94049768518</v>
      </c>
      <c r="T3994" s="7">
        <f>(Table1[[#This Row],[deadline]]/86400)+DATE(1970,1,1)</f>
        <v>42349.982164351852</v>
      </c>
    </row>
    <row r="3995" spans="1:20" ht="43.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12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9">
        <f>Table1[[#This Row],[pledged]]/Table1[[#This Row],[goal]]</f>
        <v>6.0000000000000002E-5</v>
      </c>
      <c r="P3995" s="8">
        <f>IFERROR(Table1[[#This Row],[pledged]]/Table1[[#This Row],[backers_count]],0)</f>
        <v>3</v>
      </c>
      <c r="Q39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95" t="str">
        <f>RIGHT(Table1[[#This Row],[Category and Sub-Category]],(LEN(Table1[[#This Row],[Category and Sub-Category]])-(FIND("/",Table1[[#This Row],[Category and Sub-Category]],1))))</f>
        <v>plays</v>
      </c>
      <c r="S3995" s="7">
        <f>(Table1[[#This Row],[launched_at]]/86400)+DATE(1970,1,1)</f>
        <v>42107.864722222221</v>
      </c>
      <c r="T3995" s="7">
        <f>(Table1[[#This Row],[deadline]]/86400)+DATE(1970,1,1)</f>
        <v>42137.864722222221</v>
      </c>
    </row>
    <row r="3996" spans="1:20" ht="43.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12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9">
        <f>Table1[[#This Row],[pledged]]/Table1[[#This Row],[goal]]</f>
        <v>2.5000000000000001E-3</v>
      </c>
      <c r="P3996" s="8">
        <f>IFERROR(Table1[[#This Row],[pledged]]/Table1[[#This Row],[backers_count]],0)</f>
        <v>5</v>
      </c>
      <c r="Q39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96" t="str">
        <f>RIGHT(Table1[[#This Row],[Category and Sub-Category]],(LEN(Table1[[#This Row],[Category and Sub-Category]])-(FIND("/",Table1[[#This Row],[Category and Sub-Category]],1))))</f>
        <v>plays</v>
      </c>
      <c r="S3996" s="7">
        <f>(Table1[[#This Row],[launched_at]]/86400)+DATE(1970,1,1)</f>
        <v>41809.389930555553</v>
      </c>
      <c r="T3996" s="7">
        <f>(Table1[[#This Row],[deadline]]/86400)+DATE(1970,1,1)</f>
        <v>41839.389930555553</v>
      </c>
    </row>
    <row r="3997" spans="1:20" ht="43.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12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9">
        <f>Table1[[#This Row],[pledged]]/Table1[[#This Row],[goal]]</f>
        <v>0.35</v>
      </c>
      <c r="P3997" s="8">
        <f>IFERROR(Table1[[#This Row],[pledged]]/Table1[[#This Row],[backers_count]],0)</f>
        <v>17.5</v>
      </c>
      <c r="Q39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97" t="str">
        <f>RIGHT(Table1[[#This Row],[Category and Sub-Category]],(LEN(Table1[[#This Row],[Category and Sub-Category]])-(FIND("/",Table1[[#This Row],[Category and Sub-Category]],1))))</f>
        <v>plays</v>
      </c>
      <c r="S3997" s="7">
        <f>(Table1[[#This Row],[launched_at]]/86400)+DATE(1970,1,1)</f>
        <v>42019.683761574073</v>
      </c>
      <c r="T3997" s="7">
        <f>(Table1[[#This Row],[deadline]]/86400)+DATE(1970,1,1)</f>
        <v>42049.477083333331</v>
      </c>
    </row>
    <row r="3998" spans="1:20" ht="43.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12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9">
        <f>Table1[[#This Row],[pledged]]/Table1[[#This Row],[goal]]</f>
        <v>0.16566666666666666</v>
      </c>
      <c r="P3998" s="8">
        <f>IFERROR(Table1[[#This Row],[pledged]]/Table1[[#This Row],[backers_count]],0)</f>
        <v>29.235294117647058</v>
      </c>
      <c r="Q39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98" t="str">
        <f>RIGHT(Table1[[#This Row],[Category and Sub-Category]],(LEN(Table1[[#This Row],[Category and Sub-Category]])-(FIND("/",Table1[[#This Row],[Category and Sub-Category]],1))))</f>
        <v>plays</v>
      </c>
      <c r="S3998" s="7">
        <f>(Table1[[#This Row],[launched_at]]/86400)+DATE(1970,1,1)</f>
        <v>41950.266944444447</v>
      </c>
      <c r="T3998" s="7">
        <f>(Table1[[#This Row],[deadline]]/86400)+DATE(1970,1,1)</f>
        <v>41963.669444444444</v>
      </c>
    </row>
    <row r="3999" spans="1:20" ht="43.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12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9">
        <f>Table1[[#This Row],[pledged]]/Table1[[#This Row],[goal]]</f>
        <v>0</v>
      </c>
      <c r="P3999" s="8">
        <f>IFERROR(Table1[[#This Row],[pledged]]/Table1[[#This Row],[backers_count]],0)</f>
        <v>0</v>
      </c>
      <c r="Q39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3999" t="str">
        <f>RIGHT(Table1[[#This Row],[Category and Sub-Category]],(LEN(Table1[[#This Row],[Category and Sub-Category]])-(FIND("/",Table1[[#This Row],[Category and Sub-Category]],1))))</f>
        <v>plays</v>
      </c>
      <c r="S3999" s="7">
        <f>(Table1[[#This Row],[launched_at]]/86400)+DATE(1970,1,1)</f>
        <v>42069.391446759255</v>
      </c>
      <c r="T3999" s="7">
        <f>(Table1[[#This Row],[deadline]]/86400)+DATE(1970,1,1)</f>
        <v>42099.349780092598</v>
      </c>
    </row>
    <row r="4000" spans="1:20" ht="43.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12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9">
        <f>Table1[[#This Row],[pledged]]/Table1[[#This Row],[goal]]</f>
        <v>0.57199999999999995</v>
      </c>
      <c r="P4000" s="8">
        <f>IFERROR(Table1[[#This Row],[pledged]]/Table1[[#This Row],[backers_count]],0)</f>
        <v>59.583333333333336</v>
      </c>
      <c r="Q40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00" t="str">
        <f>RIGHT(Table1[[#This Row],[Category and Sub-Category]],(LEN(Table1[[#This Row],[Category and Sub-Category]])-(FIND("/",Table1[[#This Row],[Category and Sub-Category]],1))))</f>
        <v>plays</v>
      </c>
      <c r="S4000" s="7">
        <f>(Table1[[#This Row],[launched_at]]/86400)+DATE(1970,1,1)</f>
        <v>42061.963263888887</v>
      </c>
      <c r="T4000" s="7">
        <f>(Table1[[#This Row],[deadline]]/86400)+DATE(1970,1,1)</f>
        <v>42091.921597222223</v>
      </c>
    </row>
    <row r="4001" spans="1:20" ht="43.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12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9">
        <f>Table1[[#This Row],[pledged]]/Table1[[#This Row],[goal]]</f>
        <v>0.16514285714285715</v>
      </c>
      <c r="P4001" s="8">
        <f>IFERROR(Table1[[#This Row],[pledged]]/Table1[[#This Row],[backers_count]],0)</f>
        <v>82.571428571428569</v>
      </c>
      <c r="Q40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01" t="str">
        <f>RIGHT(Table1[[#This Row],[Category and Sub-Category]],(LEN(Table1[[#This Row],[Category and Sub-Category]])-(FIND("/",Table1[[#This Row],[Category and Sub-Category]],1))))</f>
        <v>plays</v>
      </c>
      <c r="S4001" s="7">
        <f>(Table1[[#This Row],[launched_at]]/86400)+DATE(1970,1,1)</f>
        <v>41842.828680555554</v>
      </c>
      <c r="T4001" s="7">
        <f>(Table1[[#This Row],[deadline]]/86400)+DATE(1970,1,1)</f>
        <v>41882.827650462961</v>
      </c>
    </row>
    <row r="4002" spans="1:20" ht="29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1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9">
        <f>Table1[[#This Row],[pledged]]/Table1[[#This Row],[goal]]</f>
        <v>1.25E-3</v>
      </c>
      <c r="P4002" s="8">
        <f>IFERROR(Table1[[#This Row],[pledged]]/Table1[[#This Row],[backers_count]],0)</f>
        <v>10</v>
      </c>
      <c r="Q40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02" t="str">
        <f>RIGHT(Table1[[#This Row],[Category and Sub-Category]],(LEN(Table1[[#This Row],[Category and Sub-Category]])-(FIND("/",Table1[[#This Row],[Category and Sub-Category]],1))))</f>
        <v>plays</v>
      </c>
      <c r="S4002" s="7">
        <f>(Table1[[#This Row],[launched_at]]/86400)+DATE(1970,1,1)</f>
        <v>42437.64534722222</v>
      </c>
      <c r="T4002" s="7">
        <f>(Table1[[#This Row],[deadline]]/86400)+DATE(1970,1,1)</f>
        <v>42497.603680555556</v>
      </c>
    </row>
    <row r="4003" spans="1:20" ht="58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12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9">
        <f>Table1[[#This Row],[pledged]]/Table1[[#This Row],[goal]]</f>
        <v>0.3775</v>
      </c>
      <c r="P4003" s="8">
        <f>IFERROR(Table1[[#This Row],[pledged]]/Table1[[#This Row],[backers_count]],0)</f>
        <v>32.357142857142854</v>
      </c>
      <c r="Q40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03" t="str">
        <f>RIGHT(Table1[[#This Row],[Category and Sub-Category]],(LEN(Table1[[#This Row],[Category and Sub-Category]])-(FIND("/",Table1[[#This Row],[Category and Sub-Category]],1))))</f>
        <v>plays</v>
      </c>
      <c r="S4003" s="7">
        <f>(Table1[[#This Row],[launched_at]]/86400)+DATE(1970,1,1)</f>
        <v>42775.964212962965</v>
      </c>
      <c r="T4003" s="7">
        <f>(Table1[[#This Row],[deadline]]/86400)+DATE(1970,1,1)</f>
        <v>42795.791666666672</v>
      </c>
    </row>
    <row r="4004" spans="1:20" ht="58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12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9">
        <f>Table1[[#This Row],[pledged]]/Table1[[#This Row],[goal]]</f>
        <v>1.84E-2</v>
      </c>
      <c r="P4004" s="8">
        <f>IFERROR(Table1[[#This Row],[pledged]]/Table1[[#This Row],[backers_count]],0)</f>
        <v>5.75</v>
      </c>
      <c r="Q40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04" t="str">
        <f>RIGHT(Table1[[#This Row],[Category and Sub-Category]],(LEN(Table1[[#This Row],[Category and Sub-Category]])-(FIND("/",Table1[[#This Row],[Category and Sub-Category]],1))))</f>
        <v>plays</v>
      </c>
      <c r="S4004" s="7">
        <f>(Table1[[#This Row],[launched_at]]/86400)+DATE(1970,1,1)</f>
        <v>41879.043530092589</v>
      </c>
      <c r="T4004" s="7">
        <f>(Table1[[#This Row],[deadline]]/86400)+DATE(1970,1,1)</f>
        <v>41909.043530092589</v>
      </c>
    </row>
    <row r="4005" spans="1:20" ht="43.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12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9">
        <f>Table1[[#This Row],[pledged]]/Table1[[#This Row],[goal]]</f>
        <v>0.10050000000000001</v>
      </c>
      <c r="P4005" s="8">
        <f>IFERROR(Table1[[#This Row],[pledged]]/Table1[[#This Row],[backers_count]],0)</f>
        <v>100.5</v>
      </c>
      <c r="Q40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05" t="str">
        <f>RIGHT(Table1[[#This Row],[Category and Sub-Category]],(LEN(Table1[[#This Row],[Category and Sub-Category]])-(FIND("/",Table1[[#This Row],[Category and Sub-Category]],1))))</f>
        <v>plays</v>
      </c>
      <c r="S4005" s="7">
        <f>(Table1[[#This Row],[launched_at]]/86400)+DATE(1970,1,1)</f>
        <v>42020.587349537032</v>
      </c>
      <c r="T4005" s="7">
        <f>(Table1[[#This Row],[deadline]]/86400)+DATE(1970,1,1)</f>
        <v>42050.587349537032</v>
      </c>
    </row>
    <row r="4006" spans="1:20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12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9">
        <f>Table1[[#This Row],[pledged]]/Table1[[#This Row],[goal]]</f>
        <v>2E-3</v>
      </c>
      <c r="P4006" s="8">
        <f>IFERROR(Table1[[#This Row],[pledged]]/Table1[[#This Row],[backers_count]],0)</f>
        <v>1</v>
      </c>
      <c r="Q40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06" t="str">
        <f>RIGHT(Table1[[#This Row],[Category and Sub-Category]],(LEN(Table1[[#This Row],[Category and Sub-Category]])-(FIND("/",Table1[[#This Row],[Category and Sub-Category]],1))))</f>
        <v>plays</v>
      </c>
      <c r="S4006" s="7">
        <f>(Table1[[#This Row],[launched_at]]/86400)+DATE(1970,1,1)</f>
        <v>41890.16269675926</v>
      </c>
      <c r="T4006" s="7">
        <f>(Table1[[#This Row],[deadline]]/86400)+DATE(1970,1,1)</f>
        <v>41920.16269675926</v>
      </c>
    </row>
    <row r="4007" spans="1:20" ht="43.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12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9">
        <f>Table1[[#This Row],[pledged]]/Table1[[#This Row],[goal]]</f>
        <v>1.3333333333333334E-2</v>
      </c>
      <c r="P4007" s="8">
        <f>IFERROR(Table1[[#This Row],[pledged]]/Table1[[#This Row],[backers_count]],0)</f>
        <v>20</v>
      </c>
      <c r="Q40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07" t="str">
        <f>RIGHT(Table1[[#This Row],[Category and Sub-Category]],(LEN(Table1[[#This Row],[Category and Sub-Category]])-(FIND("/",Table1[[#This Row],[Category and Sub-Category]],1))))</f>
        <v>plays</v>
      </c>
      <c r="S4007" s="7">
        <f>(Table1[[#This Row],[launched_at]]/86400)+DATE(1970,1,1)</f>
        <v>41872.807696759257</v>
      </c>
      <c r="T4007" s="7">
        <f>(Table1[[#This Row],[deadline]]/86400)+DATE(1970,1,1)</f>
        <v>41932.807696759257</v>
      </c>
    </row>
    <row r="4008" spans="1:20" ht="43.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12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9">
        <f>Table1[[#This Row],[pledged]]/Table1[[#This Row],[goal]]</f>
        <v>6.666666666666667E-5</v>
      </c>
      <c r="P4008" s="8">
        <f>IFERROR(Table1[[#This Row],[pledged]]/Table1[[#This Row],[backers_count]],0)</f>
        <v>2</v>
      </c>
      <c r="Q40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08" t="str">
        <f>RIGHT(Table1[[#This Row],[Category and Sub-Category]],(LEN(Table1[[#This Row],[Category and Sub-Category]])-(FIND("/",Table1[[#This Row],[Category and Sub-Category]],1))))</f>
        <v>plays</v>
      </c>
      <c r="S4008" s="7">
        <f>(Table1[[#This Row],[launched_at]]/86400)+DATE(1970,1,1)</f>
        <v>42391.772997685184</v>
      </c>
      <c r="T4008" s="7">
        <f>(Table1[[#This Row],[deadline]]/86400)+DATE(1970,1,1)</f>
        <v>42416.772997685184</v>
      </c>
    </row>
    <row r="4009" spans="1:20" ht="43.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12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9">
        <f>Table1[[#This Row],[pledged]]/Table1[[#This Row],[goal]]</f>
        <v>2.5000000000000001E-3</v>
      </c>
      <c r="P4009" s="8">
        <f>IFERROR(Table1[[#This Row],[pledged]]/Table1[[#This Row],[backers_count]],0)</f>
        <v>5</v>
      </c>
      <c r="Q40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09" t="str">
        <f>RIGHT(Table1[[#This Row],[Category and Sub-Category]],(LEN(Table1[[#This Row],[Category and Sub-Category]])-(FIND("/",Table1[[#This Row],[Category and Sub-Category]],1))))</f>
        <v>plays</v>
      </c>
      <c r="S4009" s="7">
        <f>(Table1[[#This Row],[launched_at]]/86400)+DATE(1970,1,1)</f>
        <v>41848.772928240738</v>
      </c>
      <c r="T4009" s="7">
        <f>(Table1[[#This Row],[deadline]]/86400)+DATE(1970,1,1)</f>
        <v>41877.686111111107</v>
      </c>
    </row>
    <row r="4010" spans="1:20" ht="58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12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9">
        <f>Table1[[#This Row],[pledged]]/Table1[[#This Row],[goal]]</f>
        <v>0.06</v>
      </c>
      <c r="P4010" s="8">
        <f>IFERROR(Table1[[#This Row],[pledged]]/Table1[[#This Row],[backers_count]],0)</f>
        <v>15</v>
      </c>
      <c r="Q40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10" t="str">
        <f>RIGHT(Table1[[#This Row],[Category and Sub-Category]],(LEN(Table1[[#This Row],[Category and Sub-Category]])-(FIND("/",Table1[[#This Row],[Category and Sub-Category]],1))))</f>
        <v>plays</v>
      </c>
      <c r="S4010" s="7">
        <f>(Table1[[#This Row],[launched_at]]/86400)+DATE(1970,1,1)</f>
        <v>42177.964201388888</v>
      </c>
      <c r="T4010" s="7">
        <f>(Table1[[#This Row],[deadline]]/86400)+DATE(1970,1,1)</f>
        <v>42207.964201388888</v>
      </c>
    </row>
    <row r="4011" spans="1:20" ht="43.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12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9">
        <f>Table1[[#This Row],[pledged]]/Table1[[#This Row],[goal]]</f>
        <v>3.8860103626943004E-2</v>
      </c>
      <c r="P4011" s="8">
        <f>IFERROR(Table1[[#This Row],[pledged]]/Table1[[#This Row],[backers_count]],0)</f>
        <v>25</v>
      </c>
      <c r="Q40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11" t="str">
        <f>RIGHT(Table1[[#This Row],[Category and Sub-Category]],(LEN(Table1[[#This Row],[Category and Sub-Category]])-(FIND("/",Table1[[#This Row],[Category and Sub-Category]],1))))</f>
        <v>plays</v>
      </c>
      <c r="S4011" s="7">
        <f>(Table1[[#This Row],[launched_at]]/86400)+DATE(1970,1,1)</f>
        <v>41851.700925925928</v>
      </c>
      <c r="T4011" s="7">
        <f>(Table1[[#This Row],[deadline]]/86400)+DATE(1970,1,1)</f>
        <v>41891.700925925928</v>
      </c>
    </row>
    <row r="4012" spans="1:20" ht="43.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9">
        <f>Table1[[#This Row],[pledged]]/Table1[[#This Row],[goal]]</f>
        <v>0.24194444444444443</v>
      </c>
      <c r="P4012" s="8">
        <f>IFERROR(Table1[[#This Row],[pledged]]/Table1[[#This Row],[backers_count]],0)</f>
        <v>45.842105263157897</v>
      </c>
      <c r="Q40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12" t="str">
        <f>RIGHT(Table1[[#This Row],[Category and Sub-Category]],(LEN(Table1[[#This Row],[Category and Sub-Category]])-(FIND("/",Table1[[#This Row],[Category and Sub-Category]],1))))</f>
        <v>plays</v>
      </c>
      <c r="S4012" s="7">
        <f>(Table1[[#This Row],[launched_at]]/86400)+DATE(1970,1,1)</f>
        <v>41921.770439814813</v>
      </c>
      <c r="T4012" s="7">
        <f>(Table1[[#This Row],[deadline]]/86400)+DATE(1970,1,1)</f>
        <v>41938.770439814813</v>
      </c>
    </row>
    <row r="4013" spans="1:20" ht="43.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12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9">
        <f>Table1[[#This Row],[pledged]]/Table1[[#This Row],[goal]]</f>
        <v>7.5999999999999998E-2</v>
      </c>
      <c r="P4013" s="8">
        <f>IFERROR(Table1[[#This Row],[pledged]]/Table1[[#This Row],[backers_count]],0)</f>
        <v>4.75</v>
      </c>
      <c r="Q40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13" t="str">
        <f>RIGHT(Table1[[#This Row],[Category and Sub-Category]],(LEN(Table1[[#This Row],[Category and Sub-Category]])-(FIND("/",Table1[[#This Row],[Category and Sub-Category]],1))))</f>
        <v>plays</v>
      </c>
      <c r="S4013" s="7">
        <f>(Table1[[#This Row],[launched_at]]/86400)+DATE(1970,1,1)</f>
        <v>42002.54488425926</v>
      </c>
      <c r="T4013" s="7">
        <f>(Table1[[#This Row],[deadline]]/86400)+DATE(1970,1,1)</f>
        <v>42032.54488425926</v>
      </c>
    </row>
    <row r="4014" spans="1:20" ht="58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12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9">
        <f>Table1[[#This Row],[pledged]]/Table1[[#This Row],[goal]]</f>
        <v>0</v>
      </c>
      <c r="P4014" s="8">
        <f>IFERROR(Table1[[#This Row],[pledged]]/Table1[[#This Row],[backers_count]],0)</f>
        <v>0</v>
      </c>
      <c r="Q40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14" t="str">
        <f>RIGHT(Table1[[#This Row],[Category and Sub-Category]],(LEN(Table1[[#This Row],[Category and Sub-Category]])-(FIND("/",Table1[[#This Row],[Category and Sub-Category]],1))))</f>
        <v>plays</v>
      </c>
      <c r="S4014" s="7">
        <f>(Table1[[#This Row],[launched_at]]/86400)+DATE(1970,1,1)</f>
        <v>42096.544548611113</v>
      </c>
      <c r="T4014" s="7">
        <f>(Table1[[#This Row],[deadline]]/86400)+DATE(1970,1,1)</f>
        <v>42126.544548611113</v>
      </c>
    </row>
    <row r="4015" spans="1:20" ht="58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12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9">
        <f>Table1[[#This Row],[pledged]]/Table1[[#This Row],[goal]]</f>
        <v>1.2999999999999999E-2</v>
      </c>
      <c r="P4015" s="8">
        <f>IFERROR(Table1[[#This Row],[pledged]]/Table1[[#This Row],[backers_count]],0)</f>
        <v>13</v>
      </c>
      <c r="Q40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15" t="str">
        <f>RIGHT(Table1[[#This Row],[Category and Sub-Category]],(LEN(Table1[[#This Row],[Category and Sub-Category]])-(FIND("/",Table1[[#This Row],[Category and Sub-Category]],1))))</f>
        <v>plays</v>
      </c>
      <c r="S4015" s="7">
        <f>(Table1[[#This Row],[launched_at]]/86400)+DATE(1970,1,1)</f>
        <v>42021.301192129627</v>
      </c>
      <c r="T4015" s="7">
        <f>(Table1[[#This Row],[deadline]]/86400)+DATE(1970,1,1)</f>
        <v>42051.301192129627</v>
      </c>
    </row>
    <row r="4016" spans="1:20" ht="43.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12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9">
        <f>Table1[[#This Row],[pledged]]/Table1[[#This Row],[goal]]</f>
        <v>0</v>
      </c>
      <c r="P4016" s="8">
        <f>IFERROR(Table1[[#This Row],[pledged]]/Table1[[#This Row],[backers_count]],0)</f>
        <v>0</v>
      </c>
      <c r="Q401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16" t="str">
        <f>RIGHT(Table1[[#This Row],[Category and Sub-Category]],(LEN(Table1[[#This Row],[Category and Sub-Category]])-(FIND("/",Table1[[#This Row],[Category and Sub-Category]],1))))</f>
        <v>plays</v>
      </c>
      <c r="S4016" s="7">
        <f>(Table1[[#This Row],[launched_at]]/86400)+DATE(1970,1,1)</f>
        <v>42419.246168981481</v>
      </c>
      <c r="T4016" s="7">
        <f>(Table1[[#This Row],[deadline]]/86400)+DATE(1970,1,1)</f>
        <v>42434.246168981481</v>
      </c>
    </row>
    <row r="4017" spans="1:20" ht="58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12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9">
        <f>Table1[[#This Row],[pledged]]/Table1[[#This Row],[goal]]</f>
        <v>1.4285714285714287E-4</v>
      </c>
      <c r="P4017" s="8">
        <f>IFERROR(Table1[[#This Row],[pledged]]/Table1[[#This Row],[backers_count]],0)</f>
        <v>1</v>
      </c>
      <c r="Q401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17" t="str">
        <f>RIGHT(Table1[[#This Row],[Category and Sub-Category]],(LEN(Table1[[#This Row],[Category and Sub-Category]])-(FIND("/",Table1[[#This Row],[Category and Sub-Category]],1))))</f>
        <v>plays</v>
      </c>
      <c r="S4017" s="7">
        <f>(Table1[[#This Row],[launched_at]]/86400)+DATE(1970,1,1)</f>
        <v>42174.780821759261</v>
      </c>
      <c r="T4017" s="7">
        <f>(Table1[[#This Row],[deadline]]/86400)+DATE(1970,1,1)</f>
        <v>42204.780821759261</v>
      </c>
    </row>
    <row r="4018" spans="1:20" ht="43.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12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9">
        <f>Table1[[#This Row],[pledged]]/Table1[[#This Row],[goal]]</f>
        <v>0.14000000000000001</v>
      </c>
      <c r="P4018" s="8">
        <f>IFERROR(Table1[[#This Row],[pledged]]/Table1[[#This Row],[backers_count]],0)</f>
        <v>10</v>
      </c>
      <c r="Q401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18" t="str">
        <f>RIGHT(Table1[[#This Row],[Category and Sub-Category]],(LEN(Table1[[#This Row],[Category and Sub-Category]])-(FIND("/",Table1[[#This Row],[Category and Sub-Category]],1))))</f>
        <v>plays</v>
      </c>
      <c r="S4018" s="7">
        <f>(Table1[[#This Row],[launched_at]]/86400)+DATE(1970,1,1)</f>
        <v>41869.872685185182</v>
      </c>
      <c r="T4018" s="7">
        <f>(Table1[[#This Row],[deadline]]/86400)+DATE(1970,1,1)</f>
        <v>41899.872685185182</v>
      </c>
    </row>
    <row r="4019" spans="1:20" ht="43.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12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9">
        <f>Table1[[#This Row],[pledged]]/Table1[[#This Row],[goal]]</f>
        <v>1.0500000000000001E-2</v>
      </c>
      <c r="P4019" s="8">
        <f>IFERROR(Table1[[#This Row],[pledged]]/Table1[[#This Row],[backers_count]],0)</f>
        <v>52.5</v>
      </c>
      <c r="Q401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19" t="str">
        <f>RIGHT(Table1[[#This Row],[Category and Sub-Category]],(LEN(Table1[[#This Row],[Category and Sub-Category]])-(FIND("/",Table1[[#This Row],[Category and Sub-Category]],1))))</f>
        <v>plays</v>
      </c>
      <c r="S4019" s="7">
        <f>(Table1[[#This Row],[launched_at]]/86400)+DATE(1970,1,1)</f>
        <v>41856.672152777777</v>
      </c>
      <c r="T4019" s="7">
        <f>(Table1[[#This Row],[deadline]]/86400)+DATE(1970,1,1)</f>
        <v>41886.672152777777</v>
      </c>
    </row>
    <row r="4020" spans="1:20" ht="29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12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9">
        <f>Table1[[#This Row],[pledged]]/Table1[[#This Row],[goal]]</f>
        <v>8.666666666666667E-2</v>
      </c>
      <c r="P4020" s="8">
        <f>IFERROR(Table1[[#This Row],[pledged]]/Table1[[#This Row],[backers_count]],0)</f>
        <v>32.5</v>
      </c>
      <c r="Q402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20" t="str">
        <f>RIGHT(Table1[[#This Row],[Category and Sub-Category]],(LEN(Table1[[#This Row],[Category and Sub-Category]])-(FIND("/",Table1[[#This Row],[Category and Sub-Category]],1))))</f>
        <v>plays</v>
      </c>
      <c r="S4020" s="7">
        <f>(Table1[[#This Row],[launched_at]]/86400)+DATE(1970,1,1)</f>
        <v>42620.91097222222</v>
      </c>
      <c r="T4020" s="7">
        <f>(Table1[[#This Row],[deadline]]/86400)+DATE(1970,1,1)</f>
        <v>42650.91097222222</v>
      </c>
    </row>
    <row r="4021" spans="1:20" ht="43.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12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9">
        <f>Table1[[#This Row],[pledged]]/Table1[[#This Row],[goal]]</f>
        <v>8.2857142857142851E-3</v>
      </c>
      <c r="P4021" s="8">
        <f>IFERROR(Table1[[#This Row],[pledged]]/Table1[[#This Row],[backers_count]],0)</f>
        <v>7.25</v>
      </c>
      <c r="Q402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21" t="str">
        <f>RIGHT(Table1[[#This Row],[Category and Sub-Category]],(LEN(Table1[[#This Row],[Category and Sub-Category]])-(FIND("/",Table1[[#This Row],[Category and Sub-Category]],1))))</f>
        <v>plays</v>
      </c>
      <c r="S4021" s="7">
        <f>(Table1[[#This Row],[launched_at]]/86400)+DATE(1970,1,1)</f>
        <v>42417.675879629634</v>
      </c>
      <c r="T4021" s="7">
        <f>(Table1[[#This Row],[deadline]]/86400)+DATE(1970,1,1)</f>
        <v>42475.686111111107</v>
      </c>
    </row>
    <row r="4022" spans="1:20" ht="43.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1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9">
        <f>Table1[[#This Row],[pledged]]/Table1[[#This Row],[goal]]</f>
        <v>0.16666666666666666</v>
      </c>
      <c r="P4022" s="8">
        <f>IFERROR(Table1[[#This Row],[pledged]]/Table1[[#This Row],[backers_count]],0)</f>
        <v>33.333333333333336</v>
      </c>
      <c r="Q402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22" t="str">
        <f>RIGHT(Table1[[#This Row],[Category and Sub-Category]],(LEN(Table1[[#This Row],[Category and Sub-Category]])-(FIND("/",Table1[[#This Row],[Category and Sub-Category]],1))))</f>
        <v>plays</v>
      </c>
      <c r="S4022" s="7">
        <f>(Table1[[#This Row],[launched_at]]/86400)+DATE(1970,1,1)</f>
        <v>42057.190960648149</v>
      </c>
      <c r="T4022" s="7">
        <f>(Table1[[#This Row],[deadline]]/86400)+DATE(1970,1,1)</f>
        <v>42087.149293981478</v>
      </c>
    </row>
    <row r="4023" spans="1:20" ht="43.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12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9">
        <f>Table1[[#This Row],[pledged]]/Table1[[#This Row],[goal]]</f>
        <v>8.3333333333333332E-3</v>
      </c>
      <c r="P4023" s="8">
        <f>IFERROR(Table1[[#This Row],[pledged]]/Table1[[#This Row],[backers_count]],0)</f>
        <v>62.5</v>
      </c>
      <c r="Q402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23" t="str">
        <f>RIGHT(Table1[[#This Row],[Category and Sub-Category]],(LEN(Table1[[#This Row],[Category and Sub-Category]])-(FIND("/",Table1[[#This Row],[Category and Sub-Category]],1))))</f>
        <v>plays</v>
      </c>
      <c r="S4023" s="7">
        <f>(Table1[[#This Row],[launched_at]]/86400)+DATE(1970,1,1)</f>
        <v>41878.911550925928</v>
      </c>
      <c r="T4023" s="7">
        <f>(Table1[[#This Row],[deadline]]/86400)+DATE(1970,1,1)</f>
        <v>41938.911550925928</v>
      </c>
    </row>
    <row r="4024" spans="1:20" ht="29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12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9">
        <f>Table1[[#This Row],[pledged]]/Table1[[#This Row],[goal]]</f>
        <v>0.69561111111111107</v>
      </c>
      <c r="P4024" s="8">
        <f>IFERROR(Table1[[#This Row],[pledged]]/Table1[[#This Row],[backers_count]],0)</f>
        <v>63.558375634517766</v>
      </c>
      <c r="Q402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24" t="str">
        <f>RIGHT(Table1[[#This Row],[Category and Sub-Category]],(LEN(Table1[[#This Row],[Category and Sub-Category]])-(FIND("/",Table1[[#This Row],[Category and Sub-Category]],1))))</f>
        <v>plays</v>
      </c>
      <c r="S4024" s="7">
        <f>(Table1[[#This Row],[launched_at]]/86400)+DATE(1970,1,1)</f>
        <v>41990.584108796298</v>
      </c>
      <c r="T4024" s="7">
        <f>(Table1[[#This Row],[deadline]]/86400)+DATE(1970,1,1)</f>
        <v>42036.120833333334</v>
      </c>
    </row>
    <row r="4025" spans="1:20" ht="43.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12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9">
        <f>Table1[[#This Row],[pledged]]/Table1[[#This Row],[goal]]</f>
        <v>0</v>
      </c>
      <c r="P4025" s="8">
        <f>IFERROR(Table1[[#This Row],[pledged]]/Table1[[#This Row],[backers_count]],0)</f>
        <v>0</v>
      </c>
      <c r="Q402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25" t="str">
        <f>RIGHT(Table1[[#This Row],[Category and Sub-Category]],(LEN(Table1[[#This Row],[Category and Sub-Category]])-(FIND("/",Table1[[#This Row],[Category and Sub-Category]],1))))</f>
        <v>plays</v>
      </c>
      <c r="S4025" s="7">
        <f>(Table1[[#This Row],[launched_at]]/86400)+DATE(1970,1,1)</f>
        <v>42408.999571759261</v>
      </c>
      <c r="T4025" s="7">
        <f>(Table1[[#This Row],[deadline]]/86400)+DATE(1970,1,1)</f>
        <v>42453.957905092597</v>
      </c>
    </row>
    <row r="4026" spans="1:20" ht="43.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12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9">
        <f>Table1[[#This Row],[pledged]]/Table1[[#This Row],[goal]]</f>
        <v>1.2500000000000001E-2</v>
      </c>
      <c r="P4026" s="8">
        <f>IFERROR(Table1[[#This Row],[pledged]]/Table1[[#This Row],[backers_count]],0)</f>
        <v>10</v>
      </c>
      <c r="Q402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26" t="str">
        <f>RIGHT(Table1[[#This Row],[Category and Sub-Category]],(LEN(Table1[[#This Row],[Category and Sub-Category]])-(FIND("/",Table1[[#This Row],[Category and Sub-Category]],1))))</f>
        <v>plays</v>
      </c>
      <c r="S4026" s="7">
        <f>(Table1[[#This Row],[launched_at]]/86400)+DATE(1970,1,1)</f>
        <v>42217.670104166667</v>
      </c>
      <c r="T4026" s="7">
        <f>(Table1[[#This Row],[deadline]]/86400)+DATE(1970,1,1)</f>
        <v>42247.670104166667</v>
      </c>
    </row>
    <row r="4027" spans="1:20" ht="58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12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9">
        <f>Table1[[#This Row],[pledged]]/Table1[[#This Row],[goal]]</f>
        <v>0.05</v>
      </c>
      <c r="P4027" s="8">
        <f>IFERROR(Table1[[#This Row],[pledged]]/Table1[[#This Row],[backers_count]],0)</f>
        <v>62.5</v>
      </c>
      <c r="Q402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27" t="str">
        <f>RIGHT(Table1[[#This Row],[Category and Sub-Category]],(LEN(Table1[[#This Row],[Category and Sub-Category]])-(FIND("/",Table1[[#This Row],[Category and Sub-Category]],1))))</f>
        <v>plays</v>
      </c>
      <c r="S4027" s="7">
        <f>(Table1[[#This Row],[launched_at]]/86400)+DATE(1970,1,1)</f>
        <v>42151.237685185188</v>
      </c>
      <c r="T4027" s="7">
        <f>(Table1[[#This Row],[deadline]]/86400)+DATE(1970,1,1)</f>
        <v>42211.237685185188</v>
      </c>
    </row>
    <row r="4028" spans="1:20" ht="43.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12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9">
        <f>Table1[[#This Row],[pledged]]/Table1[[#This Row],[goal]]</f>
        <v>0</v>
      </c>
      <c r="P4028" s="8">
        <f>IFERROR(Table1[[#This Row],[pledged]]/Table1[[#This Row],[backers_count]],0)</f>
        <v>0</v>
      </c>
      <c r="Q402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28" t="str">
        <f>RIGHT(Table1[[#This Row],[Category and Sub-Category]],(LEN(Table1[[#This Row],[Category and Sub-Category]])-(FIND("/",Table1[[#This Row],[Category and Sub-Category]],1))))</f>
        <v>plays</v>
      </c>
      <c r="S4028" s="7">
        <f>(Table1[[#This Row],[launched_at]]/86400)+DATE(1970,1,1)</f>
        <v>42282.655543981484</v>
      </c>
      <c r="T4028" s="7">
        <f>(Table1[[#This Row],[deadline]]/86400)+DATE(1970,1,1)</f>
        <v>42342.697210648148</v>
      </c>
    </row>
    <row r="4029" spans="1:20" ht="58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12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9">
        <f>Table1[[#This Row],[pledged]]/Table1[[#This Row],[goal]]</f>
        <v>7.166666666666667E-2</v>
      </c>
      <c r="P4029" s="8">
        <f>IFERROR(Table1[[#This Row],[pledged]]/Table1[[#This Row],[backers_count]],0)</f>
        <v>30.714285714285715</v>
      </c>
      <c r="Q402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29" t="str">
        <f>RIGHT(Table1[[#This Row],[Category and Sub-Category]],(LEN(Table1[[#This Row],[Category and Sub-Category]])-(FIND("/",Table1[[#This Row],[Category and Sub-Category]],1))))</f>
        <v>plays</v>
      </c>
      <c r="S4029" s="7">
        <f>(Table1[[#This Row],[launched_at]]/86400)+DATE(1970,1,1)</f>
        <v>42768.97084490741</v>
      </c>
      <c r="T4029" s="7">
        <f>(Table1[[#This Row],[deadline]]/86400)+DATE(1970,1,1)</f>
        <v>42789.041666666672</v>
      </c>
    </row>
    <row r="4030" spans="1:20" ht="43.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12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9">
        <f>Table1[[#This Row],[pledged]]/Table1[[#This Row],[goal]]</f>
        <v>0.28050000000000003</v>
      </c>
      <c r="P4030" s="8">
        <f>IFERROR(Table1[[#This Row],[pledged]]/Table1[[#This Row],[backers_count]],0)</f>
        <v>51</v>
      </c>
      <c r="Q403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30" t="str">
        <f>RIGHT(Table1[[#This Row],[Category and Sub-Category]],(LEN(Table1[[#This Row],[Category and Sub-Category]])-(FIND("/",Table1[[#This Row],[Category and Sub-Category]],1))))</f>
        <v>plays</v>
      </c>
      <c r="S4030" s="7">
        <f>(Table1[[#This Row],[launched_at]]/86400)+DATE(1970,1,1)</f>
        <v>41765.938657407409</v>
      </c>
      <c r="T4030" s="7">
        <f>(Table1[[#This Row],[deadline]]/86400)+DATE(1970,1,1)</f>
        <v>41795.938657407409</v>
      </c>
    </row>
    <row r="4031" spans="1:20" ht="43.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12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9">
        <f>Table1[[#This Row],[pledged]]/Table1[[#This Row],[goal]]</f>
        <v>0</v>
      </c>
      <c r="P4031" s="8">
        <f>IFERROR(Table1[[#This Row],[pledged]]/Table1[[#This Row],[backers_count]],0)</f>
        <v>0</v>
      </c>
      <c r="Q403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31" t="str">
        <f>RIGHT(Table1[[#This Row],[Category and Sub-Category]],(LEN(Table1[[#This Row],[Category and Sub-Category]])-(FIND("/",Table1[[#This Row],[Category and Sub-Category]],1))))</f>
        <v>plays</v>
      </c>
      <c r="S4031" s="7">
        <f>(Table1[[#This Row],[launched_at]]/86400)+DATE(1970,1,1)</f>
        <v>42322.02511574074</v>
      </c>
      <c r="T4031" s="7">
        <f>(Table1[[#This Row],[deadline]]/86400)+DATE(1970,1,1)</f>
        <v>42352.02511574074</v>
      </c>
    </row>
    <row r="4032" spans="1:20" ht="58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1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9">
        <f>Table1[[#This Row],[pledged]]/Table1[[#This Row],[goal]]</f>
        <v>0.16</v>
      </c>
      <c r="P4032" s="8">
        <f>IFERROR(Table1[[#This Row],[pledged]]/Table1[[#This Row],[backers_count]],0)</f>
        <v>66.666666666666671</v>
      </c>
      <c r="Q403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32" t="str">
        <f>RIGHT(Table1[[#This Row],[Category and Sub-Category]],(LEN(Table1[[#This Row],[Category and Sub-Category]])-(FIND("/",Table1[[#This Row],[Category and Sub-Category]],1))))</f>
        <v>plays</v>
      </c>
      <c r="S4032" s="7">
        <f>(Table1[[#This Row],[launched_at]]/86400)+DATE(1970,1,1)</f>
        <v>42374.655081018514</v>
      </c>
      <c r="T4032" s="7">
        <f>(Table1[[#This Row],[deadline]]/86400)+DATE(1970,1,1)</f>
        <v>42403.78402777778</v>
      </c>
    </row>
    <row r="4033" spans="1:20" ht="58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12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9">
        <f>Table1[[#This Row],[pledged]]/Table1[[#This Row],[goal]]</f>
        <v>0</v>
      </c>
      <c r="P4033" s="8">
        <f>IFERROR(Table1[[#This Row],[pledged]]/Table1[[#This Row],[backers_count]],0)</f>
        <v>0</v>
      </c>
      <c r="Q403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33" t="str">
        <f>RIGHT(Table1[[#This Row],[Category and Sub-Category]],(LEN(Table1[[#This Row],[Category and Sub-Category]])-(FIND("/",Table1[[#This Row],[Category and Sub-Category]],1))))</f>
        <v>plays</v>
      </c>
      <c r="S4033" s="7">
        <f>(Table1[[#This Row],[launched_at]]/86400)+DATE(1970,1,1)</f>
        <v>41941.585231481484</v>
      </c>
      <c r="T4033" s="7">
        <f>(Table1[[#This Row],[deadline]]/86400)+DATE(1970,1,1)</f>
        <v>41991.626898148148</v>
      </c>
    </row>
    <row r="4034" spans="1:20" ht="43.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12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9">
        <f>Table1[[#This Row],[pledged]]/Table1[[#This Row],[goal]]</f>
        <v>6.8287037037037035E-2</v>
      </c>
      <c r="P4034" s="8">
        <f>IFERROR(Table1[[#This Row],[pledged]]/Table1[[#This Row],[backers_count]],0)</f>
        <v>59</v>
      </c>
      <c r="Q403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34" t="str">
        <f>RIGHT(Table1[[#This Row],[Category and Sub-Category]],(LEN(Table1[[#This Row],[Category and Sub-Category]])-(FIND("/",Table1[[#This Row],[Category and Sub-Category]],1))))</f>
        <v>plays</v>
      </c>
      <c r="S4034" s="7">
        <f>(Table1[[#This Row],[launched_at]]/86400)+DATE(1970,1,1)</f>
        <v>42293.809212962966</v>
      </c>
      <c r="T4034" s="7">
        <f>(Table1[[#This Row],[deadline]]/86400)+DATE(1970,1,1)</f>
        <v>42353.85087962963</v>
      </c>
    </row>
    <row r="4035" spans="1:20" ht="43.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12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9">
        <f>Table1[[#This Row],[pledged]]/Table1[[#This Row],[goal]]</f>
        <v>0.25698702928870293</v>
      </c>
      <c r="P4035" s="8">
        <f>IFERROR(Table1[[#This Row],[pledged]]/Table1[[#This Row],[backers_count]],0)</f>
        <v>65.340319148936175</v>
      </c>
      <c r="Q403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35" t="str">
        <f>RIGHT(Table1[[#This Row],[Category and Sub-Category]],(LEN(Table1[[#This Row],[Category and Sub-Category]])-(FIND("/",Table1[[#This Row],[Category and Sub-Category]],1))))</f>
        <v>plays</v>
      </c>
      <c r="S4035" s="7">
        <f>(Table1[[#This Row],[launched_at]]/86400)+DATE(1970,1,1)</f>
        <v>42614.268796296295</v>
      </c>
      <c r="T4035" s="7">
        <f>(Table1[[#This Row],[deadline]]/86400)+DATE(1970,1,1)</f>
        <v>42645.375</v>
      </c>
    </row>
    <row r="4036" spans="1:20" ht="43.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12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9">
        <f>Table1[[#This Row],[pledged]]/Table1[[#This Row],[goal]]</f>
        <v>1.4814814814814815E-2</v>
      </c>
      <c r="P4036" s="8">
        <f>IFERROR(Table1[[#This Row],[pledged]]/Table1[[#This Row],[backers_count]],0)</f>
        <v>100</v>
      </c>
      <c r="Q403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36" t="str">
        <f>RIGHT(Table1[[#This Row],[Category and Sub-Category]],(LEN(Table1[[#This Row],[Category and Sub-Category]])-(FIND("/",Table1[[#This Row],[Category and Sub-Category]],1))))</f>
        <v>plays</v>
      </c>
      <c r="S4036" s="7">
        <f>(Table1[[#This Row],[launched_at]]/86400)+DATE(1970,1,1)</f>
        <v>42067.947337962964</v>
      </c>
      <c r="T4036" s="7">
        <f>(Table1[[#This Row],[deadline]]/86400)+DATE(1970,1,1)</f>
        <v>42097.905671296292</v>
      </c>
    </row>
    <row r="4037" spans="1:20" ht="29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12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9">
        <f>Table1[[#This Row],[pledged]]/Table1[[#This Row],[goal]]</f>
        <v>0.36849999999999999</v>
      </c>
      <c r="P4037" s="8">
        <f>IFERROR(Table1[[#This Row],[pledged]]/Table1[[#This Row],[backers_count]],0)</f>
        <v>147.4</v>
      </c>
      <c r="Q403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37" t="str">
        <f>RIGHT(Table1[[#This Row],[Category and Sub-Category]],(LEN(Table1[[#This Row],[Category and Sub-Category]])-(FIND("/",Table1[[#This Row],[Category and Sub-Category]],1))))</f>
        <v>plays</v>
      </c>
      <c r="S4037" s="7">
        <f>(Table1[[#This Row],[launched_at]]/86400)+DATE(1970,1,1)</f>
        <v>41903.882951388892</v>
      </c>
      <c r="T4037" s="7">
        <f>(Table1[[#This Row],[deadline]]/86400)+DATE(1970,1,1)</f>
        <v>41933.882951388892</v>
      </c>
    </row>
    <row r="4038" spans="1:20" ht="43.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12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9">
        <f>Table1[[#This Row],[pledged]]/Table1[[#This Row],[goal]]</f>
        <v>0.47049999999999997</v>
      </c>
      <c r="P4038" s="8">
        <f>IFERROR(Table1[[#This Row],[pledged]]/Table1[[#This Row],[backers_count]],0)</f>
        <v>166.05882352941177</v>
      </c>
      <c r="Q403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38" t="str">
        <f>RIGHT(Table1[[#This Row],[Category and Sub-Category]],(LEN(Table1[[#This Row],[Category and Sub-Category]])-(FIND("/",Table1[[#This Row],[Category and Sub-Category]],1))))</f>
        <v>plays</v>
      </c>
      <c r="S4038" s="7">
        <f>(Table1[[#This Row],[launched_at]]/86400)+DATE(1970,1,1)</f>
        <v>41804.937083333338</v>
      </c>
      <c r="T4038" s="7">
        <f>(Table1[[#This Row],[deadline]]/86400)+DATE(1970,1,1)</f>
        <v>41821.9375</v>
      </c>
    </row>
    <row r="4039" spans="1:20" ht="58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12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9">
        <f>Table1[[#This Row],[pledged]]/Table1[[#This Row],[goal]]</f>
        <v>0.11428571428571428</v>
      </c>
      <c r="P4039" s="8">
        <f>IFERROR(Table1[[#This Row],[pledged]]/Table1[[#This Row],[backers_count]],0)</f>
        <v>40</v>
      </c>
      <c r="Q403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39" t="str">
        <f>RIGHT(Table1[[#This Row],[Category and Sub-Category]],(LEN(Table1[[#This Row],[Category and Sub-Category]])-(FIND("/",Table1[[#This Row],[Category and Sub-Category]],1))))</f>
        <v>plays</v>
      </c>
      <c r="S4039" s="7">
        <f>(Table1[[#This Row],[launched_at]]/86400)+DATE(1970,1,1)</f>
        <v>42497.070775462962</v>
      </c>
      <c r="T4039" s="7">
        <f>(Table1[[#This Row],[deadline]]/86400)+DATE(1970,1,1)</f>
        <v>42514.600694444445</v>
      </c>
    </row>
    <row r="4040" spans="1:20" ht="43.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12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9">
        <f>Table1[[#This Row],[pledged]]/Table1[[#This Row],[goal]]</f>
        <v>0.12039999999999999</v>
      </c>
      <c r="P4040" s="8">
        <f>IFERROR(Table1[[#This Row],[pledged]]/Table1[[#This Row],[backers_count]],0)</f>
        <v>75.25</v>
      </c>
      <c r="Q404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40" t="str">
        <f>RIGHT(Table1[[#This Row],[Category and Sub-Category]],(LEN(Table1[[#This Row],[Category and Sub-Category]])-(FIND("/",Table1[[#This Row],[Category and Sub-Category]],1))))</f>
        <v>plays</v>
      </c>
      <c r="S4040" s="7">
        <f>(Table1[[#This Row],[launched_at]]/86400)+DATE(1970,1,1)</f>
        <v>41869.798726851848</v>
      </c>
      <c r="T4040" s="7">
        <f>(Table1[[#This Row],[deadline]]/86400)+DATE(1970,1,1)</f>
        <v>41929.798726851848</v>
      </c>
    </row>
    <row r="4041" spans="1:20" ht="43.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12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9">
        <f>Table1[[#This Row],[pledged]]/Table1[[#This Row],[goal]]</f>
        <v>0.6</v>
      </c>
      <c r="P4041" s="8">
        <f>IFERROR(Table1[[#This Row],[pledged]]/Table1[[#This Row],[backers_count]],0)</f>
        <v>60</v>
      </c>
      <c r="Q404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41" t="str">
        <f>RIGHT(Table1[[#This Row],[Category and Sub-Category]],(LEN(Table1[[#This Row],[Category and Sub-Category]])-(FIND("/",Table1[[#This Row],[Category and Sub-Category]],1))))</f>
        <v>plays</v>
      </c>
      <c r="S4041" s="7">
        <f>(Table1[[#This Row],[launched_at]]/86400)+DATE(1970,1,1)</f>
        <v>42305.670914351853</v>
      </c>
      <c r="T4041" s="7">
        <f>(Table1[[#This Row],[deadline]]/86400)+DATE(1970,1,1)</f>
        <v>42339.249305555553</v>
      </c>
    </row>
    <row r="4042" spans="1:20" ht="43.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1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9">
        <f>Table1[[#This Row],[pledged]]/Table1[[#This Row],[goal]]</f>
        <v>0.3125</v>
      </c>
      <c r="P4042" s="8">
        <f>IFERROR(Table1[[#This Row],[pledged]]/Table1[[#This Row],[backers_count]],0)</f>
        <v>1250</v>
      </c>
      <c r="Q404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42" t="str">
        <f>RIGHT(Table1[[#This Row],[Category and Sub-Category]],(LEN(Table1[[#This Row],[Category and Sub-Category]])-(FIND("/",Table1[[#This Row],[Category and Sub-Category]],1))))</f>
        <v>plays</v>
      </c>
      <c r="S4042" s="7">
        <f>(Table1[[#This Row],[launched_at]]/86400)+DATE(1970,1,1)</f>
        <v>42144.231527777782</v>
      </c>
      <c r="T4042" s="7">
        <f>(Table1[[#This Row],[deadline]]/86400)+DATE(1970,1,1)</f>
        <v>42203.125</v>
      </c>
    </row>
    <row r="4043" spans="1:20" ht="29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12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9">
        <f>Table1[[#This Row],[pledged]]/Table1[[#This Row],[goal]]</f>
        <v>4.1999999999999997E-3</v>
      </c>
      <c r="P4043" s="8">
        <f>IFERROR(Table1[[#This Row],[pledged]]/Table1[[#This Row],[backers_count]],0)</f>
        <v>10.5</v>
      </c>
      <c r="Q404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43" t="str">
        <f>RIGHT(Table1[[#This Row],[Category and Sub-Category]],(LEN(Table1[[#This Row],[Category and Sub-Category]])-(FIND("/",Table1[[#This Row],[Category and Sub-Category]],1))))</f>
        <v>plays</v>
      </c>
      <c r="S4043" s="7">
        <f>(Table1[[#This Row],[launched_at]]/86400)+DATE(1970,1,1)</f>
        <v>42559.474004629628</v>
      </c>
      <c r="T4043" s="7">
        <f>(Table1[[#This Row],[deadline]]/86400)+DATE(1970,1,1)</f>
        <v>42619.474004629628</v>
      </c>
    </row>
    <row r="4044" spans="1:20" ht="43.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12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9">
        <f>Table1[[#This Row],[pledged]]/Table1[[#This Row],[goal]]</f>
        <v>2.0999999999999999E-3</v>
      </c>
      <c r="P4044" s="8">
        <f>IFERROR(Table1[[#This Row],[pledged]]/Table1[[#This Row],[backers_count]],0)</f>
        <v>7</v>
      </c>
      <c r="Q404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44" t="str">
        <f>RIGHT(Table1[[#This Row],[Category and Sub-Category]],(LEN(Table1[[#This Row],[Category and Sub-Category]])-(FIND("/",Table1[[#This Row],[Category and Sub-Category]],1))))</f>
        <v>plays</v>
      </c>
      <c r="S4044" s="7">
        <f>(Table1[[#This Row],[launched_at]]/86400)+DATE(1970,1,1)</f>
        <v>41995.084074074075</v>
      </c>
      <c r="T4044" s="7">
        <f>(Table1[[#This Row],[deadline]]/86400)+DATE(1970,1,1)</f>
        <v>42024.802777777775</v>
      </c>
    </row>
    <row r="4045" spans="1:20" ht="43.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12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9">
        <f>Table1[[#This Row],[pledged]]/Table1[[#This Row],[goal]]</f>
        <v>0</v>
      </c>
      <c r="P4045" s="8">
        <f>IFERROR(Table1[[#This Row],[pledged]]/Table1[[#This Row],[backers_count]],0)</f>
        <v>0</v>
      </c>
      <c r="Q404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45" t="str">
        <f>RIGHT(Table1[[#This Row],[Category and Sub-Category]],(LEN(Table1[[#This Row],[Category and Sub-Category]])-(FIND("/",Table1[[#This Row],[Category and Sub-Category]],1))))</f>
        <v>plays</v>
      </c>
      <c r="S4045" s="7">
        <f>(Table1[[#This Row],[launched_at]]/86400)+DATE(1970,1,1)</f>
        <v>41948.957465277781</v>
      </c>
      <c r="T4045" s="7">
        <f>(Table1[[#This Row],[deadline]]/86400)+DATE(1970,1,1)</f>
        <v>41963.957465277781</v>
      </c>
    </row>
    <row r="4046" spans="1:20" ht="43.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12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9">
        <f>Table1[[#This Row],[pledged]]/Table1[[#This Row],[goal]]</f>
        <v>0.375</v>
      </c>
      <c r="P4046" s="8">
        <f>IFERROR(Table1[[#This Row],[pledged]]/Table1[[#This Row],[backers_count]],0)</f>
        <v>56.25</v>
      </c>
      <c r="Q404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46" t="str">
        <f>RIGHT(Table1[[#This Row],[Category and Sub-Category]],(LEN(Table1[[#This Row],[Category and Sub-Category]])-(FIND("/",Table1[[#This Row],[Category and Sub-Category]],1))))</f>
        <v>plays</v>
      </c>
      <c r="S4046" s="7">
        <f>(Table1[[#This Row],[launched_at]]/86400)+DATE(1970,1,1)</f>
        <v>42074.219699074078</v>
      </c>
      <c r="T4046" s="7">
        <f>(Table1[[#This Row],[deadline]]/86400)+DATE(1970,1,1)</f>
        <v>42104.208333333328</v>
      </c>
    </row>
    <row r="4047" spans="1:20" ht="58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12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9">
        <f>Table1[[#This Row],[pledged]]/Table1[[#This Row],[goal]]</f>
        <v>2.0000000000000001E-4</v>
      </c>
      <c r="P4047" s="8">
        <f>IFERROR(Table1[[#This Row],[pledged]]/Table1[[#This Row],[backers_count]],0)</f>
        <v>1</v>
      </c>
      <c r="Q404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47" t="str">
        <f>RIGHT(Table1[[#This Row],[Category and Sub-Category]],(LEN(Table1[[#This Row],[Category and Sub-Category]])-(FIND("/",Table1[[#This Row],[Category and Sub-Category]],1))))</f>
        <v>plays</v>
      </c>
      <c r="S4047" s="7">
        <f>(Table1[[#This Row],[launched_at]]/86400)+DATE(1970,1,1)</f>
        <v>41842.201261574075</v>
      </c>
      <c r="T4047" s="7">
        <f>(Table1[[#This Row],[deadline]]/86400)+DATE(1970,1,1)</f>
        <v>41872.201261574075</v>
      </c>
    </row>
    <row r="4048" spans="1:20" ht="58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12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9">
        <f>Table1[[#This Row],[pledged]]/Table1[[#This Row],[goal]]</f>
        <v>8.2142857142857142E-2</v>
      </c>
      <c r="P4048" s="8">
        <f>IFERROR(Table1[[#This Row],[pledged]]/Table1[[#This Row],[backers_count]],0)</f>
        <v>38.333333333333336</v>
      </c>
      <c r="Q404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48" t="str">
        <f>RIGHT(Table1[[#This Row],[Category and Sub-Category]],(LEN(Table1[[#This Row],[Category and Sub-Category]])-(FIND("/",Table1[[#This Row],[Category and Sub-Category]],1))))</f>
        <v>plays</v>
      </c>
      <c r="S4048" s="7">
        <f>(Table1[[#This Row],[launched_at]]/86400)+DATE(1970,1,1)</f>
        <v>41904.650578703702</v>
      </c>
      <c r="T4048" s="7">
        <f>(Table1[[#This Row],[deadline]]/86400)+DATE(1970,1,1)</f>
        <v>41934.650578703702</v>
      </c>
    </row>
    <row r="4049" spans="1:20" ht="43.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12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9">
        <f>Table1[[#This Row],[pledged]]/Table1[[#This Row],[goal]]</f>
        <v>2.1999999999999999E-2</v>
      </c>
      <c r="P4049" s="8">
        <f>IFERROR(Table1[[#This Row],[pledged]]/Table1[[#This Row],[backers_count]],0)</f>
        <v>27.5</v>
      </c>
      <c r="Q404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49" t="str">
        <f>RIGHT(Table1[[#This Row],[Category and Sub-Category]],(LEN(Table1[[#This Row],[Category and Sub-Category]])-(FIND("/",Table1[[#This Row],[Category and Sub-Category]],1))))</f>
        <v>plays</v>
      </c>
      <c r="S4049" s="7">
        <f>(Table1[[#This Row],[launched_at]]/86400)+DATE(1970,1,1)</f>
        <v>41991.022488425922</v>
      </c>
      <c r="T4049" s="7">
        <f>(Table1[[#This Row],[deadline]]/86400)+DATE(1970,1,1)</f>
        <v>42015.041666666672</v>
      </c>
    </row>
    <row r="4050" spans="1:20" ht="58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12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9">
        <f>Table1[[#This Row],[pledged]]/Table1[[#This Row],[goal]]</f>
        <v>0.17652941176470588</v>
      </c>
      <c r="P4050" s="8">
        <f>IFERROR(Table1[[#This Row],[pledged]]/Table1[[#This Row],[backers_count]],0)</f>
        <v>32.978021978021978</v>
      </c>
      <c r="Q405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50" t="str">
        <f>RIGHT(Table1[[#This Row],[Category and Sub-Category]],(LEN(Table1[[#This Row],[Category and Sub-Category]])-(FIND("/",Table1[[#This Row],[Category and Sub-Category]],1))))</f>
        <v>plays</v>
      </c>
      <c r="S4050" s="7">
        <f>(Table1[[#This Row],[launched_at]]/86400)+DATE(1970,1,1)</f>
        <v>42436.509108796294</v>
      </c>
      <c r="T4050" s="7">
        <f>(Table1[[#This Row],[deadline]]/86400)+DATE(1970,1,1)</f>
        <v>42471.467442129629</v>
      </c>
    </row>
    <row r="4051" spans="1:20" ht="43.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12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9">
        <f>Table1[[#This Row],[pledged]]/Table1[[#This Row],[goal]]</f>
        <v>8.0000000000000004E-4</v>
      </c>
      <c r="P4051" s="8">
        <f>IFERROR(Table1[[#This Row],[pledged]]/Table1[[#This Row],[backers_count]],0)</f>
        <v>16</v>
      </c>
      <c r="Q405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51" t="str">
        <f>RIGHT(Table1[[#This Row],[Category and Sub-Category]],(LEN(Table1[[#This Row],[Category and Sub-Category]])-(FIND("/",Table1[[#This Row],[Category and Sub-Category]],1))))</f>
        <v>plays</v>
      </c>
      <c r="S4051" s="7">
        <f>(Table1[[#This Row],[launched_at]]/86400)+DATE(1970,1,1)</f>
        <v>42169.958506944444</v>
      </c>
      <c r="T4051" s="7">
        <f>(Table1[[#This Row],[deadline]]/86400)+DATE(1970,1,1)</f>
        <v>42199.958506944444</v>
      </c>
    </row>
    <row r="4052" spans="1:20" ht="58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1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9">
        <f>Table1[[#This Row],[pledged]]/Table1[[#This Row],[goal]]</f>
        <v>6.6666666666666664E-4</v>
      </c>
      <c r="P4052" s="8">
        <f>IFERROR(Table1[[#This Row],[pledged]]/Table1[[#This Row],[backers_count]],0)</f>
        <v>1</v>
      </c>
      <c r="Q405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52" t="str">
        <f>RIGHT(Table1[[#This Row],[Category and Sub-Category]],(LEN(Table1[[#This Row],[Category and Sub-Category]])-(FIND("/",Table1[[#This Row],[Category and Sub-Category]],1))))</f>
        <v>plays</v>
      </c>
      <c r="S4052" s="7">
        <f>(Table1[[#This Row],[launched_at]]/86400)+DATE(1970,1,1)</f>
        <v>41905.636469907404</v>
      </c>
      <c r="T4052" s="7">
        <f>(Table1[[#This Row],[deadline]]/86400)+DATE(1970,1,1)</f>
        <v>41935.636469907404</v>
      </c>
    </row>
    <row r="4053" spans="1:20" ht="43.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12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9">
        <f>Table1[[#This Row],[pledged]]/Table1[[#This Row],[goal]]</f>
        <v>0</v>
      </c>
      <c r="P4053" s="8">
        <f>IFERROR(Table1[[#This Row],[pledged]]/Table1[[#This Row],[backers_count]],0)</f>
        <v>0</v>
      </c>
      <c r="Q405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53" t="str">
        <f>RIGHT(Table1[[#This Row],[Category and Sub-Category]],(LEN(Table1[[#This Row],[Category and Sub-Category]])-(FIND("/",Table1[[#This Row],[Category and Sub-Category]],1))))</f>
        <v>plays</v>
      </c>
      <c r="S4053" s="7">
        <f>(Table1[[#This Row],[launched_at]]/86400)+DATE(1970,1,1)</f>
        <v>41761.810150462959</v>
      </c>
      <c r="T4053" s="7">
        <f>(Table1[[#This Row],[deadline]]/86400)+DATE(1970,1,1)</f>
        <v>41768.286805555559</v>
      </c>
    </row>
    <row r="4054" spans="1:20" ht="58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12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9">
        <f>Table1[[#This Row],[pledged]]/Table1[[#This Row],[goal]]</f>
        <v>0.37533333333333335</v>
      </c>
      <c r="P4054" s="8">
        <f>IFERROR(Table1[[#This Row],[pledged]]/Table1[[#This Row],[backers_count]],0)</f>
        <v>86.615384615384613</v>
      </c>
      <c r="Q405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54" t="str">
        <f>RIGHT(Table1[[#This Row],[Category and Sub-Category]],(LEN(Table1[[#This Row],[Category and Sub-Category]])-(FIND("/",Table1[[#This Row],[Category and Sub-Category]],1))))</f>
        <v>plays</v>
      </c>
      <c r="S4054" s="7">
        <f>(Table1[[#This Row],[launched_at]]/86400)+DATE(1970,1,1)</f>
        <v>41865.878657407404</v>
      </c>
      <c r="T4054" s="7">
        <f>(Table1[[#This Row],[deadline]]/86400)+DATE(1970,1,1)</f>
        <v>41925.878657407404</v>
      </c>
    </row>
    <row r="4055" spans="1:20" ht="43.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12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9">
        <f>Table1[[#This Row],[pledged]]/Table1[[#This Row],[goal]]</f>
        <v>0.22</v>
      </c>
      <c r="P4055" s="8">
        <f>IFERROR(Table1[[#This Row],[pledged]]/Table1[[#This Row],[backers_count]],0)</f>
        <v>55</v>
      </c>
      <c r="Q405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55" t="str">
        <f>RIGHT(Table1[[#This Row],[Category and Sub-Category]],(LEN(Table1[[#This Row],[Category and Sub-Category]])-(FIND("/",Table1[[#This Row],[Category and Sub-Category]],1))))</f>
        <v>plays</v>
      </c>
      <c r="S4055" s="7">
        <f>(Table1[[#This Row],[launched_at]]/86400)+DATE(1970,1,1)</f>
        <v>41928.690138888887</v>
      </c>
      <c r="T4055" s="7">
        <f>(Table1[[#This Row],[deadline]]/86400)+DATE(1970,1,1)</f>
        <v>41958.833333333328</v>
      </c>
    </row>
    <row r="4056" spans="1:20" ht="43.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12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9">
        <f>Table1[[#This Row],[pledged]]/Table1[[#This Row],[goal]]</f>
        <v>0</v>
      </c>
      <c r="P4056" s="8">
        <f>IFERROR(Table1[[#This Row],[pledged]]/Table1[[#This Row],[backers_count]],0)</f>
        <v>0</v>
      </c>
      <c r="Q405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56" t="str">
        <f>RIGHT(Table1[[#This Row],[Category and Sub-Category]],(LEN(Table1[[#This Row],[Category and Sub-Category]])-(FIND("/",Table1[[#This Row],[Category and Sub-Category]],1))))</f>
        <v>plays</v>
      </c>
      <c r="S4056" s="7">
        <f>(Table1[[#This Row],[launched_at]]/86400)+DATE(1970,1,1)</f>
        <v>42613.841261574074</v>
      </c>
      <c r="T4056" s="7">
        <f>(Table1[[#This Row],[deadline]]/86400)+DATE(1970,1,1)</f>
        <v>42644.166666666672</v>
      </c>
    </row>
    <row r="4057" spans="1:20" ht="43.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12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9">
        <f>Table1[[#This Row],[pledged]]/Table1[[#This Row],[goal]]</f>
        <v>0.1762</v>
      </c>
      <c r="P4057" s="8">
        <f>IFERROR(Table1[[#This Row],[pledged]]/Table1[[#This Row],[backers_count]],0)</f>
        <v>41.952380952380949</v>
      </c>
      <c r="Q405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57" t="str">
        <f>RIGHT(Table1[[#This Row],[Category and Sub-Category]],(LEN(Table1[[#This Row],[Category and Sub-Category]])-(FIND("/",Table1[[#This Row],[Category and Sub-Category]],1))))</f>
        <v>plays</v>
      </c>
      <c r="S4057" s="7">
        <f>(Table1[[#This Row],[launched_at]]/86400)+DATE(1970,1,1)</f>
        <v>41779.648506944446</v>
      </c>
      <c r="T4057" s="7">
        <f>(Table1[[#This Row],[deadline]]/86400)+DATE(1970,1,1)</f>
        <v>41809.648506944446</v>
      </c>
    </row>
    <row r="4058" spans="1:20" ht="43.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12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9">
        <f>Table1[[#This Row],[pledged]]/Table1[[#This Row],[goal]]</f>
        <v>0.53</v>
      </c>
      <c r="P4058" s="8">
        <f>IFERROR(Table1[[#This Row],[pledged]]/Table1[[#This Row],[backers_count]],0)</f>
        <v>88.333333333333329</v>
      </c>
      <c r="Q405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58" t="str">
        <f>RIGHT(Table1[[#This Row],[Category and Sub-Category]],(LEN(Table1[[#This Row],[Category and Sub-Category]])-(FIND("/",Table1[[#This Row],[Category and Sub-Category]],1))))</f>
        <v>plays</v>
      </c>
      <c r="S4058" s="7">
        <f>(Table1[[#This Row],[launched_at]]/86400)+DATE(1970,1,1)</f>
        <v>42534.933321759258</v>
      </c>
      <c r="T4058" s="7">
        <f>(Table1[[#This Row],[deadline]]/86400)+DATE(1970,1,1)</f>
        <v>42554.832638888889</v>
      </c>
    </row>
    <row r="4059" spans="1:20" ht="58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12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9">
        <f>Table1[[#This Row],[pledged]]/Table1[[#This Row],[goal]]</f>
        <v>0.22142857142857142</v>
      </c>
      <c r="P4059" s="8">
        <f>IFERROR(Table1[[#This Row],[pledged]]/Table1[[#This Row],[backers_count]],0)</f>
        <v>129.16666666666666</v>
      </c>
      <c r="Q405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59" t="str">
        <f>RIGHT(Table1[[#This Row],[Category and Sub-Category]],(LEN(Table1[[#This Row],[Category and Sub-Category]])-(FIND("/",Table1[[#This Row],[Category and Sub-Category]],1))))</f>
        <v>plays</v>
      </c>
      <c r="S4059" s="7">
        <f>(Table1[[#This Row],[launched_at]]/86400)+DATE(1970,1,1)</f>
        <v>42310.968518518523</v>
      </c>
      <c r="T4059" s="7">
        <f>(Table1[[#This Row],[deadline]]/86400)+DATE(1970,1,1)</f>
        <v>42333.958333333328</v>
      </c>
    </row>
    <row r="4060" spans="1:20" ht="43.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12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9">
        <f>Table1[[#This Row],[pledged]]/Table1[[#This Row],[goal]]</f>
        <v>2.5333333333333333E-2</v>
      </c>
      <c r="P4060" s="8">
        <f>IFERROR(Table1[[#This Row],[pledged]]/Table1[[#This Row],[backers_count]],0)</f>
        <v>23.75</v>
      </c>
      <c r="Q406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60" t="str">
        <f>RIGHT(Table1[[#This Row],[Category and Sub-Category]],(LEN(Table1[[#This Row],[Category and Sub-Category]])-(FIND("/",Table1[[#This Row],[Category and Sub-Category]],1))))</f>
        <v>plays</v>
      </c>
      <c r="S4060" s="7">
        <f>(Table1[[#This Row],[launched_at]]/86400)+DATE(1970,1,1)</f>
        <v>42446.060694444444</v>
      </c>
      <c r="T4060" s="7">
        <f>(Table1[[#This Row],[deadline]]/86400)+DATE(1970,1,1)</f>
        <v>42461.165972222225</v>
      </c>
    </row>
    <row r="4061" spans="1:20" ht="43.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12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9">
        <f>Table1[[#This Row],[pledged]]/Table1[[#This Row],[goal]]</f>
        <v>2.5000000000000001E-2</v>
      </c>
      <c r="P4061" s="8">
        <f>IFERROR(Table1[[#This Row],[pledged]]/Table1[[#This Row],[backers_count]],0)</f>
        <v>35.714285714285715</v>
      </c>
      <c r="Q406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61" t="str">
        <f>RIGHT(Table1[[#This Row],[Category and Sub-Category]],(LEN(Table1[[#This Row],[Category and Sub-Category]])-(FIND("/",Table1[[#This Row],[Category and Sub-Category]],1))))</f>
        <v>plays</v>
      </c>
      <c r="S4061" s="7">
        <f>(Table1[[#This Row],[launched_at]]/86400)+DATE(1970,1,1)</f>
        <v>41866.640648148146</v>
      </c>
      <c r="T4061" s="7">
        <f>(Table1[[#This Row],[deadline]]/86400)+DATE(1970,1,1)</f>
        <v>41898.125</v>
      </c>
    </row>
    <row r="4062" spans="1:20" ht="58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1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9">
        <f>Table1[[#This Row],[pledged]]/Table1[[#This Row],[goal]]</f>
        <v>2.8500000000000001E-2</v>
      </c>
      <c r="P4062" s="8">
        <f>IFERROR(Table1[[#This Row],[pledged]]/Table1[[#This Row],[backers_count]],0)</f>
        <v>57</v>
      </c>
      <c r="Q406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62" t="str">
        <f>RIGHT(Table1[[#This Row],[Category and Sub-Category]],(LEN(Table1[[#This Row],[Category and Sub-Category]])-(FIND("/",Table1[[#This Row],[Category and Sub-Category]],1))))</f>
        <v>plays</v>
      </c>
      <c r="S4062" s="7">
        <f>(Table1[[#This Row],[launched_at]]/86400)+DATE(1970,1,1)</f>
        <v>41779.695092592592</v>
      </c>
      <c r="T4062" s="7">
        <f>(Table1[[#This Row],[deadline]]/86400)+DATE(1970,1,1)</f>
        <v>41813.666666666664</v>
      </c>
    </row>
    <row r="4063" spans="1:20" ht="43.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12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9">
        <f>Table1[[#This Row],[pledged]]/Table1[[#This Row],[goal]]</f>
        <v>0</v>
      </c>
      <c r="P4063" s="8">
        <f>IFERROR(Table1[[#This Row],[pledged]]/Table1[[#This Row],[backers_count]],0)</f>
        <v>0</v>
      </c>
      <c r="Q406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63" t="str">
        <f>RIGHT(Table1[[#This Row],[Category and Sub-Category]],(LEN(Table1[[#This Row],[Category and Sub-Category]])-(FIND("/",Table1[[#This Row],[Category and Sub-Category]],1))))</f>
        <v>plays</v>
      </c>
      <c r="S4063" s="7">
        <f>(Table1[[#This Row],[launched_at]]/86400)+DATE(1970,1,1)</f>
        <v>42421.141469907408</v>
      </c>
      <c r="T4063" s="7">
        <f>(Table1[[#This Row],[deadline]]/86400)+DATE(1970,1,1)</f>
        <v>42481.099803240737</v>
      </c>
    </row>
    <row r="4064" spans="1:20" ht="43.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12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9">
        <f>Table1[[#This Row],[pledged]]/Table1[[#This Row],[goal]]</f>
        <v>2.4500000000000001E-2</v>
      </c>
      <c r="P4064" s="8">
        <f>IFERROR(Table1[[#This Row],[pledged]]/Table1[[#This Row],[backers_count]],0)</f>
        <v>163.33333333333334</v>
      </c>
      <c r="Q406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64" t="str">
        <f>RIGHT(Table1[[#This Row],[Category and Sub-Category]],(LEN(Table1[[#This Row],[Category and Sub-Category]])-(FIND("/",Table1[[#This Row],[Category and Sub-Category]],1))))</f>
        <v>plays</v>
      </c>
      <c r="S4064" s="7">
        <f>(Table1[[#This Row],[launched_at]]/86400)+DATE(1970,1,1)</f>
        <v>42523.739212962959</v>
      </c>
      <c r="T4064" s="7">
        <f>(Table1[[#This Row],[deadline]]/86400)+DATE(1970,1,1)</f>
        <v>42553.739212962959</v>
      </c>
    </row>
    <row r="4065" spans="1:20" ht="43.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12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9">
        <f>Table1[[#This Row],[pledged]]/Table1[[#This Row],[goal]]</f>
        <v>1.4210526315789474E-2</v>
      </c>
      <c r="P4065" s="8">
        <f>IFERROR(Table1[[#This Row],[pledged]]/Table1[[#This Row],[backers_count]],0)</f>
        <v>15</v>
      </c>
      <c r="Q406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65" t="str">
        <f>RIGHT(Table1[[#This Row],[Category and Sub-Category]],(LEN(Table1[[#This Row],[Category and Sub-Category]])-(FIND("/",Table1[[#This Row],[Category and Sub-Category]],1))))</f>
        <v>plays</v>
      </c>
      <c r="S4065" s="7">
        <f>(Table1[[#This Row],[launched_at]]/86400)+DATE(1970,1,1)</f>
        <v>41787.681527777779</v>
      </c>
      <c r="T4065" s="7">
        <f>(Table1[[#This Row],[deadline]]/86400)+DATE(1970,1,1)</f>
        <v>41817.681527777779</v>
      </c>
    </row>
    <row r="4066" spans="1:20" ht="43.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12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9">
        <f>Table1[[#This Row],[pledged]]/Table1[[#This Row],[goal]]</f>
        <v>0.1925</v>
      </c>
      <c r="P4066" s="8">
        <f>IFERROR(Table1[[#This Row],[pledged]]/Table1[[#This Row],[backers_count]],0)</f>
        <v>64.166666666666671</v>
      </c>
      <c r="Q406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66" t="str">
        <f>RIGHT(Table1[[#This Row],[Category and Sub-Category]],(LEN(Table1[[#This Row],[Category and Sub-Category]])-(FIND("/",Table1[[#This Row],[Category and Sub-Category]],1))))</f>
        <v>plays</v>
      </c>
      <c r="S4066" s="7">
        <f>(Table1[[#This Row],[launched_at]]/86400)+DATE(1970,1,1)</f>
        <v>42093.588263888887</v>
      </c>
      <c r="T4066" s="7">
        <f>(Table1[[#This Row],[deadline]]/86400)+DATE(1970,1,1)</f>
        <v>42123.588263888887</v>
      </c>
    </row>
    <row r="4067" spans="1:20" ht="29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12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9">
        <f>Table1[[#This Row],[pledged]]/Table1[[#This Row],[goal]]</f>
        <v>6.7499999999999999E-3</v>
      </c>
      <c r="P4067" s="8">
        <f>IFERROR(Table1[[#This Row],[pledged]]/Table1[[#This Row],[backers_count]],0)</f>
        <v>6.75</v>
      </c>
      <c r="Q406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67" t="str">
        <f>RIGHT(Table1[[#This Row],[Category and Sub-Category]],(LEN(Table1[[#This Row],[Category and Sub-Category]])-(FIND("/",Table1[[#This Row],[Category and Sub-Category]],1))))</f>
        <v>plays</v>
      </c>
      <c r="S4067" s="7">
        <f>(Table1[[#This Row],[launched_at]]/86400)+DATE(1970,1,1)</f>
        <v>41833.951516203706</v>
      </c>
      <c r="T4067" s="7">
        <f>(Table1[[#This Row],[deadline]]/86400)+DATE(1970,1,1)</f>
        <v>41863.951516203706</v>
      </c>
    </row>
    <row r="4068" spans="1:20" ht="58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12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9">
        <f>Table1[[#This Row],[pledged]]/Table1[[#This Row],[goal]]</f>
        <v>1.6666666666666668E-3</v>
      </c>
      <c r="P4068" s="8">
        <f>IFERROR(Table1[[#This Row],[pledged]]/Table1[[#This Row],[backers_count]],0)</f>
        <v>25</v>
      </c>
      <c r="Q406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68" t="str">
        <f>RIGHT(Table1[[#This Row],[Category and Sub-Category]],(LEN(Table1[[#This Row],[Category and Sub-Category]])-(FIND("/",Table1[[#This Row],[Category and Sub-Category]],1))))</f>
        <v>plays</v>
      </c>
      <c r="S4068" s="7">
        <f>(Table1[[#This Row],[launched_at]]/86400)+DATE(1970,1,1)</f>
        <v>42479.039212962962</v>
      </c>
      <c r="T4068" s="7">
        <f>(Table1[[#This Row],[deadline]]/86400)+DATE(1970,1,1)</f>
        <v>42509.039212962962</v>
      </c>
    </row>
    <row r="4069" spans="1:20" ht="43.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12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9">
        <f>Table1[[#This Row],[pledged]]/Table1[[#This Row],[goal]]</f>
        <v>0.60899999999999999</v>
      </c>
      <c r="P4069" s="8">
        <f>IFERROR(Table1[[#This Row],[pledged]]/Table1[[#This Row],[backers_count]],0)</f>
        <v>179.11764705882354</v>
      </c>
      <c r="Q406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69" t="str">
        <f>RIGHT(Table1[[#This Row],[Category and Sub-Category]],(LEN(Table1[[#This Row],[Category and Sub-Category]])-(FIND("/",Table1[[#This Row],[Category and Sub-Category]],1))))</f>
        <v>plays</v>
      </c>
      <c r="S4069" s="7">
        <f>(Table1[[#This Row],[launched_at]]/86400)+DATE(1970,1,1)</f>
        <v>42235.117476851854</v>
      </c>
      <c r="T4069" s="7">
        <f>(Table1[[#This Row],[deadline]]/86400)+DATE(1970,1,1)</f>
        <v>42275.117476851854</v>
      </c>
    </row>
    <row r="4070" spans="1:20" ht="43.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12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9">
        <f>Table1[[#This Row],[pledged]]/Table1[[#This Row],[goal]]</f>
        <v>0.01</v>
      </c>
      <c r="P4070" s="8">
        <f>IFERROR(Table1[[#This Row],[pledged]]/Table1[[#This Row],[backers_count]],0)</f>
        <v>34.950000000000003</v>
      </c>
      <c r="Q407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70" t="str">
        <f>RIGHT(Table1[[#This Row],[Category and Sub-Category]],(LEN(Table1[[#This Row],[Category and Sub-Category]])-(FIND("/",Table1[[#This Row],[Category and Sub-Category]],1))))</f>
        <v>plays</v>
      </c>
      <c r="S4070" s="7">
        <f>(Table1[[#This Row],[launched_at]]/86400)+DATE(1970,1,1)</f>
        <v>42718.963599537034</v>
      </c>
      <c r="T4070" s="7">
        <f>(Table1[[#This Row],[deadline]]/86400)+DATE(1970,1,1)</f>
        <v>42748.961805555555</v>
      </c>
    </row>
    <row r="4071" spans="1:20" ht="43.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12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9">
        <f>Table1[[#This Row],[pledged]]/Table1[[#This Row],[goal]]</f>
        <v>0.34399999999999997</v>
      </c>
      <c r="P4071" s="8">
        <f>IFERROR(Table1[[#This Row],[pledged]]/Table1[[#This Row],[backers_count]],0)</f>
        <v>33.07692307692308</v>
      </c>
      <c r="Q407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71" t="str">
        <f>RIGHT(Table1[[#This Row],[Category and Sub-Category]],(LEN(Table1[[#This Row],[Category and Sub-Category]])-(FIND("/",Table1[[#This Row],[Category and Sub-Category]],1))))</f>
        <v>plays</v>
      </c>
      <c r="S4071" s="7">
        <f>(Table1[[#This Row],[launched_at]]/86400)+DATE(1970,1,1)</f>
        <v>42022.661527777775</v>
      </c>
      <c r="T4071" s="7">
        <f>(Table1[[#This Row],[deadline]]/86400)+DATE(1970,1,1)</f>
        <v>42063.5</v>
      </c>
    </row>
    <row r="4072" spans="1:20" ht="43.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1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9">
        <f>Table1[[#This Row],[pledged]]/Table1[[#This Row],[goal]]</f>
        <v>0.16500000000000001</v>
      </c>
      <c r="P4072" s="8">
        <f>IFERROR(Table1[[#This Row],[pledged]]/Table1[[#This Row],[backers_count]],0)</f>
        <v>27.5</v>
      </c>
      <c r="Q407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72" t="str">
        <f>RIGHT(Table1[[#This Row],[Category and Sub-Category]],(LEN(Table1[[#This Row],[Category and Sub-Category]])-(FIND("/",Table1[[#This Row],[Category and Sub-Category]],1))))</f>
        <v>plays</v>
      </c>
      <c r="S4072" s="7">
        <f>(Table1[[#This Row],[launched_at]]/86400)+DATE(1970,1,1)</f>
        <v>42031.666898148149</v>
      </c>
      <c r="T4072" s="7">
        <f>(Table1[[#This Row],[deadline]]/86400)+DATE(1970,1,1)</f>
        <v>42064.125</v>
      </c>
    </row>
    <row r="4073" spans="1:20" ht="58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12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9">
        <f>Table1[[#This Row],[pledged]]/Table1[[#This Row],[goal]]</f>
        <v>0</v>
      </c>
      <c r="P4073" s="8">
        <f>IFERROR(Table1[[#This Row],[pledged]]/Table1[[#This Row],[backers_count]],0)</f>
        <v>0</v>
      </c>
      <c r="Q407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73" t="str">
        <f>RIGHT(Table1[[#This Row],[Category and Sub-Category]],(LEN(Table1[[#This Row],[Category and Sub-Category]])-(FIND("/",Table1[[#This Row],[Category and Sub-Category]],1))))</f>
        <v>plays</v>
      </c>
      <c r="S4073" s="7">
        <f>(Table1[[#This Row],[launched_at]]/86400)+DATE(1970,1,1)</f>
        <v>42700.804756944446</v>
      </c>
      <c r="T4073" s="7">
        <f>(Table1[[#This Row],[deadline]]/86400)+DATE(1970,1,1)</f>
        <v>42730.804756944446</v>
      </c>
    </row>
    <row r="4074" spans="1:20" ht="58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12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9">
        <f>Table1[[#This Row],[pledged]]/Table1[[#This Row],[goal]]</f>
        <v>4.0000000000000001E-3</v>
      </c>
      <c r="P4074" s="8">
        <f>IFERROR(Table1[[#This Row],[pledged]]/Table1[[#This Row],[backers_count]],0)</f>
        <v>2</v>
      </c>
      <c r="Q407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74" t="str">
        <f>RIGHT(Table1[[#This Row],[Category and Sub-Category]],(LEN(Table1[[#This Row],[Category and Sub-Category]])-(FIND("/",Table1[[#This Row],[Category and Sub-Category]],1))))</f>
        <v>plays</v>
      </c>
      <c r="S4074" s="7">
        <f>(Table1[[#This Row],[launched_at]]/86400)+DATE(1970,1,1)</f>
        <v>41812.77443287037</v>
      </c>
      <c r="T4074" s="7">
        <f>(Table1[[#This Row],[deadline]]/86400)+DATE(1970,1,1)</f>
        <v>41872.77443287037</v>
      </c>
    </row>
    <row r="4075" spans="1:20" ht="43.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12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9">
        <f>Table1[[#This Row],[pledged]]/Table1[[#This Row],[goal]]</f>
        <v>1.0571428571428572E-2</v>
      </c>
      <c r="P4075" s="8">
        <f>IFERROR(Table1[[#This Row],[pledged]]/Table1[[#This Row],[backers_count]],0)</f>
        <v>18.5</v>
      </c>
      <c r="Q407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75" t="str">
        <f>RIGHT(Table1[[#This Row],[Category and Sub-Category]],(LEN(Table1[[#This Row],[Category and Sub-Category]])-(FIND("/",Table1[[#This Row],[Category and Sub-Category]],1))))</f>
        <v>plays</v>
      </c>
      <c r="S4075" s="7">
        <f>(Table1[[#This Row],[launched_at]]/86400)+DATE(1970,1,1)</f>
        <v>42078.345208333332</v>
      </c>
      <c r="T4075" s="7">
        <f>(Table1[[#This Row],[deadline]]/86400)+DATE(1970,1,1)</f>
        <v>42133.166666666672</v>
      </c>
    </row>
    <row r="4076" spans="1:20" ht="43.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12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9">
        <f>Table1[[#This Row],[pledged]]/Table1[[#This Row],[goal]]</f>
        <v>0.26727272727272727</v>
      </c>
      <c r="P4076" s="8">
        <f>IFERROR(Table1[[#This Row],[pledged]]/Table1[[#This Row],[backers_count]],0)</f>
        <v>35</v>
      </c>
      <c r="Q407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76" t="str">
        <f>RIGHT(Table1[[#This Row],[Category and Sub-Category]],(LEN(Table1[[#This Row],[Category and Sub-Category]])-(FIND("/",Table1[[#This Row],[Category and Sub-Category]],1))))</f>
        <v>plays</v>
      </c>
      <c r="S4076" s="7">
        <f>(Table1[[#This Row],[launched_at]]/86400)+DATE(1970,1,1)</f>
        <v>42283.552951388891</v>
      </c>
      <c r="T4076" s="7">
        <f>(Table1[[#This Row],[deadline]]/86400)+DATE(1970,1,1)</f>
        <v>42313.594618055555</v>
      </c>
    </row>
    <row r="4077" spans="1:20" ht="43.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12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9">
        <f>Table1[[#This Row],[pledged]]/Table1[[#This Row],[goal]]</f>
        <v>0.28799999999999998</v>
      </c>
      <c r="P4077" s="8">
        <f>IFERROR(Table1[[#This Row],[pledged]]/Table1[[#This Row],[backers_count]],0)</f>
        <v>44.307692307692307</v>
      </c>
      <c r="Q407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77" t="str">
        <f>RIGHT(Table1[[#This Row],[Category and Sub-Category]],(LEN(Table1[[#This Row],[Category and Sub-Category]])-(FIND("/",Table1[[#This Row],[Category and Sub-Category]],1))))</f>
        <v>plays</v>
      </c>
      <c r="S4077" s="7">
        <f>(Table1[[#This Row],[launched_at]]/86400)+DATE(1970,1,1)</f>
        <v>41779.045937499999</v>
      </c>
      <c r="T4077" s="7">
        <f>(Table1[[#This Row],[deadline]]/86400)+DATE(1970,1,1)</f>
        <v>41820.727777777778</v>
      </c>
    </row>
    <row r="4078" spans="1:20" ht="43.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12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9">
        <f>Table1[[#This Row],[pledged]]/Table1[[#This Row],[goal]]</f>
        <v>0</v>
      </c>
      <c r="P4078" s="8">
        <f>IFERROR(Table1[[#This Row],[pledged]]/Table1[[#This Row],[backers_count]],0)</f>
        <v>0</v>
      </c>
      <c r="Q407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78" t="str">
        <f>RIGHT(Table1[[#This Row],[Category and Sub-Category]],(LEN(Table1[[#This Row],[Category and Sub-Category]])-(FIND("/",Table1[[#This Row],[Category and Sub-Category]],1))))</f>
        <v>plays</v>
      </c>
      <c r="S4078" s="7">
        <f>(Table1[[#This Row],[launched_at]]/86400)+DATE(1970,1,1)</f>
        <v>41905.795706018514</v>
      </c>
      <c r="T4078" s="7">
        <f>(Table1[[#This Row],[deadline]]/86400)+DATE(1970,1,1)</f>
        <v>41933.827083333337</v>
      </c>
    </row>
    <row r="4079" spans="1:20" ht="43.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12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9">
        <f>Table1[[#This Row],[pledged]]/Table1[[#This Row],[goal]]</f>
        <v>8.8999999999999996E-2</v>
      </c>
      <c r="P4079" s="8">
        <f>IFERROR(Table1[[#This Row],[pledged]]/Table1[[#This Row],[backers_count]],0)</f>
        <v>222.5</v>
      </c>
      <c r="Q407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79" t="str">
        <f>RIGHT(Table1[[#This Row],[Category and Sub-Category]],(LEN(Table1[[#This Row],[Category and Sub-Category]])-(FIND("/",Table1[[#This Row],[Category and Sub-Category]],1))))</f>
        <v>plays</v>
      </c>
      <c r="S4079" s="7">
        <f>(Table1[[#This Row],[launched_at]]/86400)+DATE(1970,1,1)</f>
        <v>42695.7105787037</v>
      </c>
      <c r="T4079" s="7">
        <f>(Table1[[#This Row],[deadline]]/86400)+DATE(1970,1,1)</f>
        <v>42725.7105787037</v>
      </c>
    </row>
    <row r="4080" spans="1:20" ht="43.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12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9">
        <f>Table1[[#This Row],[pledged]]/Table1[[#This Row],[goal]]</f>
        <v>0</v>
      </c>
      <c r="P4080" s="8">
        <f>IFERROR(Table1[[#This Row],[pledged]]/Table1[[#This Row],[backers_count]],0)</f>
        <v>0</v>
      </c>
      <c r="Q408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80" t="str">
        <f>RIGHT(Table1[[#This Row],[Category and Sub-Category]],(LEN(Table1[[#This Row],[Category and Sub-Category]])-(FIND("/",Table1[[#This Row],[Category and Sub-Category]],1))))</f>
        <v>plays</v>
      </c>
      <c r="S4080" s="7">
        <f>(Table1[[#This Row],[launched_at]]/86400)+DATE(1970,1,1)</f>
        <v>42732.787523148145</v>
      </c>
      <c r="T4080" s="7">
        <f>(Table1[[#This Row],[deadline]]/86400)+DATE(1970,1,1)</f>
        <v>42762.787523148145</v>
      </c>
    </row>
    <row r="4081" spans="1:20" ht="43.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12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9">
        <f>Table1[[#This Row],[pledged]]/Table1[[#This Row],[goal]]</f>
        <v>1.6666666666666668E-3</v>
      </c>
      <c r="P4081" s="8">
        <f>IFERROR(Table1[[#This Row],[pledged]]/Table1[[#This Row],[backers_count]],0)</f>
        <v>5</v>
      </c>
      <c r="Q408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81" t="str">
        <f>RIGHT(Table1[[#This Row],[Category and Sub-Category]],(LEN(Table1[[#This Row],[Category and Sub-Category]])-(FIND("/",Table1[[#This Row],[Category and Sub-Category]],1))))</f>
        <v>plays</v>
      </c>
      <c r="S4081" s="7">
        <f>(Table1[[#This Row],[launched_at]]/86400)+DATE(1970,1,1)</f>
        <v>42510.938900462963</v>
      </c>
      <c r="T4081" s="7">
        <f>(Table1[[#This Row],[deadline]]/86400)+DATE(1970,1,1)</f>
        <v>42540.938900462963</v>
      </c>
    </row>
    <row r="4082" spans="1:20" ht="43.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1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9">
        <f>Table1[[#This Row],[pledged]]/Table1[[#This Row],[goal]]</f>
        <v>0</v>
      </c>
      <c r="P4082" s="8">
        <f>IFERROR(Table1[[#This Row],[pledged]]/Table1[[#This Row],[backers_count]],0)</f>
        <v>0</v>
      </c>
      <c r="Q408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82" t="str">
        <f>RIGHT(Table1[[#This Row],[Category and Sub-Category]],(LEN(Table1[[#This Row],[Category and Sub-Category]])-(FIND("/",Table1[[#This Row],[Category and Sub-Category]],1))))</f>
        <v>plays</v>
      </c>
      <c r="S4082" s="7">
        <f>(Table1[[#This Row],[launched_at]]/86400)+DATE(1970,1,1)</f>
        <v>42511.698101851856</v>
      </c>
      <c r="T4082" s="7">
        <f>(Table1[[#This Row],[deadline]]/86400)+DATE(1970,1,1)</f>
        <v>42535.787499999999</v>
      </c>
    </row>
    <row r="4083" spans="1:20" ht="43.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12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9">
        <f>Table1[[#This Row],[pledged]]/Table1[[#This Row],[goal]]</f>
        <v>0.15737410071942445</v>
      </c>
      <c r="P4083" s="8">
        <f>IFERROR(Table1[[#This Row],[pledged]]/Table1[[#This Row],[backers_count]],0)</f>
        <v>29.166666666666668</v>
      </c>
      <c r="Q408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83" t="str">
        <f>RIGHT(Table1[[#This Row],[Category and Sub-Category]],(LEN(Table1[[#This Row],[Category and Sub-Category]])-(FIND("/",Table1[[#This Row],[Category and Sub-Category]],1))))</f>
        <v>plays</v>
      </c>
      <c r="S4083" s="7">
        <f>(Table1[[#This Row],[launched_at]]/86400)+DATE(1970,1,1)</f>
        <v>42041.581307870365</v>
      </c>
      <c r="T4083" s="7">
        <f>(Table1[[#This Row],[deadline]]/86400)+DATE(1970,1,1)</f>
        <v>42071.539641203708</v>
      </c>
    </row>
    <row r="4084" spans="1:20" ht="43.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12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9">
        <f>Table1[[#This Row],[pledged]]/Table1[[#This Row],[goal]]</f>
        <v>0.02</v>
      </c>
      <c r="P4084" s="8">
        <f>IFERROR(Table1[[#This Row],[pledged]]/Table1[[#This Row],[backers_count]],0)</f>
        <v>1.5</v>
      </c>
      <c r="Q408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84" t="str">
        <f>RIGHT(Table1[[#This Row],[Category and Sub-Category]],(LEN(Table1[[#This Row],[Category and Sub-Category]])-(FIND("/",Table1[[#This Row],[Category and Sub-Category]],1))))</f>
        <v>plays</v>
      </c>
      <c r="S4084" s="7">
        <f>(Table1[[#This Row],[launched_at]]/86400)+DATE(1970,1,1)</f>
        <v>42307.189270833333</v>
      </c>
      <c r="T4084" s="7">
        <f>(Table1[[#This Row],[deadline]]/86400)+DATE(1970,1,1)</f>
        <v>42322.958333333328</v>
      </c>
    </row>
    <row r="4085" spans="1:20" ht="43.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12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9">
        <f>Table1[[#This Row],[pledged]]/Table1[[#This Row],[goal]]</f>
        <v>0.21685714285714286</v>
      </c>
      <c r="P4085" s="8">
        <f>IFERROR(Table1[[#This Row],[pledged]]/Table1[[#This Row],[backers_count]],0)</f>
        <v>126.5</v>
      </c>
      <c r="Q408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85" t="str">
        <f>RIGHT(Table1[[#This Row],[Category and Sub-Category]],(LEN(Table1[[#This Row],[Category and Sub-Category]])-(FIND("/",Table1[[#This Row],[Category and Sub-Category]],1))))</f>
        <v>plays</v>
      </c>
      <c r="S4085" s="7">
        <f>(Table1[[#This Row],[launched_at]]/86400)+DATE(1970,1,1)</f>
        <v>42353.761759259258</v>
      </c>
      <c r="T4085" s="7">
        <f>(Table1[[#This Row],[deadline]]/86400)+DATE(1970,1,1)</f>
        <v>42383.761759259258</v>
      </c>
    </row>
    <row r="4086" spans="1:20" ht="58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12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9">
        <f>Table1[[#This Row],[pledged]]/Table1[[#This Row],[goal]]</f>
        <v>3.3333333333333335E-3</v>
      </c>
      <c r="P4086" s="8">
        <f>IFERROR(Table1[[#This Row],[pledged]]/Table1[[#This Row],[backers_count]],0)</f>
        <v>10</v>
      </c>
      <c r="Q408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86" t="str">
        <f>RIGHT(Table1[[#This Row],[Category and Sub-Category]],(LEN(Table1[[#This Row],[Category and Sub-Category]])-(FIND("/",Table1[[#This Row],[Category and Sub-Category]],1))))</f>
        <v>plays</v>
      </c>
      <c r="S4086" s="7">
        <f>(Table1[[#This Row],[launched_at]]/86400)+DATE(1970,1,1)</f>
        <v>42622.436412037037</v>
      </c>
      <c r="T4086" s="7">
        <f>(Table1[[#This Row],[deadline]]/86400)+DATE(1970,1,1)</f>
        <v>42652.436412037037</v>
      </c>
    </row>
    <row r="4087" spans="1:20" ht="43.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12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9">
        <f>Table1[[#This Row],[pledged]]/Table1[[#This Row],[goal]]</f>
        <v>2.8571428571428571E-3</v>
      </c>
      <c r="P4087" s="8">
        <f>IFERROR(Table1[[#This Row],[pledged]]/Table1[[#This Row],[backers_count]],0)</f>
        <v>10</v>
      </c>
      <c r="Q408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87" t="str">
        <f>RIGHT(Table1[[#This Row],[Category and Sub-Category]],(LEN(Table1[[#This Row],[Category and Sub-Category]])-(FIND("/",Table1[[#This Row],[Category and Sub-Category]],1))))</f>
        <v>plays</v>
      </c>
      <c r="S4087" s="7">
        <f>(Table1[[#This Row],[launched_at]]/86400)+DATE(1970,1,1)</f>
        <v>42058.603877314818</v>
      </c>
      <c r="T4087" s="7">
        <f>(Table1[[#This Row],[deadline]]/86400)+DATE(1970,1,1)</f>
        <v>42087.165972222225</v>
      </c>
    </row>
    <row r="4088" spans="1:20" ht="43.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12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9">
        <f>Table1[[#This Row],[pledged]]/Table1[[#This Row],[goal]]</f>
        <v>4.7E-2</v>
      </c>
      <c r="P4088" s="8">
        <f>IFERROR(Table1[[#This Row],[pledged]]/Table1[[#This Row],[backers_count]],0)</f>
        <v>9.4</v>
      </c>
      <c r="Q408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88" t="str">
        <f>RIGHT(Table1[[#This Row],[Category and Sub-Category]],(LEN(Table1[[#This Row],[Category and Sub-Category]])-(FIND("/",Table1[[#This Row],[Category and Sub-Category]],1))))</f>
        <v>plays</v>
      </c>
      <c r="S4088" s="7">
        <f>(Table1[[#This Row],[launched_at]]/86400)+DATE(1970,1,1)</f>
        <v>42304.940960648149</v>
      </c>
      <c r="T4088" s="7">
        <f>(Table1[[#This Row],[deadline]]/86400)+DATE(1970,1,1)</f>
        <v>42329.166666666672</v>
      </c>
    </row>
    <row r="4089" spans="1:20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12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9">
        <f>Table1[[#This Row],[pledged]]/Table1[[#This Row],[goal]]</f>
        <v>0</v>
      </c>
      <c r="P4089" s="8">
        <f>IFERROR(Table1[[#This Row],[pledged]]/Table1[[#This Row],[backers_count]],0)</f>
        <v>0</v>
      </c>
      <c r="Q408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89" t="str">
        <f>RIGHT(Table1[[#This Row],[Category and Sub-Category]],(LEN(Table1[[#This Row],[Category and Sub-Category]])-(FIND("/",Table1[[#This Row],[Category and Sub-Category]],1))))</f>
        <v>plays</v>
      </c>
      <c r="S4089" s="7">
        <f>(Table1[[#This Row],[launched_at]]/86400)+DATE(1970,1,1)</f>
        <v>42538.742893518516</v>
      </c>
      <c r="T4089" s="7">
        <f>(Table1[[#This Row],[deadline]]/86400)+DATE(1970,1,1)</f>
        <v>42568.742893518516</v>
      </c>
    </row>
    <row r="4090" spans="1:20" ht="43.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12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9">
        <f>Table1[[#This Row],[pledged]]/Table1[[#This Row],[goal]]</f>
        <v>0.108</v>
      </c>
      <c r="P4090" s="8">
        <f>IFERROR(Table1[[#This Row],[pledged]]/Table1[[#This Row],[backers_count]],0)</f>
        <v>72</v>
      </c>
      <c r="Q409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90" t="str">
        <f>RIGHT(Table1[[#This Row],[Category and Sub-Category]],(LEN(Table1[[#This Row],[Category and Sub-Category]])-(FIND("/",Table1[[#This Row],[Category and Sub-Category]],1))))</f>
        <v>plays</v>
      </c>
      <c r="S4090" s="7">
        <f>(Table1[[#This Row],[launched_at]]/86400)+DATE(1970,1,1)</f>
        <v>41990.612546296295</v>
      </c>
      <c r="T4090" s="7">
        <f>(Table1[[#This Row],[deadline]]/86400)+DATE(1970,1,1)</f>
        <v>42020.43472222222</v>
      </c>
    </row>
    <row r="4091" spans="1:20" ht="58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12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9">
        <f>Table1[[#This Row],[pledged]]/Table1[[#This Row],[goal]]</f>
        <v>4.8000000000000001E-2</v>
      </c>
      <c r="P4091" s="8">
        <f>IFERROR(Table1[[#This Row],[pledged]]/Table1[[#This Row],[backers_count]],0)</f>
        <v>30</v>
      </c>
      <c r="Q409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91" t="str">
        <f>RIGHT(Table1[[#This Row],[Category and Sub-Category]],(LEN(Table1[[#This Row],[Category and Sub-Category]])-(FIND("/",Table1[[#This Row],[Category and Sub-Category]],1))))</f>
        <v>plays</v>
      </c>
      <c r="S4091" s="7">
        <f>(Table1[[#This Row],[launched_at]]/86400)+DATE(1970,1,1)</f>
        <v>42122.732499999998</v>
      </c>
      <c r="T4091" s="7">
        <f>(Table1[[#This Row],[deadline]]/86400)+DATE(1970,1,1)</f>
        <v>42155.732638888891</v>
      </c>
    </row>
    <row r="4092" spans="1:20" ht="43.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1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9">
        <f>Table1[[#This Row],[pledged]]/Table1[[#This Row],[goal]]</f>
        <v>3.2000000000000001E-2</v>
      </c>
      <c r="P4092" s="8">
        <f>IFERROR(Table1[[#This Row],[pledged]]/Table1[[#This Row],[backers_count]],0)</f>
        <v>10.666666666666666</v>
      </c>
      <c r="Q409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92" t="str">
        <f>RIGHT(Table1[[#This Row],[Category and Sub-Category]],(LEN(Table1[[#This Row],[Category and Sub-Category]])-(FIND("/",Table1[[#This Row],[Category and Sub-Category]],1))))</f>
        <v>plays</v>
      </c>
      <c r="S4092" s="7">
        <f>(Table1[[#This Row],[launched_at]]/86400)+DATE(1970,1,1)</f>
        <v>42209.67288194444</v>
      </c>
      <c r="T4092" s="7">
        <f>(Table1[[#This Row],[deadline]]/86400)+DATE(1970,1,1)</f>
        <v>42223.625</v>
      </c>
    </row>
    <row r="4093" spans="1:20" ht="43.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12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9">
        <f>Table1[[#This Row],[pledged]]/Table1[[#This Row],[goal]]</f>
        <v>0.1275</v>
      </c>
      <c r="P4093" s="8">
        <f>IFERROR(Table1[[#This Row],[pledged]]/Table1[[#This Row],[backers_count]],0)</f>
        <v>25.5</v>
      </c>
      <c r="Q409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93" t="str">
        <f>RIGHT(Table1[[#This Row],[Category and Sub-Category]],(LEN(Table1[[#This Row],[Category and Sub-Category]])-(FIND("/",Table1[[#This Row],[Category and Sub-Category]],1))))</f>
        <v>plays</v>
      </c>
      <c r="S4093" s="7">
        <f>(Table1[[#This Row],[launched_at]]/86400)+DATE(1970,1,1)</f>
        <v>41990.506377314814</v>
      </c>
      <c r="T4093" s="7">
        <f>(Table1[[#This Row],[deadline]]/86400)+DATE(1970,1,1)</f>
        <v>42020.506377314814</v>
      </c>
    </row>
    <row r="4094" spans="1:20" ht="43.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12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9">
        <f>Table1[[#This Row],[pledged]]/Table1[[#This Row],[goal]]</f>
        <v>1.8181818181818181E-4</v>
      </c>
      <c r="P4094" s="8">
        <f>IFERROR(Table1[[#This Row],[pledged]]/Table1[[#This Row],[backers_count]],0)</f>
        <v>20</v>
      </c>
      <c r="Q409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94" t="str">
        <f>RIGHT(Table1[[#This Row],[Category and Sub-Category]],(LEN(Table1[[#This Row],[Category and Sub-Category]])-(FIND("/",Table1[[#This Row],[Category and Sub-Category]],1))))</f>
        <v>plays</v>
      </c>
      <c r="S4094" s="7">
        <f>(Table1[[#This Row],[launched_at]]/86400)+DATE(1970,1,1)</f>
        <v>42039.194988425923</v>
      </c>
      <c r="T4094" s="7">
        <f>(Table1[[#This Row],[deadline]]/86400)+DATE(1970,1,1)</f>
        <v>42099.153321759259</v>
      </c>
    </row>
    <row r="4095" spans="1:20" ht="43.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12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9">
        <f>Table1[[#This Row],[pledged]]/Table1[[#This Row],[goal]]</f>
        <v>2.4E-2</v>
      </c>
      <c r="P4095" s="8">
        <f>IFERROR(Table1[[#This Row],[pledged]]/Table1[[#This Row],[backers_count]],0)</f>
        <v>15</v>
      </c>
      <c r="Q409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95" t="str">
        <f>RIGHT(Table1[[#This Row],[Category and Sub-Category]],(LEN(Table1[[#This Row],[Category and Sub-Category]])-(FIND("/",Table1[[#This Row],[Category and Sub-Category]],1))))</f>
        <v>plays</v>
      </c>
      <c r="S4095" s="7">
        <f>(Table1[[#This Row],[launched_at]]/86400)+DATE(1970,1,1)</f>
        <v>42178.815891203703</v>
      </c>
      <c r="T4095" s="7">
        <f>(Table1[[#This Row],[deadline]]/86400)+DATE(1970,1,1)</f>
        <v>42238.815891203703</v>
      </c>
    </row>
    <row r="4096" spans="1:20" ht="43.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12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9">
        <f>Table1[[#This Row],[pledged]]/Table1[[#This Row],[goal]]</f>
        <v>0.36499999999999999</v>
      </c>
      <c r="P4096" s="8">
        <f>IFERROR(Table1[[#This Row],[pledged]]/Table1[[#This Row],[backers_count]],0)</f>
        <v>91.25</v>
      </c>
      <c r="Q409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96" t="str">
        <f>RIGHT(Table1[[#This Row],[Category and Sub-Category]],(LEN(Table1[[#This Row],[Category and Sub-Category]])-(FIND("/",Table1[[#This Row],[Category and Sub-Category]],1))))</f>
        <v>plays</v>
      </c>
      <c r="S4096" s="7">
        <f>(Table1[[#This Row],[launched_at]]/86400)+DATE(1970,1,1)</f>
        <v>41890.086805555555</v>
      </c>
      <c r="T4096" s="7">
        <f>(Table1[[#This Row],[deadline]]/86400)+DATE(1970,1,1)</f>
        <v>41934.207638888889</v>
      </c>
    </row>
    <row r="4097" spans="1:20" ht="43.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12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9">
        <f>Table1[[#This Row],[pledged]]/Table1[[#This Row],[goal]]</f>
        <v>2.6666666666666668E-2</v>
      </c>
      <c r="P4097" s="8">
        <f>IFERROR(Table1[[#This Row],[pledged]]/Table1[[#This Row],[backers_count]],0)</f>
        <v>800</v>
      </c>
      <c r="Q409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97" t="str">
        <f>RIGHT(Table1[[#This Row],[Category and Sub-Category]],(LEN(Table1[[#This Row],[Category and Sub-Category]])-(FIND("/",Table1[[#This Row],[Category and Sub-Category]],1))))</f>
        <v>plays</v>
      </c>
      <c r="S4097" s="7">
        <f>(Table1[[#This Row],[launched_at]]/86400)+DATE(1970,1,1)</f>
        <v>42693.031828703708</v>
      </c>
      <c r="T4097" s="7">
        <f>(Table1[[#This Row],[deadline]]/86400)+DATE(1970,1,1)</f>
        <v>42723.031828703708</v>
      </c>
    </row>
    <row r="4098" spans="1:20" ht="43.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12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9">
        <f>Table1[[#This Row],[pledged]]/Table1[[#This Row],[goal]]</f>
        <v>0.11428571428571428</v>
      </c>
      <c r="P4098" s="8">
        <f>IFERROR(Table1[[#This Row],[pledged]]/Table1[[#This Row],[backers_count]],0)</f>
        <v>80</v>
      </c>
      <c r="Q409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98" t="str">
        <f>RIGHT(Table1[[#This Row],[Category and Sub-Category]],(LEN(Table1[[#This Row],[Category and Sub-Category]])-(FIND("/",Table1[[#This Row],[Category and Sub-Category]],1))))</f>
        <v>plays</v>
      </c>
      <c r="S4098" s="7">
        <f>(Table1[[#This Row],[launched_at]]/86400)+DATE(1970,1,1)</f>
        <v>42750.530312499999</v>
      </c>
      <c r="T4098" s="7">
        <f>(Table1[[#This Row],[deadline]]/86400)+DATE(1970,1,1)</f>
        <v>42794.368750000001</v>
      </c>
    </row>
    <row r="4099" spans="1:20" ht="43.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12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9">
        <f>Table1[[#This Row],[pledged]]/Table1[[#This Row],[goal]]</f>
        <v>0</v>
      </c>
      <c r="P4099" s="8">
        <f>IFERROR(Table1[[#This Row],[pledged]]/Table1[[#This Row],[backers_count]],0)</f>
        <v>0</v>
      </c>
      <c r="Q409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099" t="str">
        <f>RIGHT(Table1[[#This Row],[Category and Sub-Category]],(LEN(Table1[[#This Row],[Category and Sub-Category]])-(FIND("/",Table1[[#This Row],[Category and Sub-Category]],1))))</f>
        <v>plays</v>
      </c>
      <c r="S4099" s="7">
        <f>(Table1[[#This Row],[launched_at]]/86400)+DATE(1970,1,1)</f>
        <v>42344.824502314819</v>
      </c>
      <c r="T4099" s="7">
        <f>(Table1[[#This Row],[deadline]]/86400)+DATE(1970,1,1)</f>
        <v>42400.996527777781</v>
      </c>
    </row>
    <row r="4100" spans="1:20" ht="43.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12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9">
        <f>Table1[[#This Row],[pledged]]/Table1[[#This Row],[goal]]</f>
        <v>0</v>
      </c>
      <c r="P4100" s="8">
        <f>IFERROR(Table1[[#This Row],[pledged]]/Table1[[#This Row],[backers_count]],0)</f>
        <v>0</v>
      </c>
      <c r="Q410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00" t="str">
        <f>RIGHT(Table1[[#This Row],[Category and Sub-Category]],(LEN(Table1[[#This Row],[Category and Sub-Category]])-(FIND("/",Table1[[#This Row],[Category and Sub-Category]],1))))</f>
        <v>plays</v>
      </c>
      <c r="S4100" s="7">
        <f>(Table1[[#This Row],[launched_at]]/86400)+DATE(1970,1,1)</f>
        <v>42495.722187499996</v>
      </c>
      <c r="T4100" s="7">
        <f>(Table1[[#This Row],[deadline]]/86400)+DATE(1970,1,1)</f>
        <v>42525.722187499996</v>
      </c>
    </row>
    <row r="4101" spans="1:20" ht="58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12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9">
        <f>Table1[[#This Row],[pledged]]/Table1[[#This Row],[goal]]</f>
        <v>1.1111111111111112E-2</v>
      </c>
      <c r="P4101" s="8">
        <f>IFERROR(Table1[[#This Row],[pledged]]/Table1[[#This Row],[backers_count]],0)</f>
        <v>50</v>
      </c>
      <c r="Q410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01" t="str">
        <f>RIGHT(Table1[[#This Row],[Category and Sub-Category]],(LEN(Table1[[#This Row],[Category and Sub-Category]])-(FIND("/",Table1[[#This Row],[Category and Sub-Category]],1))))</f>
        <v>plays</v>
      </c>
      <c r="S4101" s="7">
        <f>(Table1[[#This Row],[launched_at]]/86400)+DATE(1970,1,1)</f>
        <v>42570.850381944445</v>
      </c>
      <c r="T4101" s="7">
        <f>(Table1[[#This Row],[deadline]]/86400)+DATE(1970,1,1)</f>
        <v>42615.850381944445</v>
      </c>
    </row>
    <row r="4102" spans="1:20" ht="43.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1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9">
        <f>Table1[[#This Row],[pledged]]/Table1[[#This Row],[goal]]</f>
        <v>0</v>
      </c>
      <c r="P4102" s="8">
        <f>IFERROR(Table1[[#This Row],[pledged]]/Table1[[#This Row],[backers_count]],0)</f>
        <v>0</v>
      </c>
      <c r="Q410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02" t="str">
        <f>RIGHT(Table1[[#This Row],[Category and Sub-Category]],(LEN(Table1[[#This Row],[Category and Sub-Category]])-(FIND("/",Table1[[#This Row],[Category and Sub-Category]],1))))</f>
        <v>plays</v>
      </c>
      <c r="S4102" s="7">
        <f>(Table1[[#This Row],[launched_at]]/86400)+DATE(1970,1,1)</f>
        <v>41927.124884259261</v>
      </c>
      <c r="T4102" s="7">
        <f>(Table1[[#This Row],[deadline]]/86400)+DATE(1970,1,1)</f>
        <v>41937.124884259261</v>
      </c>
    </row>
    <row r="4103" spans="1:20" ht="43.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12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9">
        <f>Table1[[#This Row],[pledged]]/Table1[[#This Row],[goal]]</f>
        <v>0</v>
      </c>
      <c r="P4103" s="8">
        <f>IFERROR(Table1[[#This Row],[pledged]]/Table1[[#This Row],[backers_count]],0)</f>
        <v>0</v>
      </c>
      <c r="Q410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03" t="str">
        <f>RIGHT(Table1[[#This Row],[Category and Sub-Category]],(LEN(Table1[[#This Row],[Category and Sub-Category]])-(FIND("/",Table1[[#This Row],[Category and Sub-Category]],1))))</f>
        <v>plays</v>
      </c>
      <c r="S4103" s="7">
        <f>(Table1[[#This Row],[launched_at]]/86400)+DATE(1970,1,1)</f>
        <v>42730.903726851851</v>
      </c>
      <c r="T4103" s="7">
        <f>(Table1[[#This Row],[deadline]]/86400)+DATE(1970,1,1)</f>
        <v>42760.903726851851</v>
      </c>
    </row>
    <row r="4104" spans="1:20" ht="43.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12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9">
        <f>Table1[[#This Row],[pledged]]/Table1[[#This Row],[goal]]</f>
        <v>0.27400000000000002</v>
      </c>
      <c r="P4104" s="8">
        <f>IFERROR(Table1[[#This Row],[pledged]]/Table1[[#This Row],[backers_count]],0)</f>
        <v>22.833333333333332</v>
      </c>
      <c r="Q410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04" t="str">
        <f>RIGHT(Table1[[#This Row],[Category and Sub-Category]],(LEN(Table1[[#This Row],[Category and Sub-Category]])-(FIND("/",Table1[[#This Row],[Category and Sub-Category]],1))))</f>
        <v>plays</v>
      </c>
      <c r="S4104" s="7">
        <f>(Table1[[#This Row],[launched_at]]/86400)+DATE(1970,1,1)</f>
        <v>42475.848067129627</v>
      </c>
      <c r="T4104" s="7">
        <f>(Table1[[#This Row],[deadline]]/86400)+DATE(1970,1,1)</f>
        <v>42505.848067129627</v>
      </c>
    </row>
    <row r="4105" spans="1:20" ht="43.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12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9">
        <f>Table1[[#This Row],[pledged]]/Table1[[#This Row],[goal]]</f>
        <v>0.1</v>
      </c>
      <c r="P4105" s="8">
        <f>IFERROR(Table1[[#This Row],[pledged]]/Table1[[#This Row],[backers_count]],0)</f>
        <v>16.666666666666668</v>
      </c>
      <c r="Q410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05" t="str">
        <f>RIGHT(Table1[[#This Row],[Category and Sub-Category]],(LEN(Table1[[#This Row],[Category and Sub-Category]])-(FIND("/",Table1[[#This Row],[Category and Sub-Category]],1))))</f>
        <v>plays</v>
      </c>
      <c r="S4105" s="7">
        <f>(Table1[[#This Row],[launched_at]]/86400)+DATE(1970,1,1)</f>
        <v>42188.83293981482</v>
      </c>
      <c r="T4105" s="7">
        <f>(Table1[[#This Row],[deadline]]/86400)+DATE(1970,1,1)</f>
        <v>42242.772222222222</v>
      </c>
    </row>
    <row r="4106" spans="1:20" ht="43.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12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9">
        <f>Table1[[#This Row],[pledged]]/Table1[[#This Row],[goal]]</f>
        <v>0.21366666666666667</v>
      </c>
      <c r="P4106" s="8">
        <f>IFERROR(Table1[[#This Row],[pledged]]/Table1[[#This Row],[backers_count]],0)</f>
        <v>45.785714285714285</v>
      </c>
      <c r="Q4106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06" t="str">
        <f>RIGHT(Table1[[#This Row],[Category and Sub-Category]],(LEN(Table1[[#This Row],[Category and Sub-Category]])-(FIND("/",Table1[[#This Row],[Category and Sub-Category]],1))))</f>
        <v>plays</v>
      </c>
      <c r="S4106" s="7">
        <f>(Table1[[#This Row],[launched_at]]/86400)+DATE(1970,1,1)</f>
        <v>42640.278171296297</v>
      </c>
      <c r="T4106" s="7">
        <f>(Table1[[#This Row],[deadline]]/86400)+DATE(1970,1,1)</f>
        <v>42670.278171296297</v>
      </c>
    </row>
    <row r="4107" spans="1:20" ht="58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12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9">
        <f>Table1[[#This Row],[pledged]]/Table1[[#This Row],[goal]]</f>
        <v>6.9696969696969702E-2</v>
      </c>
      <c r="P4107" s="8">
        <f>IFERROR(Table1[[#This Row],[pledged]]/Table1[[#This Row],[backers_count]],0)</f>
        <v>383.33333333333331</v>
      </c>
      <c r="Q4107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07" t="str">
        <f>RIGHT(Table1[[#This Row],[Category and Sub-Category]],(LEN(Table1[[#This Row],[Category and Sub-Category]])-(FIND("/",Table1[[#This Row],[Category and Sub-Category]],1))))</f>
        <v>plays</v>
      </c>
      <c r="S4107" s="7">
        <f>(Table1[[#This Row],[launched_at]]/86400)+DATE(1970,1,1)</f>
        <v>42697.010520833333</v>
      </c>
      <c r="T4107" s="7">
        <f>(Table1[[#This Row],[deadline]]/86400)+DATE(1970,1,1)</f>
        <v>42730.010520833333</v>
      </c>
    </row>
    <row r="4108" spans="1:20" ht="43.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12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9">
        <f>Table1[[#This Row],[pledged]]/Table1[[#This Row],[goal]]</f>
        <v>0.70599999999999996</v>
      </c>
      <c r="P4108" s="8">
        <f>IFERROR(Table1[[#This Row],[pledged]]/Table1[[#This Row],[backers_count]],0)</f>
        <v>106.96969696969697</v>
      </c>
      <c r="Q4108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08" t="str">
        <f>RIGHT(Table1[[#This Row],[Category and Sub-Category]],(LEN(Table1[[#This Row],[Category and Sub-Category]])-(FIND("/",Table1[[#This Row],[Category and Sub-Category]],1))))</f>
        <v>plays</v>
      </c>
      <c r="S4108" s="7">
        <f>(Table1[[#This Row],[launched_at]]/86400)+DATE(1970,1,1)</f>
        <v>42053.049375000002</v>
      </c>
      <c r="T4108" s="7">
        <f>(Table1[[#This Row],[deadline]]/86400)+DATE(1970,1,1)</f>
        <v>42096.041666666672</v>
      </c>
    </row>
    <row r="4109" spans="1:20" ht="43.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12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9">
        <f>Table1[[#This Row],[pledged]]/Table1[[#This Row],[goal]]</f>
        <v>2.0500000000000001E-2</v>
      </c>
      <c r="P4109" s="8">
        <f>IFERROR(Table1[[#This Row],[pledged]]/Table1[[#This Row],[backers_count]],0)</f>
        <v>10.25</v>
      </c>
      <c r="Q4109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09" t="str">
        <f>RIGHT(Table1[[#This Row],[Category and Sub-Category]],(LEN(Table1[[#This Row],[Category and Sub-Category]])-(FIND("/",Table1[[#This Row],[Category and Sub-Category]],1))))</f>
        <v>plays</v>
      </c>
      <c r="S4109" s="7">
        <f>(Table1[[#This Row],[launched_at]]/86400)+DATE(1970,1,1)</f>
        <v>41883.916678240741</v>
      </c>
      <c r="T4109" s="7">
        <f>(Table1[[#This Row],[deadline]]/86400)+DATE(1970,1,1)</f>
        <v>41906.916678240741</v>
      </c>
    </row>
    <row r="4110" spans="1:20" ht="43.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12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9">
        <f>Table1[[#This Row],[pledged]]/Table1[[#This Row],[goal]]</f>
        <v>1.9666666666666666E-2</v>
      </c>
      <c r="P4110" s="8">
        <f>IFERROR(Table1[[#This Row],[pledged]]/Table1[[#This Row],[backers_count]],0)</f>
        <v>59</v>
      </c>
      <c r="Q4110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10" t="str">
        <f>RIGHT(Table1[[#This Row],[Category and Sub-Category]],(LEN(Table1[[#This Row],[Category and Sub-Category]])-(FIND("/",Table1[[#This Row],[Category and Sub-Category]],1))))</f>
        <v>plays</v>
      </c>
      <c r="S4110" s="7">
        <f>(Table1[[#This Row],[launched_at]]/86400)+DATE(1970,1,1)</f>
        <v>42767.031678240739</v>
      </c>
      <c r="T4110" s="7">
        <f>(Table1[[#This Row],[deadline]]/86400)+DATE(1970,1,1)</f>
        <v>42797.208333333328</v>
      </c>
    </row>
    <row r="4111" spans="1:20" ht="43.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12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9">
        <f>Table1[[#This Row],[pledged]]/Table1[[#This Row],[goal]]</f>
        <v>0</v>
      </c>
      <c r="P4111" s="8">
        <f>IFERROR(Table1[[#This Row],[pledged]]/Table1[[#This Row],[backers_count]],0)</f>
        <v>0</v>
      </c>
      <c r="Q4111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11" t="str">
        <f>RIGHT(Table1[[#This Row],[Category and Sub-Category]],(LEN(Table1[[#This Row],[Category and Sub-Category]])-(FIND("/",Table1[[#This Row],[Category and Sub-Category]],1))))</f>
        <v>plays</v>
      </c>
      <c r="S4111" s="7">
        <f>(Table1[[#This Row],[launched_at]]/86400)+DATE(1970,1,1)</f>
        <v>42307.539398148147</v>
      </c>
      <c r="T4111" s="7">
        <f>(Table1[[#This Row],[deadline]]/86400)+DATE(1970,1,1)</f>
        <v>42337.581064814818</v>
      </c>
    </row>
    <row r="4112" spans="1:20" ht="43.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9">
        <f>Table1[[#This Row],[pledged]]/Table1[[#This Row],[goal]]</f>
        <v>0.28666666666666668</v>
      </c>
      <c r="P4112" s="8">
        <f>IFERROR(Table1[[#This Row],[pledged]]/Table1[[#This Row],[backers_count]],0)</f>
        <v>14.333333333333334</v>
      </c>
      <c r="Q4112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12" t="str">
        <f>RIGHT(Table1[[#This Row],[Category and Sub-Category]],(LEN(Table1[[#This Row],[Category and Sub-Category]])-(FIND("/",Table1[[#This Row],[Category and Sub-Category]],1))))</f>
        <v>plays</v>
      </c>
      <c r="S4112" s="7">
        <f>(Table1[[#This Row],[launched_at]]/86400)+DATE(1970,1,1)</f>
        <v>42512.626747685186</v>
      </c>
      <c r="T4112" s="7">
        <f>(Table1[[#This Row],[deadline]]/86400)+DATE(1970,1,1)</f>
        <v>42572.626747685186</v>
      </c>
    </row>
    <row r="4113" spans="1:20" ht="43.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12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9">
        <f>Table1[[#This Row],[pledged]]/Table1[[#This Row],[goal]]</f>
        <v>3.1333333333333331E-2</v>
      </c>
      <c r="P4113" s="8">
        <f>IFERROR(Table1[[#This Row],[pledged]]/Table1[[#This Row],[backers_count]],0)</f>
        <v>15.666666666666666</v>
      </c>
      <c r="Q4113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13" t="str">
        <f>RIGHT(Table1[[#This Row],[Category and Sub-Category]],(LEN(Table1[[#This Row],[Category and Sub-Category]])-(FIND("/",Table1[[#This Row],[Category and Sub-Category]],1))))</f>
        <v>plays</v>
      </c>
      <c r="S4113" s="7">
        <f>(Table1[[#This Row],[launched_at]]/86400)+DATE(1970,1,1)</f>
        <v>42029.135879629626</v>
      </c>
      <c r="T4113" s="7">
        <f>(Table1[[#This Row],[deadline]]/86400)+DATE(1970,1,1)</f>
        <v>42059.135879629626</v>
      </c>
    </row>
    <row r="4114" spans="1:20" ht="43.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12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9">
        <f>Table1[[#This Row],[pledged]]/Table1[[#This Row],[goal]]</f>
        <v>4.0000000000000002E-4</v>
      </c>
      <c r="P4114" s="8">
        <f>IFERROR(Table1[[#This Row],[pledged]]/Table1[[#This Row],[backers_count]],0)</f>
        <v>1</v>
      </c>
      <c r="Q4114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14" t="str">
        <f>RIGHT(Table1[[#This Row],[Category and Sub-Category]],(LEN(Table1[[#This Row],[Category and Sub-Category]])-(FIND("/",Table1[[#This Row],[Category and Sub-Category]],1))))</f>
        <v>plays</v>
      </c>
      <c r="S4114" s="7">
        <f>(Table1[[#This Row],[launched_at]]/86400)+DATE(1970,1,1)</f>
        <v>42400.946597222224</v>
      </c>
      <c r="T4114" s="7">
        <f>(Table1[[#This Row],[deadline]]/86400)+DATE(1970,1,1)</f>
        <v>42428</v>
      </c>
    </row>
    <row r="4115" spans="1:20" ht="43.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12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9">
        <f>Table1[[#This Row],[pledged]]/Table1[[#This Row],[goal]]</f>
        <v>2E-3</v>
      </c>
      <c r="P4115" s="8">
        <f>IFERROR(Table1[[#This Row],[pledged]]/Table1[[#This Row],[backers_count]],0)</f>
        <v>1</v>
      </c>
      <c r="Q4115" t="str">
        <f>LEFT(Table1[[#This Row],[Category and Sub-Category]],(LEN(Table1[[#This Row],[Category and Sub-Category]])-(LEN(Table1[[#This Row],[Category and Sub-Category]])-(FIND("/", Table1[[#This Row],[Category and Sub-Category]],1))))-1)</f>
        <v>theater</v>
      </c>
      <c r="R4115" t="str">
        <f>RIGHT(Table1[[#This Row],[Category and Sub-Category]],(LEN(Table1[[#This Row],[Category and Sub-Category]])-(FIND("/",Table1[[#This Row],[Category and Sub-Category]],1))))</f>
        <v>plays</v>
      </c>
      <c r="S4115" s="7">
        <f>(Table1[[#This Row],[launched_at]]/86400)+DATE(1970,1,1)</f>
        <v>42358.573182870372</v>
      </c>
      <c r="T4115" s="7">
        <f>(Table1[[#This Row],[deadline]]/86400)+DATE(1970,1,1)</f>
        <v>42377.273611111115</v>
      </c>
    </row>
  </sheetData>
  <conditionalFormatting sqref="F1">
    <cfRule type="containsText" dxfId="29" priority="19" operator="containsText" text="cancelled">
      <formula>NOT(ISERROR(SEARCH("cancelled",F1)))</formula>
    </cfRule>
  </conditionalFormatting>
  <conditionalFormatting sqref="F2:F161">
    <cfRule type="containsText" dxfId="28" priority="13" operator="containsText" text="successful">
      <formula>NOT(ISERROR(SEARCH("successful",F2)))</formula>
    </cfRule>
    <cfRule type="containsText" dxfId="27" priority="14" operator="containsText" text="successful">
      <formula>NOT(ISERROR(SEARCH("successful",F2)))</formula>
    </cfRule>
    <cfRule type="containsText" dxfId="26" priority="15" operator="containsText" text="live">
      <formula>NOT(ISERROR(SEARCH("live",F2)))</formula>
    </cfRule>
    <cfRule type="containsText" dxfId="25" priority="16" operator="containsText" text="canceled">
      <formula>NOT(ISERROR(SEARCH("canceled",F2)))</formula>
    </cfRule>
    <cfRule type="containsText" dxfId="24" priority="17" operator="containsText" text="failed">
      <formula>NOT(ISERROR(SEARCH("failed",F2)))</formula>
    </cfRule>
  </conditionalFormatting>
  <conditionalFormatting sqref="O2:O4115">
    <cfRule type="cellIs" dxfId="23" priority="7" operator="between">
      <formula>2</formula>
      <formula>999999</formula>
    </cfRule>
    <cfRule type="cellIs" dxfId="22" priority="8" operator="between">
      <formula>1</formula>
      <formula>1.999</formula>
    </cfRule>
    <cfRule type="cellIs" dxfId="21" priority="9" operator="between">
      <formula>0</formula>
      <formula>0.99999</formula>
    </cfRule>
  </conditionalFormatting>
  <conditionalFormatting sqref="F2:F4115">
    <cfRule type="cellIs" dxfId="20" priority="1" operator="equal">
      <formula>"live"</formula>
    </cfRule>
    <cfRule type="cellIs" dxfId="19" priority="2" operator="equal">
      <formula>"canceled"</formula>
    </cfRule>
    <cfRule type="cellIs" dxfId="18" priority="3" operator="equal">
      <formula>"successful"</formula>
    </cfRule>
    <cfRule type="cellIs" dxfId="17" priority="4" operator="equal">
      <formula>"successsful"</formula>
    </cfRule>
    <cfRule type="cellIs" dxfId="16" priority="5" operator="equal">
      <formula>"failed"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2D06-1460-4761-86F1-BAB31D2FDEEE}">
  <dimension ref="A1:F14"/>
  <sheetViews>
    <sheetView workbookViewId="0"/>
  </sheetViews>
  <sheetFormatPr defaultRowHeight="14.5"/>
  <cols>
    <col min="1" max="1" width="16.08984375" bestFit="1" customWidth="1"/>
    <col min="2" max="6" width="12.6328125" customWidth="1"/>
  </cols>
  <sheetData>
    <row r="1" spans="1:6">
      <c r="A1" s="5" t="s">
        <v>8223</v>
      </c>
      <c r="B1" t="s">
        <v>8312</v>
      </c>
    </row>
    <row r="3" spans="1:6">
      <c r="A3" s="5" t="s">
        <v>8324</v>
      </c>
      <c r="B3" s="5" t="s">
        <v>8322</v>
      </c>
    </row>
    <row r="4" spans="1:6">
      <c r="A4" s="5" t="s">
        <v>8306</v>
      </c>
      <c r="B4" s="14" t="s">
        <v>8219</v>
      </c>
      <c r="C4" s="14" t="s">
        <v>8222</v>
      </c>
      <c r="D4" s="14" t="s">
        <v>8221</v>
      </c>
      <c r="E4" s="14" t="s">
        <v>8220</v>
      </c>
      <c r="F4" s="14" t="s">
        <v>8307</v>
      </c>
    </row>
    <row r="5" spans="1:6">
      <c r="A5" s="6" t="s">
        <v>8313</v>
      </c>
      <c r="B5" s="11">
        <v>300</v>
      </c>
      <c r="C5" s="11"/>
      <c r="D5" s="11">
        <v>180</v>
      </c>
      <c r="E5" s="11">
        <v>40</v>
      </c>
      <c r="F5" s="11">
        <v>520</v>
      </c>
    </row>
    <row r="6" spans="1:6">
      <c r="A6" s="6" t="s">
        <v>8314</v>
      </c>
      <c r="B6" s="11">
        <v>34</v>
      </c>
      <c r="C6" s="11">
        <v>6</v>
      </c>
      <c r="D6" s="11">
        <v>140</v>
      </c>
      <c r="E6" s="11">
        <v>20</v>
      </c>
      <c r="F6" s="11">
        <v>200</v>
      </c>
    </row>
    <row r="7" spans="1:6">
      <c r="A7" s="6" t="s">
        <v>8315</v>
      </c>
      <c r="B7" s="11">
        <v>80</v>
      </c>
      <c r="C7" s="11"/>
      <c r="D7" s="11">
        <v>140</v>
      </c>
      <c r="E7" s="11"/>
      <c r="F7" s="11">
        <v>220</v>
      </c>
    </row>
    <row r="8" spans="1:6">
      <c r="A8" s="6" t="s">
        <v>8316</v>
      </c>
      <c r="B8" s="11"/>
      <c r="C8" s="11"/>
      <c r="D8" s="11"/>
      <c r="E8" s="11">
        <v>24</v>
      </c>
      <c r="F8" s="11">
        <v>24</v>
      </c>
    </row>
    <row r="9" spans="1:6">
      <c r="A9" s="6" t="s">
        <v>8317</v>
      </c>
      <c r="B9" s="11">
        <v>540</v>
      </c>
      <c r="C9" s="11">
        <v>20</v>
      </c>
      <c r="D9" s="11">
        <v>120</v>
      </c>
      <c r="E9" s="11">
        <v>20</v>
      </c>
      <c r="F9" s="11">
        <v>700</v>
      </c>
    </row>
    <row r="10" spans="1:6">
      <c r="A10" s="6" t="s">
        <v>8318</v>
      </c>
      <c r="B10" s="11">
        <v>103</v>
      </c>
      <c r="C10" s="11"/>
      <c r="D10" s="11">
        <v>117</v>
      </c>
      <c r="E10" s="11"/>
      <c r="F10" s="11">
        <v>220</v>
      </c>
    </row>
    <row r="11" spans="1:6">
      <c r="A11" s="6" t="s">
        <v>8319</v>
      </c>
      <c r="B11" s="11">
        <v>80</v>
      </c>
      <c r="C11" s="11"/>
      <c r="D11" s="11">
        <v>127</v>
      </c>
      <c r="E11" s="11">
        <v>30</v>
      </c>
      <c r="F11" s="11">
        <v>237</v>
      </c>
    </row>
    <row r="12" spans="1:6">
      <c r="A12" s="6" t="s">
        <v>8320</v>
      </c>
      <c r="B12" s="11">
        <v>209</v>
      </c>
      <c r="C12" s="11"/>
      <c r="D12" s="11">
        <v>213</v>
      </c>
      <c r="E12" s="11">
        <v>178</v>
      </c>
      <c r="F12" s="11">
        <v>600</v>
      </c>
    </row>
    <row r="13" spans="1:6">
      <c r="A13" s="6" t="s">
        <v>8321</v>
      </c>
      <c r="B13" s="11">
        <v>839</v>
      </c>
      <c r="C13" s="11">
        <v>24</v>
      </c>
      <c r="D13" s="11">
        <v>493</v>
      </c>
      <c r="E13" s="11">
        <v>37</v>
      </c>
      <c r="F13" s="11">
        <v>1393</v>
      </c>
    </row>
    <row r="14" spans="1:6">
      <c r="A14" s="6" t="s">
        <v>8307</v>
      </c>
      <c r="B14" s="11">
        <v>2185</v>
      </c>
      <c r="C14" s="11">
        <v>50</v>
      </c>
      <c r="D14" s="11">
        <v>1530</v>
      </c>
      <c r="E14" s="11">
        <v>349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5D37-87B5-48A2-974D-731123B15B4A}">
  <dimension ref="A1:F47"/>
  <sheetViews>
    <sheetView zoomScale="70" zoomScaleNormal="70" workbookViewId="0"/>
  </sheetViews>
  <sheetFormatPr defaultRowHeight="14.5"/>
  <cols>
    <col min="1" max="1" width="16.08984375" bestFit="1" customWidth="1"/>
    <col min="2" max="6" width="12.6328125" customWidth="1"/>
    <col min="7" max="7" width="19.90625" bestFit="1" customWidth="1"/>
    <col min="8" max="8" width="16.08984375" bestFit="1" customWidth="1"/>
    <col min="9" max="9" width="19.90625" bestFit="1" customWidth="1"/>
    <col min="10" max="10" width="20.90625" bestFit="1" customWidth="1"/>
    <col min="11" max="11" width="24.7265625" bestFit="1" customWidth="1"/>
  </cols>
  <sheetData>
    <row r="1" spans="1:6">
      <c r="A1" s="5" t="s">
        <v>8223</v>
      </c>
      <c r="B1" t="s">
        <v>8312</v>
      </c>
    </row>
    <row r="2" spans="1:6">
      <c r="A2" s="5" t="s">
        <v>8365</v>
      </c>
      <c r="B2" t="s">
        <v>8312</v>
      </c>
    </row>
    <row r="4" spans="1:6">
      <c r="A4" s="5" t="s">
        <v>8324</v>
      </c>
      <c r="B4" s="5" t="s">
        <v>8322</v>
      </c>
    </row>
    <row r="5" spans="1:6">
      <c r="A5" s="5" t="s">
        <v>8306</v>
      </c>
      <c r="B5" s="14" t="s">
        <v>8219</v>
      </c>
      <c r="C5" s="14" t="s">
        <v>8222</v>
      </c>
      <c r="D5" s="14" t="s">
        <v>8221</v>
      </c>
      <c r="E5" s="14" t="s">
        <v>8220</v>
      </c>
      <c r="F5" s="14" t="s">
        <v>8307</v>
      </c>
    </row>
    <row r="6" spans="1:6">
      <c r="A6" s="6" t="s">
        <v>8325</v>
      </c>
      <c r="B6" s="11"/>
      <c r="C6" s="11"/>
      <c r="D6" s="11">
        <v>100</v>
      </c>
      <c r="E6" s="11"/>
      <c r="F6" s="11">
        <v>100</v>
      </c>
    </row>
    <row r="7" spans="1:6">
      <c r="A7" s="6" t="s">
        <v>8350</v>
      </c>
      <c r="B7" s="11"/>
      <c r="C7" s="11"/>
      <c r="D7" s="11"/>
      <c r="E7" s="11">
        <v>20</v>
      </c>
      <c r="F7" s="11">
        <v>20</v>
      </c>
    </row>
    <row r="8" spans="1:6">
      <c r="A8" s="6" t="s">
        <v>8336</v>
      </c>
      <c r="B8" s="11"/>
      <c r="C8" s="11"/>
      <c r="D8" s="11"/>
      <c r="E8" s="11">
        <v>24</v>
      </c>
      <c r="F8" s="11">
        <v>24</v>
      </c>
    </row>
    <row r="9" spans="1:6">
      <c r="A9" s="6" t="s">
        <v>8351</v>
      </c>
      <c r="B9" s="11"/>
      <c r="C9" s="11"/>
      <c r="D9" s="11">
        <v>40</v>
      </c>
      <c r="E9" s="11"/>
      <c r="F9" s="11">
        <v>40</v>
      </c>
    </row>
    <row r="10" spans="1:6">
      <c r="A10" s="6" t="s">
        <v>8337</v>
      </c>
      <c r="B10" s="11">
        <v>40</v>
      </c>
      <c r="C10" s="11"/>
      <c r="D10" s="11"/>
      <c r="E10" s="11"/>
      <c r="F10" s="11">
        <v>40</v>
      </c>
    </row>
    <row r="11" spans="1:6">
      <c r="A11" s="6" t="s">
        <v>8326</v>
      </c>
      <c r="B11" s="11">
        <v>180</v>
      </c>
      <c r="C11" s="11"/>
      <c r="D11" s="11"/>
      <c r="E11" s="11"/>
      <c r="F11" s="11">
        <v>180</v>
      </c>
    </row>
    <row r="12" spans="1:6">
      <c r="A12" s="6" t="s">
        <v>8327</v>
      </c>
      <c r="B12" s="11"/>
      <c r="C12" s="11"/>
      <c r="D12" s="11">
        <v>80</v>
      </c>
      <c r="E12" s="11"/>
      <c r="F12" s="11">
        <v>80</v>
      </c>
    </row>
    <row r="13" spans="1:6">
      <c r="A13" s="6" t="s">
        <v>8338</v>
      </c>
      <c r="B13" s="11">
        <v>40</v>
      </c>
      <c r="C13" s="11"/>
      <c r="D13" s="11"/>
      <c r="E13" s="11"/>
      <c r="F13" s="11">
        <v>40</v>
      </c>
    </row>
    <row r="14" spans="1:6">
      <c r="A14" s="6" t="s">
        <v>8339</v>
      </c>
      <c r="B14" s="11"/>
      <c r="C14" s="11">
        <v>20</v>
      </c>
      <c r="D14" s="11">
        <v>40</v>
      </c>
      <c r="E14" s="11"/>
      <c r="F14" s="11">
        <v>60</v>
      </c>
    </row>
    <row r="15" spans="1:6">
      <c r="A15" s="6" t="s">
        <v>8352</v>
      </c>
      <c r="B15" s="11"/>
      <c r="C15" s="11"/>
      <c r="D15" s="11">
        <v>40</v>
      </c>
      <c r="E15" s="11"/>
      <c r="F15" s="11">
        <v>40</v>
      </c>
    </row>
    <row r="16" spans="1:6">
      <c r="A16" s="6" t="s">
        <v>8331</v>
      </c>
      <c r="B16" s="11"/>
      <c r="C16" s="11"/>
      <c r="D16" s="11">
        <v>120</v>
      </c>
      <c r="E16" s="11">
        <v>20</v>
      </c>
      <c r="F16" s="11">
        <v>140</v>
      </c>
    </row>
    <row r="17" spans="1:6">
      <c r="A17" s="6" t="s">
        <v>8356</v>
      </c>
      <c r="B17" s="11"/>
      <c r="C17" s="11"/>
      <c r="D17" s="11">
        <v>20</v>
      </c>
      <c r="E17" s="11"/>
      <c r="F17" s="11">
        <v>20</v>
      </c>
    </row>
    <row r="18" spans="1:6">
      <c r="A18" s="6" t="s">
        <v>8357</v>
      </c>
      <c r="B18" s="11">
        <v>140</v>
      </c>
      <c r="C18" s="11"/>
      <c r="D18" s="11"/>
      <c r="E18" s="11"/>
      <c r="F18" s="11">
        <v>140</v>
      </c>
    </row>
    <row r="19" spans="1:6">
      <c r="A19" s="6" t="s">
        <v>8340</v>
      </c>
      <c r="B19" s="11">
        <v>140</v>
      </c>
      <c r="C19" s="11"/>
      <c r="D19" s="11">
        <v>20</v>
      </c>
      <c r="E19" s="11"/>
      <c r="F19" s="11">
        <v>160</v>
      </c>
    </row>
    <row r="20" spans="1:6">
      <c r="A20" s="6" t="s">
        <v>8341</v>
      </c>
      <c r="B20" s="11"/>
      <c r="C20" s="11"/>
      <c r="D20" s="11">
        <v>60</v>
      </c>
      <c r="E20" s="11"/>
      <c r="F20" s="11">
        <v>60</v>
      </c>
    </row>
    <row r="21" spans="1:6">
      <c r="A21" s="6" t="s">
        <v>8358</v>
      </c>
      <c r="B21" s="11">
        <v>9</v>
      </c>
      <c r="C21" s="11"/>
      <c r="D21" s="11">
        <v>11</v>
      </c>
      <c r="E21" s="11"/>
      <c r="F21" s="11">
        <v>20</v>
      </c>
    </row>
    <row r="22" spans="1:6">
      <c r="A22" s="6" t="s">
        <v>8342</v>
      </c>
      <c r="B22" s="11">
        <v>20</v>
      </c>
      <c r="C22" s="11"/>
      <c r="D22" s="11"/>
      <c r="E22" s="11"/>
      <c r="F22" s="11">
        <v>20</v>
      </c>
    </row>
    <row r="23" spans="1:6">
      <c r="A23" s="6" t="s">
        <v>8333</v>
      </c>
      <c r="B23" s="11"/>
      <c r="C23" s="11"/>
      <c r="D23" s="11">
        <v>40</v>
      </c>
      <c r="E23" s="11"/>
      <c r="F23" s="11">
        <v>40</v>
      </c>
    </row>
    <row r="24" spans="1:6">
      <c r="A24" s="6" t="s">
        <v>8362</v>
      </c>
      <c r="B24" s="11">
        <v>60</v>
      </c>
      <c r="C24" s="11"/>
      <c r="D24" s="11">
        <v>60</v>
      </c>
      <c r="E24" s="11">
        <v>20</v>
      </c>
      <c r="F24" s="11">
        <v>140</v>
      </c>
    </row>
    <row r="25" spans="1:6">
      <c r="A25" s="6" t="s">
        <v>8346</v>
      </c>
      <c r="B25" s="11"/>
      <c r="C25" s="11"/>
      <c r="D25" s="11">
        <v>20</v>
      </c>
      <c r="E25" s="11"/>
      <c r="F25" s="11">
        <v>20</v>
      </c>
    </row>
    <row r="26" spans="1:6">
      <c r="A26" s="6" t="s">
        <v>8353</v>
      </c>
      <c r="B26" s="11">
        <v>60</v>
      </c>
      <c r="C26" s="11"/>
      <c r="D26" s="11"/>
      <c r="E26" s="11"/>
      <c r="F26" s="11">
        <v>60</v>
      </c>
    </row>
    <row r="27" spans="1:6">
      <c r="A27" s="6" t="s">
        <v>8347</v>
      </c>
      <c r="B27" s="11"/>
      <c r="C27" s="11"/>
      <c r="D27" s="11">
        <v>20</v>
      </c>
      <c r="E27" s="11"/>
      <c r="F27" s="11">
        <v>20</v>
      </c>
    </row>
    <row r="28" spans="1:6">
      <c r="A28" s="6" t="s">
        <v>8348</v>
      </c>
      <c r="B28" s="11">
        <v>103</v>
      </c>
      <c r="C28" s="11"/>
      <c r="D28" s="11">
        <v>57</v>
      </c>
      <c r="E28" s="11"/>
      <c r="F28" s="11">
        <v>160</v>
      </c>
    </row>
    <row r="29" spans="1:6">
      <c r="A29" s="6" t="s">
        <v>8349</v>
      </c>
      <c r="B29" s="11"/>
      <c r="C29" s="11"/>
      <c r="D29" s="11">
        <v>20</v>
      </c>
      <c r="E29" s="11"/>
      <c r="F29" s="11">
        <v>20</v>
      </c>
    </row>
    <row r="30" spans="1:6">
      <c r="A30" s="6" t="s">
        <v>8363</v>
      </c>
      <c r="B30" s="11">
        <v>694</v>
      </c>
      <c r="C30" s="11">
        <v>19</v>
      </c>
      <c r="D30" s="11">
        <v>353</v>
      </c>
      <c r="E30" s="11"/>
      <c r="F30" s="11">
        <v>1066</v>
      </c>
    </row>
    <row r="31" spans="1:6">
      <c r="A31" s="6" t="s">
        <v>8343</v>
      </c>
      <c r="B31" s="11">
        <v>40</v>
      </c>
      <c r="C31" s="11"/>
      <c r="D31" s="11"/>
      <c r="E31" s="11"/>
      <c r="F31" s="11">
        <v>40</v>
      </c>
    </row>
    <row r="32" spans="1:6">
      <c r="A32" s="6" t="s">
        <v>8354</v>
      </c>
      <c r="B32" s="11">
        <v>20</v>
      </c>
      <c r="C32" s="11"/>
      <c r="D32" s="11"/>
      <c r="E32" s="11"/>
      <c r="F32" s="11">
        <v>20</v>
      </c>
    </row>
    <row r="33" spans="1:6">
      <c r="A33" s="6" t="s">
        <v>8332</v>
      </c>
      <c r="B33" s="11"/>
      <c r="C33" s="11"/>
      <c r="D33" s="11">
        <v>20</v>
      </c>
      <c r="E33" s="11"/>
      <c r="F33" s="11">
        <v>20</v>
      </c>
    </row>
    <row r="34" spans="1:6">
      <c r="A34" s="6" t="s">
        <v>8344</v>
      </c>
      <c r="B34" s="11">
        <v>260</v>
      </c>
      <c r="C34" s="11"/>
      <c r="D34" s="11"/>
      <c r="E34" s="11"/>
      <c r="F34" s="11">
        <v>260</v>
      </c>
    </row>
    <row r="35" spans="1:6">
      <c r="A35" s="6" t="s">
        <v>8328</v>
      </c>
      <c r="B35" s="11"/>
      <c r="C35" s="11"/>
      <c r="D35" s="11"/>
      <c r="E35" s="11">
        <v>40</v>
      </c>
      <c r="F35" s="11">
        <v>40</v>
      </c>
    </row>
    <row r="36" spans="1:6">
      <c r="A36" s="6" t="s">
        <v>8329</v>
      </c>
      <c r="B36" s="11">
        <v>60</v>
      </c>
      <c r="C36" s="11"/>
      <c r="D36" s="11"/>
      <c r="E36" s="11"/>
      <c r="F36" s="11">
        <v>60</v>
      </c>
    </row>
    <row r="37" spans="1:6">
      <c r="A37" s="6" t="s">
        <v>8323</v>
      </c>
      <c r="B37" s="11">
        <v>34</v>
      </c>
      <c r="C37" s="11">
        <v>6</v>
      </c>
      <c r="D37" s="11"/>
      <c r="E37" s="11"/>
      <c r="F37" s="11">
        <v>40</v>
      </c>
    </row>
    <row r="38" spans="1:6">
      <c r="A38" s="6" t="s">
        <v>8359</v>
      </c>
      <c r="B38" s="11">
        <v>40</v>
      </c>
      <c r="C38" s="11"/>
      <c r="D38" s="11">
        <v>2</v>
      </c>
      <c r="E38" s="11">
        <v>18</v>
      </c>
      <c r="F38" s="11">
        <v>60</v>
      </c>
    </row>
    <row r="39" spans="1:6">
      <c r="A39" s="6" t="s">
        <v>8364</v>
      </c>
      <c r="B39" s="11">
        <v>85</v>
      </c>
      <c r="C39" s="11">
        <v>5</v>
      </c>
      <c r="D39" s="11">
        <v>80</v>
      </c>
      <c r="E39" s="11">
        <v>17</v>
      </c>
      <c r="F39" s="11">
        <v>187</v>
      </c>
    </row>
    <row r="40" spans="1:6">
      <c r="A40" s="6" t="s">
        <v>8334</v>
      </c>
      <c r="B40" s="11">
        <v>80</v>
      </c>
      <c r="C40" s="11"/>
      <c r="D40" s="11"/>
      <c r="E40" s="11"/>
      <c r="F40" s="11">
        <v>80</v>
      </c>
    </row>
    <row r="41" spans="1:6">
      <c r="A41" s="6" t="s">
        <v>8330</v>
      </c>
      <c r="B41" s="11">
        <v>60</v>
      </c>
      <c r="C41" s="11"/>
      <c r="D41" s="11"/>
      <c r="E41" s="11"/>
      <c r="F41" s="11">
        <v>60</v>
      </c>
    </row>
    <row r="42" spans="1:6">
      <c r="A42" s="6" t="s">
        <v>8355</v>
      </c>
      <c r="B42" s="11"/>
      <c r="C42" s="11"/>
      <c r="D42" s="11">
        <v>47</v>
      </c>
      <c r="E42" s="11">
        <v>10</v>
      </c>
      <c r="F42" s="11">
        <v>57</v>
      </c>
    </row>
    <row r="43" spans="1:6">
      <c r="A43" s="6" t="s">
        <v>8335</v>
      </c>
      <c r="B43" s="11"/>
      <c r="C43" s="11"/>
      <c r="D43" s="11">
        <v>100</v>
      </c>
      <c r="E43" s="11"/>
      <c r="F43" s="11">
        <v>100</v>
      </c>
    </row>
    <row r="44" spans="1:6">
      <c r="A44" s="6" t="s">
        <v>8360</v>
      </c>
      <c r="B44" s="11">
        <v>20</v>
      </c>
      <c r="C44" s="11"/>
      <c r="D44" s="11">
        <v>120</v>
      </c>
      <c r="E44" s="11">
        <v>60</v>
      </c>
      <c r="F44" s="11">
        <v>200</v>
      </c>
    </row>
    <row r="45" spans="1:6">
      <c r="A45" s="6" t="s">
        <v>8361</v>
      </c>
      <c r="B45" s="11"/>
      <c r="C45" s="11"/>
      <c r="D45" s="11">
        <v>60</v>
      </c>
      <c r="E45" s="11">
        <v>100</v>
      </c>
      <c r="F45" s="11">
        <v>160</v>
      </c>
    </row>
    <row r="46" spans="1:6">
      <c r="A46" s="6" t="s">
        <v>8345</v>
      </c>
      <c r="B46" s="11"/>
      <c r="C46" s="11"/>
      <c r="D46" s="11"/>
      <c r="E46" s="11">
        <v>20</v>
      </c>
      <c r="F46" s="11">
        <v>20</v>
      </c>
    </row>
    <row r="47" spans="1:6">
      <c r="A47" s="6" t="s">
        <v>8307</v>
      </c>
      <c r="B47" s="11">
        <v>2185</v>
      </c>
      <c r="C47" s="11">
        <v>50</v>
      </c>
      <c r="D47" s="11">
        <v>1530</v>
      </c>
      <c r="E47" s="11">
        <v>349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A95C-663A-4A7C-9231-6BEAF9CDD6C8}">
  <dimension ref="A2:E18"/>
  <sheetViews>
    <sheetView zoomScale="70" zoomScaleNormal="70" workbookViewId="0"/>
  </sheetViews>
  <sheetFormatPr defaultRowHeight="14.5"/>
  <cols>
    <col min="1" max="1" width="16.08984375" bestFit="1" customWidth="1"/>
    <col min="2" max="5" width="12.6328125" customWidth="1"/>
    <col min="6" max="6" width="12.1796875" customWidth="1"/>
    <col min="7" max="7" width="19.90625" bestFit="1" customWidth="1"/>
    <col min="8" max="8" width="16.08984375" bestFit="1" customWidth="1"/>
    <col min="9" max="9" width="19.90625" bestFit="1" customWidth="1"/>
    <col min="10" max="10" width="20.90625" bestFit="1" customWidth="1"/>
    <col min="11" max="11" width="24.7265625" bestFit="1" customWidth="1"/>
  </cols>
  <sheetData>
    <row r="2" spans="1:5">
      <c r="A2" s="5" t="s">
        <v>8365</v>
      </c>
      <c r="B2" t="s">
        <v>8312</v>
      </c>
    </row>
    <row r="4" spans="1:5">
      <c r="A4" s="5" t="s">
        <v>8324</v>
      </c>
      <c r="B4" s="5" t="s">
        <v>8322</v>
      </c>
    </row>
    <row r="5" spans="1:5">
      <c r="A5" s="5" t="s">
        <v>8306</v>
      </c>
      <c r="B5" s="14" t="s">
        <v>8219</v>
      </c>
      <c r="C5" s="14" t="s">
        <v>8221</v>
      </c>
      <c r="D5" s="14" t="s">
        <v>8220</v>
      </c>
      <c r="E5" s="14" t="s">
        <v>8307</v>
      </c>
    </row>
    <row r="6" spans="1:5">
      <c r="A6" s="13" t="s">
        <v>8375</v>
      </c>
      <c r="B6" s="11">
        <v>182</v>
      </c>
      <c r="C6" s="11">
        <v>149</v>
      </c>
      <c r="D6" s="11">
        <v>34</v>
      </c>
      <c r="E6" s="11">
        <v>365</v>
      </c>
    </row>
    <row r="7" spans="1:5">
      <c r="A7" s="13" t="s">
        <v>8376</v>
      </c>
      <c r="B7" s="11">
        <v>202</v>
      </c>
      <c r="C7" s="11">
        <v>106</v>
      </c>
      <c r="D7" s="11">
        <v>27</v>
      </c>
      <c r="E7" s="11">
        <v>335</v>
      </c>
    </row>
    <row r="8" spans="1:5">
      <c r="A8" s="13" t="s">
        <v>8370</v>
      </c>
      <c r="B8" s="11">
        <v>180</v>
      </c>
      <c r="C8" s="11">
        <v>108</v>
      </c>
      <c r="D8" s="11">
        <v>28</v>
      </c>
      <c r="E8" s="11">
        <v>316</v>
      </c>
    </row>
    <row r="9" spans="1:5">
      <c r="A9" s="13" t="s">
        <v>8378</v>
      </c>
      <c r="B9" s="11">
        <v>192</v>
      </c>
      <c r="C9" s="11">
        <v>102</v>
      </c>
      <c r="D9" s="11">
        <v>27</v>
      </c>
      <c r="E9" s="11">
        <v>321</v>
      </c>
    </row>
    <row r="10" spans="1:5">
      <c r="A10" s="13" t="s">
        <v>8377</v>
      </c>
      <c r="B10" s="11">
        <v>234</v>
      </c>
      <c r="C10" s="11">
        <v>126</v>
      </c>
      <c r="D10" s="11">
        <v>26</v>
      </c>
      <c r="E10" s="11">
        <v>386</v>
      </c>
    </row>
    <row r="11" spans="1:5">
      <c r="A11" s="13" t="s">
        <v>8371</v>
      </c>
      <c r="B11" s="11">
        <v>211</v>
      </c>
      <c r="C11" s="11">
        <v>147</v>
      </c>
      <c r="D11" s="11">
        <v>27</v>
      </c>
      <c r="E11" s="11">
        <v>385</v>
      </c>
    </row>
    <row r="12" spans="1:5">
      <c r="A12" s="13" t="s">
        <v>8372</v>
      </c>
      <c r="B12" s="11">
        <v>194</v>
      </c>
      <c r="C12" s="11">
        <v>150</v>
      </c>
      <c r="D12" s="11">
        <v>43</v>
      </c>
      <c r="E12" s="11">
        <v>387</v>
      </c>
    </row>
    <row r="13" spans="1:5">
      <c r="A13" s="13" t="s">
        <v>8368</v>
      </c>
      <c r="B13" s="11">
        <v>166</v>
      </c>
      <c r="C13" s="11">
        <v>134</v>
      </c>
      <c r="D13" s="11">
        <v>33</v>
      </c>
      <c r="E13" s="11">
        <v>333</v>
      </c>
    </row>
    <row r="14" spans="1:5">
      <c r="A14" s="13" t="s">
        <v>8369</v>
      </c>
      <c r="B14" s="11">
        <v>147</v>
      </c>
      <c r="C14" s="11">
        <v>127</v>
      </c>
      <c r="D14" s="11">
        <v>24</v>
      </c>
      <c r="E14" s="11">
        <v>298</v>
      </c>
    </row>
    <row r="15" spans="1:5">
      <c r="A15" s="13" t="s">
        <v>8379</v>
      </c>
      <c r="B15" s="11">
        <v>183</v>
      </c>
      <c r="C15" s="11">
        <v>149</v>
      </c>
      <c r="D15" s="11">
        <v>20</v>
      </c>
      <c r="E15" s="11">
        <v>352</v>
      </c>
    </row>
    <row r="16" spans="1:5">
      <c r="A16" s="13" t="s">
        <v>8373</v>
      </c>
      <c r="B16" s="11">
        <v>183</v>
      </c>
      <c r="C16" s="11">
        <v>114</v>
      </c>
      <c r="D16" s="11">
        <v>37</v>
      </c>
      <c r="E16" s="11">
        <v>334</v>
      </c>
    </row>
    <row r="17" spans="1:5">
      <c r="A17" s="13" t="s">
        <v>8374</v>
      </c>
      <c r="B17" s="11">
        <v>111</v>
      </c>
      <c r="C17" s="11">
        <v>118</v>
      </c>
      <c r="D17" s="11">
        <v>23</v>
      </c>
      <c r="E17" s="11">
        <v>252</v>
      </c>
    </row>
    <row r="18" spans="1:5">
      <c r="A18" s="13" t="s">
        <v>8307</v>
      </c>
      <c r="B18" s="11">
        <v>2185</v>
      </c>
      <c r="C18" s="11">
        <v>1530</v>
      </c>
      <c r="D18" s="11">
        <v>349</v>
      </c>
      <c r="E18" s="11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9278-1B0C-43B6-9D3C-1049262B56B7}">
  <dimension ref="B2:I17"/>
  <sheetViews>
    <sheetView zoomScale="70" zoomScaleNormal="70" workbookViewId="0">
      <selection activeCell="L10" sqref="L10"/>
    </sheetView>
  </sheetViews>
  <sheetFormatPr defaultRowHeight="14.5"/>
  <cols>
    <col min="1" max="1" width="3.6328125" customWidth="1"/>
    <col min="2" max="2" width="27.81640625" customWidth="1"/>
    <col min="3" max="9" width="21.6328125" customWidth="1"/>
    <col min="10" max="10" width="8.1796875" customWidth="1"/>
  </cols>
  <sheetData>
    <row r="2" spans="2:9">
      <c r="B2" s="18" t="s">
        <v>8380</v>
      </c>
      <c r="C2" s="20" t="s">
        <v>8381</v>
      </c>
      <c r="D2" s="20" t="s">
        <v>8382</v>
      </c>
      <c r="E2" s="20" t="s">
        <v>8383</v>
      </c>
      <c r="F2" s="20" t="s">
        <v>8384</v>
      </c>
      <c r="G2" s="20" t="s">
        <v>8385</v>
      </c>
      <c r="H2" s="20" t="s">
        <v>8386</v>
      </c>
      <c r="I2" s="20" t="s">
        <v>8387</v>
      </c>
    </row>
    <row r="3" spans="2:9">
      <c r="B3" s="19" t="s">
        <v>8388</v>
      </c>
      <c r="C3" s="15">
        <f>COUNTIFS(Table1[state],"successful",Table1[goal],"&lt;1000")</f>
        <v>322</v>
      </c>
      <c r="D3" s="15">
        <f>COUNTIFS(Table1[state],"failed",Table1[goal],"&gt;0",Table1[goal],"&lt;1000")</f>
        <v>113</v>
      </c>
      <c r="E3" s="15">
        <f>COUNTIFS(Table1[state],"canceled",Table1[goal],"&gt;0",Table1[goal],"&lt;1000")</f>
        <v>18</v>
      </c>
      <c r="F3" s="15">
        <f t="shared" ref="F3:F14" si="0">+E3+D3+C3</f>
        <v>453</v>
      </c>
      <c r="G3" s="17">
        <f>C3/F3</f>
        <v>0.71081677704194257</v>
      </c>
      <c r="H3" s="17">
        <f t="shared" ref="H3:H14" si="1">D3/F3</f>
        <v>0.24944812362030905</v>
      </c>
      <c r="I3" s="17">
        <f t="shared" ref="I3:I12" si="2">E3/F3</f>
        <v>3.9735099337748346E-2</v>
      </c>
    </row>
    <row r="4" spans="2:9">
      <c r="B4" s="19" t="s">
        <v>8389</v>
      </c>
      <c r="C4" s="15">
        <f>COUNTIFS(Table1[state],"successful",Table1[goal],"&gt;=1000",Table1[goal],"&lt;5000")</f>
        <v>932</v>
      </c>
      <c r="D4" s="15">
        <f>COUNTIFS(Table1[state],"failed",Table1[goal],"&gt;=1000",Table1[goal],"&lt;5000")</f>
        <v>420</v>
      </c>
      <c r="E4" s="15">
        <f>COUNTIFS(Table1[state],"canceled",Table1[goal],"&gt;=1000",Table1[goal],"&lt;5000")</f>
        <v>60</v>
      </c>
      <c r="F4" s="15">
        <f t="shared" si="0"/>
        <v>1412</v>
      </c>
      <c r="G4" s="17">
        <f t="shared" ref="G4:G14" si="3">C4/F4</f>
        <v>0.66005665722379603</v>
      </c>
      <c r="H4" s="17">
        <f t="shared" si="1"/>
        <v>0.29745042492917845</v>
      </c>
      <c r="I4" s="17">
        <f t="shared" si="2"/>
        <v>4.2492917847025496E-2</v>
      </c>
    </row>
    <row r="5" spans="2:9">
      <c r="B5" s="19" t="s">
        <v>8390</v>
      </c>
      <c r="C5" s="15">
        <f>COUNTIFS(Table1[state],"successful",Table1[goal],"&gt;=5000",Table1[goal],"&lt;10000")</f>
        <v>381</v>
      </c>
      <c r="D5" s="15">
        <f>COUNTIFS(Table1[state],"failed",Table1[goal],"&gt;=5000",Table1[goal],"&lt;10000")</f>
        <v>283</v>
      </c>
      <c r="E5" s="15">
        <f>COUNTIFS(Table1[state],"canceled",Table1[goal],"&gt;=5000",Table1[goal],"&lt;10000")</f>
        <v>52</v>
      </c>
      <c r="F5" s="15">
        <f t="shared" si="0"/>
        <v>716</v>
      </c>
      <c r="G5" s="17">
        <f t="shared" si="3"/>
        <v>0.53212290502793291</v>
      </c>
      <c r="H5" s="17">
        <f t="shared" si="1"/>
        <v>0.39525139664804471</v>
      </c>
      <c r="I5" s="17">
        <f t="shared" si="2"/>
        <v>7.2625698324022353E-2</v>
      </c>
    </row>
    <row r="6" spans="2:9">
      <c r="B6" s="19" t="s">
        <v>8391</v>
      </c>
      <c r="C6" s="15">
        <f>COUNTIFS(Table1[state],"successful",Table1[goal],"&gt;=10000",Table1[goal],"&lt;15000")</f>
        <v>168</v>
      </c>
      <c r="D6" s="15">
        <f>COUNTIFS(Table1[state],"failed",Table1[goal],"&gt;=10000",Table1[goal],"&lt;15000")</f>
        <v>144</v>
      </c>
      <c r="E6" s="15">
        <f>COUNTIFS(Table1[state],"canceled",Table1[goal],"&gt;=10000",Table1[goal],"&lt;15000")</f>
        <v>40</v>
      </c>
      <c r="F6" s="15">
        <f t="shared" si="0"/>
        <v>352</v>
      </c>
      <c r="G6" s="17">
        <f t="shared" si="3"/>
        <v>0.47727272727272729</v>
      </c>
      <c r="H6" s="17">
        <f t="shared" si="1"/>
        <v>0.40909090909090912</v>
      </c>
      <c r="I6" s="17">
        <f t="shared" si="2"/>
        <v>0.11363636363636363</v>
      </c>
    </row>
    <row r="7" spans="2:9">
      <c r="B7" s="19" t="s">
        <v>8392</v>
      </c>
      <c r="C7" s="15">
        <f>COUNTIFS(Table1[state],"successful",Table1[goal],"&gt;=15000",Table1[goal],"&lt;20000")</f>
        <v>94</v>
      </c>
      <c r="D7" s="15">
        <f>COUNTIFS(Table1[state],"failed",Table1[goal],"&gt;=15000",Table1[goal],"&lt;20000")</f>
        <v>90</v>
      </c>
      <c r="E7" s="15">
        <f>COUNTIFS(Table1[state],"canceled",Table1[goal],"&gt;=15000",Table1[goal],"&lt;20000")</f>
        <v>17</v>
      </c>
      <c r="F7" s="15">
        <f t="shared" si="0"/>
        <v>201</v>
      </c>
      <c r="G7" s="17">
        <f t="shared" si="3"/>
        <v>0.46766169154228854</v>
      </c>
      <c r="H7" s="17">
        <f t="shared" si="1"/>
        <v>0.44776119402985076</v>
      </c>
      <c r="I7" s="17">
        <f t="shared" si="2"/>
        <v>8.45771144278607E-2</v>
      </c>
    </row>
    <row r="8" spans="2:9">
      <c r="B8" s="19" t="s">
        <v>8393</v>
      </c>
      <c r="C8" s="15">
        <f>COUNTIFS(Table1[state],"successful",Table1[goal],"&gt;=20000",Table1[goal],"&lt;25000")</f>
        <v>62</v>
      </c>
      <c r="D8" s="15">
        <f>COUNTIFS(Table1[state],"failed",Table1[goal],"&gt;=20000",Table1[goal],"&lt;25000")</f>
        <v>72</v>
      </c>
      <c r="E8" s="15">
        <f>COUNTIFS(Table1[state],"canceled",Table1[goal],"&gt;=20000",Table1[goal],"&lt;25000")</f>
        <v>14</v>
      </c>
      <c r="F8" s="15">
        <f t="shared" si="0"/>
        <v>148</v>
      </c>
      <c r="G8" s="17">
        <f t="shared" si="3"/>
        <v>0.41891891891891891</v>
      </c>
      <c r="H8" s="17">
        <f t="shared" si="1"/>
        <v>0.48648648648648651</v>
      </c>
      <c r="I8" s="17">
        <f t="shared" si="2"/>
        <v>9.45945945945946E-2</v>
      </c>
    </row>
    <row r="9" spans="2:9">
      <c r="B9" s="19" t="s">
        <v>8394</v>
      </c>
      <c r="C9" s="15">
        <f>COUNTIFS(Table1[state],"successful",Table1[goal],"&gt;=25000",Table1[goal],"&lt;30000")</f>
        <v>55</v>
      </c>
      <c r="D9" s="15">
        <f>COUNTIFS(Table1[state],"failed",Table1[goal],"&gt;=25000",Table1[goal],"&lt;30000")</f>
        <v>64</v>
      </c>
      <c r="E9" s="15">
        <f>COUNTIFS(Table1[state],"canceled",Table1[goal],"&gt;=25000",Table1[goal],"&lt;30000")</f>
        <v>18</v>
      </c>
      <c r="F9" s="15">
        <f t="shared" si="0"/>
        <v>137</v>
      </c>
      <c r="G9" s="17">
        <f t="shared" si="3"/>
        <v>0.40145985401459855</v>
      </c>
      <c r="H9" s="17">
        <f t="shared" si="1"/>
        <v>0.46715328467153283</v>
      </c>
      <c r="I9" s="17">
        <f t="shared" si="2"/>
        <v>0.13138686131386862</v>
      </c>
    </row>
    <row r="10" spans="2:9">
      <c r="B10" s="19" t="s">
        <v>8395</v>
      </c>
      <c r="C10" s="15">
        <f>COUNTIFS(Table1[state],"successful",Table1[goal],"&gt;=30000",Table1[goal],"&lt;35000")</f>
        <v>32</v>
      </c>
      <c r="D10" s="15">
        <f>COUNTIFS(Table1[state],"failed",Table1[goal],"&gt;=30000",Table1[goal],"&lt;35000")</f>
        <v>37</v>
      </c>
      <c r="E10" s="15">
        <f>COUNTIFS(Table1[state],"canceled",Table1[goal],"&gt;=30000",Table1[goal],"&lt;35000")</f>
        <v>13</v>
      </c>
      <c r="F10" s="15">
        <f t="shared" si="0"/>
        <v>82</v>
      </c>
      <c r="G10" s="17">
        <f t="shared" si="3"/>
        <v>0.3902439024390244</v>
      </c>
      <c r="H10" s="17">
        <f t="shared" si="1"/>
        <v>0.45121951219512196</v>
      </c>
      <c r="I10" s="17">
        <f t="shared" si="2"/>
        <v>0.15853658536585366</v>
      </c>
    </row>
    <row r="11" spans="2:9">
      <c r="B11" s="19" t="s">
        <v>8396</v>
      </c>
      <c r="C11" s="15">
        <f>COUNTIFS(Table1[state],"successful",Table1[goal],"&gt;=35000",Table1[goal],"&lt;40000")</f>
        <v>26</v>
      </c>
      <c r="D11" s="15">
        <f>COUNTIFS(Table1[state],"failed",Table1[goal],"&gt;=35000",Table1[goal],"&lt;40000")</f>
        <v>22</v>
      </c>
      <c r="E11" s="15">
        <f>COUNTIFS(Table1[state],"canceled",Table1[goal],"&gt;=35000",Table1[goal],"&lt;40000")</f>
        <v>7</v>
      </c>
      <c r="F11" s="15">
        <f t="shared" si="0"/>
        <v>55</v>
      </c>
      <c r="G11" s="17">
        <f t="shared" si="3"/>
        <v>0.47272727272727272</v>
      </c>
      <c r="H11" s="17">
        <f t="shared" si="1"/>
        <v>0.4</v>
      </c>
      <c r="I11" s="17">
        <f t="shared" si="2"/>
        <v>0.12727272727272726</v>
      </c>
    </row>
    <row r="12" spans="2:9">
      <c r="B12" s="19" t="s">
        <v>8397</v>
      </c>
      <c r="C12" s="15">
        <f>COUNTIFS(Table1[state],"successful",Table1[goal],"&gt;=40000",Table1[goal],"&lt;45000")</f>
        <v>21</v>
      </c>
      <c r="D12" s="15">
        <f>COUNTIFS(Table1[state],"failed",Table1[goal],"&gt;=40000",Table1[goal],"&lt;45000")</f>
        <v>16</v>
      </c>
      <c r="E12" s="15">
        <f>COUNTIFS(Table1[state],"canceled",Table1[goal],"&gt;=40000",Table1[goal],"&lt;45000")</f>
        <v>6</v>
      </c>
      <c r="F12" s="15">
        <f t="shared" si="0"/>
        <v>43</v>
      </c>
      <c r="G12" s="17">
        <f t="shared" si="3"/>
        <v>0.48837209302325579</v>
      </c>
      <c r="H12" s="17">
        <f t="shared" si="1"/>
        <v>0.37209302325581395</v>
      </c>
      <c r="I12" s="17">
        <f t="shared" si="2"/>
        <v>0.13953488372093023</v>
      </c>
    </row>
    <row r="13" spans="2:9">
      <c r="B13" s="19" t="s">
        <v>8398</v>
      </c>
      <c r="C13" s="15">
        <f>COUNTIFS(Table1[state],"successful",Table1[goal],"&gt;=45000",Table1[goal],"&lt;50000")</f>
        <v>6</v>
      </c>
      <c r="D13" s="15">
        <f>COUNTIFS(Table1[state],"failed",Table1[goal],"&gt;=45000",Table1[goal],"&lt;50000")</f>
        <v>11</v>
      </c>
      <c r="E13" s="15">
        <f>COUNTIFS(Table1[state],"canceled",Table1[goal],"&gt;=45000",Table1[goal],"&lt;50000")</f>
        <v>4</v>
      </c>
      <c r="F13" s="15">
        <f t="shared" si="0"/>
        <v>21</v>
      </c>
      <c r="G13" s="17">
        <f t="shared" si="3"/>
        <v>0.2857142857142857</v>
      </c>
      <c r="H13" s="17">
        <f t="shared" si="1"/>
        <v>0.52380952380952384</v>
      </c>
      <c r="I13" s="17">
        <f t="shared" ref="I13:I14" si="4">E13/F13</f>
        <v>0.19047619047619047</v>
      </c>
    </row>
    <row r="14" spans="2:9">
      <c r="B14" s="19" t="s">
        <v>8399</v>
      </c>
      <c r="C14" s="15">
        <f>COUNTIFS(Table1[state],"successful",Table1[goal],"&gt;=50000")</f>
        <v>86</v>
      </c>
      <c r="D14" s="15">
        <f>COUNTIFS(Table1[state],"failed",Table1[goal],"&gt;=50000")</f>
        <v>258</v>
      </c>
      <c r="E14" s="15">
        <f>COUNTIFS(Table1[state],"canceled",Table1[goal],"&gt;=50000")</f>
        <v>100</v>
      </c>
      <c r="F14" s="15">
        <f t="shared" si="0"/>
        <v>444</v>
      </c>
      <c r="G14" s="17">
        <f t="shared" si="3"/>
        <v>0.19369369369369369</v>
      </c>
      <c r="H14" s="17">
        <f t="shared" si="1"/>
        <v>0.58108108108108103</v>
      </c>
      <c r="I14" s="17">
        <f t="shared" si="4"/>
        <v>0.22522522522522523</v>
      </c>
    </row>
    <row r="15" spans="2:9">
      <c r="G15" s="16"/>
      <c r="H15" s="16"/>
      <c r="I15" s="16"/>
    </row>
    <row r="16" spans="2:9">
      <c r="G16" s="16"/>
      <c r="H16" s="16"/>
      <c r="I16" s="16"/>
    </row>
    <row r="17" spans="7:9">
      <c r="G17" s="16"/>
      <c r="H17" s="16"/>
      <c r="I17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B282-E024-40EE-BC95-CB4005E52078}">
  <dimension ref="A1:K2188"/>
  <sheetViews>
    <sheetView zoomScale="70" zoomScaleNormal="70" workbookViewId="0">
      <selection activeCell="E5" sqref="E5"/>
    </sheetView>
  </sheetViews>
  <sheetFormatPr defaultRowHeight="14.5"/>
  <cols>
    <col min="1" max="1" width="18.08984375" customWidth="1"/>
    <col min="2" max="2" width="18" customWidth="1"/>
    <col min="3" max="3" width="8.453125" customWidth="1"/>
    <col min="4" max="4" width="18.54296875" customWidth="1"/>
    <col min="5" max="5" width="14.36328125" customWidth="1"/>
    <col min="6" max="6" width="7.90625" customWidth="1"/>
    <col min="7" max="7" width="19.54296875" bestFit="1" customWidth="1"/>
    <col min="8" max="8" width="15.90625" bestFit="1" customWidth="1"/>
    <col min="9" max="9" width="8.54296875" customWidth="1"/>
    <col min="10" max="10" width="17.7265625" customWidth="1"/>
    <col min="11" max="11" width="14.453125" customWidth="1"/>
  </cols>
  <sheetData>
    <row r="1" spans="1:11">
      <c r="A1" s="5" t="s">
        <v>8400</v>
      </c>
      <c r="B1" s="5" t="s">
        <v>8322</v>
      </c>
      <c r="C1" s="5"/>
      <c r="G1" s="5" t="s">
        <v>8400</v>
      </c>
      <c r="H1" s="5" t="s">
        <v>8322</v>
      </c>
    </row>
    <row r="2" spans="1:11" ht="15" thickBot="1">
      <c r="A2" s="5" t="s">
        <v>8306</v>
      </c>
      <c r="B2" t="s">
        <v>8219</v>
      </c>
      <c r="G2" s="5" t="s">
        <v>8306</v>
      </c>
      <c r="H2" t="s">
        <v>8221</v>
      </c>
    </row>
    <row r="3" spans="1:11">
      <c r="A3" s="6">
        <v>0</v>
      </c>
      <c r="B3" s="11">
        <v>182</v>
      </c>
      <c r="C3" s="11"/>
      <c r="D3" s="23" t="s">
        <v>8414</v>
      </c>
      <c r="E3" s="23"/>
      <c r="G3" s="6">
        <v>160</v>
      </c>
      <c r="H3" s="11">
        <v>0</v>
      </c>
      <c r="J3" s="23" t="s">
        <v>8415</v>
      </c>
      <c r="K3" s="23"/>
    </row>
    <row r="4" spans="1:11">
      <c r="A4" s="6">
        <v>1</v>
      </c>
      <c r="B4" s="11">
        <v>79</v>
      </c>
      <c r="C4" s="11"/>
      <c r="D4" s="21"/>
      <c r="E4" s="21"/>
      <c r="G4" s="6">
        <v>161</v>
      </c>
      <c r="H4" s="11">
        <v>1</v>
      </c>
      <c r="J4" s="21"/>
      <c r="K4" s="21"/>
    </row>
    <row r="5" spans="1:11">
      <c r="A5" s="6">
        <v>2</v>
      </c>
      <c r="B5" s="11">
        <v>35</v>
      </c>
      <c r="C5" s="11"/>
      <c r="D5" s="27" t="s">
        <v>8401</v>
      </c>
      <c r="E5" s="28">
        <v>194.42517162471395</v>
      </c>
      <c r="G5" s="6">
        <v>162</v>
      </c>
      <c r="H5" s="11">
        <v>10</v>
      </c>
      <c r="J5" s="27" t="s">
        <v>8401</v>
      </c>
      <c r="K5" s="28">
        <v>17.709803921568628</v>
      </c>
    </row>
    <row r="6" spans="1:11">
      <c r="A6" s="6">
        <v>3</v>
      </c>
      <c r="B6" s="11">
        <v>150</v>
      </c>
      <c r="C6" s="11"/>
      <c r="D6" s="21" t="s">
        <v>8402</v>
      </c>
      <c r="E6" s="24">
        <v>18.066333141885615</v>
      </c>
      <c r="G6" s="6">
        <v>163</v>
      </c>
      <c r="H6" s="11">
        <v>0</v>
      </c>
      <c r="J6" s="21" t="s">
        <v>8402</v>
      </c>
      <c r="K6" s="24">
        <v>1.5709140254854737</v>
      </c>
    </row>
    <row r="7" spans="1:11">
      <c r="A7" s="6">
        <v>4</v>
      </c>
      <c r="B7" s="11">
        <v>284</v>
      </c>
      <c r="C7" s="11"/>
      <c r="D7" s="27" t="s">
        <v>8403</v>
      </c>
      <c r="E7" s="28">
        <v>62</v>
      </c>
      <c r="G7" s="6">
        <v>164</v>
      </c>
      <c r="H7" s="11">
        <v>7</v>
      </c>
      <c r="J7" s="27" t="s">
        <v>8403</v>
      </c>
      <c r="K7" s="28">
        <v>4</v>
      </c>
    </row>
    <row r="8" spans="1:11">
      <c r="A8" s="6">
        <v>5</v>
      </c>
      <c r="B8" s="11">
        <v>47</v>
      </c>
      <c r="C8" s="11"/>
      <c r="D8" s="21" t="s">
        <v>8404</v>
      </c>
      <c r="E8" s="24">
        <v>27</v>
      </c>
      <c r="G8" s="6">
        <v>165</v>
      </c>
      <c r="H8" s="11">
        <v>0</v>
      </c>
      <c r="J8" s="21" t="s">
        <v>8404</v>
      </c>
      <c r="K8" s="24">
        <v>0</v>
      </c>
    </row>
    <row r="9" spans="1:11">
      <c r="A9" s="6">
        <v>6</v>
      </c>
      <c r="B9" s="11">
        <v>58</v>
      </c>
      <c r="C9" s="11"/>
      <c r="D9" s="27" t="s">
        <v>8405</v>
      </c>
      <c r="E9" s="28">
        <v>844.49237955591047</v>
      </c>
      <c r="G9" s="6">
        <v>166</v>
      </c>
      <c r="H9" s="11">
        <v>1</v>
      </c>
      <c r="J9" s="27" t="s">
        <v>8405</v>
      </c>
      <c r="K9" s="28">
        <v>61.446638959868842</v>
      </c>
    </row>
    <row r="10" spans="1:11">
      <c r="A10" s="6">
        <v>7</v>
      </c>
      <c r="B10" s="11">
        <v>57</v>
      </c>
      <c r="C10" s="11"/>
      <c r="D10" s="27" t="s">
        <v>8406</v>
      </c>
      <c r="E10" s="28">
        <v>713167.37912800396</v>
      </c>
      <c r="G10" s="6">
        <v>167</v>
      </c>
      <c r="H10" s="11">
        <v>2</v>
      </c>
      <c r="J10" s="27" t="s">
        <v>8406</v>
      </c>
      <c r="K10" s="28">
        <v>3775.6894394644714</v>
      </c>
    </row>
    <row r="11" spans="1:11">
      <c r="A11" s="6">
        <v>8</v>
      </c>
      <c r="B11" s="11">
        <v>12</v>
      </c>
      <c r="C11" s="11"/>
      <c r="D11" s="21" t="s">
        <v>8407</v>
      </c>
      <c r="E11" s="24">
        <v>583.1052562240742</v>
      </c>
      <c r="G11" s="6">
        <v>168</v>
      </c>
      <c r="H11" s="11">
        <v>3</v>
      </c>
      <c r="J11" s="21" t="s">
        <v>8407</v>
      </c>
      <c r="K11" s="24">
        <v>193.27585405994381</v>
      </c>
    </row>
    <row r="12" spans="1:11">
      <c r="A12" s="6">
        <v>9</v>
      </c>
      <c r="B12" s="11">
        <v>20</v>
      </c>
      <c r="C12" s="11"/>
      <c r="D12" s="21" t="s">
        <v>8408</v>
      </c>
      <c r="E12" s="24">
        <v>21.40422343272953</v>
      </c>
      <c r="G12" s="6">
        <v>169</v>
      </c>
      <c r="H12" s="11">
        <v>10</v>
      </c>
      <c r="J12" s="21" t="s">
        <v>8408</v>
      </c>
      <c r="K12" s="24">
        <v>11.831541000922531</v>
      </c>
    </row>
    <row r="13" spans="1:11">
      <c r="A13" s="6">
        <v>10</v>
      </c>
      <c r="B13" s="11">
        <v>19</v>
      </c>
      <c r="C13" s="11"/>
      <c r="D13" s="21" t="s">
        <v>8409</v>
      </c>
      <c r="E13" s="24">
        <v>26456</v>
      </c>
      <c r="G13" s="6">
        <v>170</v>
      </c>
      <c r="H13" s="11">
        <v>10</v>
      </c>
      <c r="J13" s="21" t="s">
        <v>8409</v>
      </c>
      <c r="K13" s="24">
        <v>1293</v>
      </c>
    </row>
    <row r="14" spans="1:11">
      <c r="A14" s="6">
        <v>11</v>
      </c>
      <c r="B14" s="11">
        <v>75</v>
      </c>
      <c r="C14" s="11"/>
      <c r="D14" s="27" t="s">
        <v>8410</v>
      </c>
      <c r="E14" s="28">
        <v>1</v>
      </c>
      <c r="G14" s="6">
        <v>171</v>
      </c>
      <c r="H14" s="11">
        <v>1</v>
      </c>
      <c r="J14" s="27" t="s">
        <v>8410</v>
      </c>
      <c r="K14" s="28">
        <v>0</v>
      </c>
    </row>
    <row r="15" spans="1:11">
      <c r="A15" s="6">
        <v>12</v>
      </c>
      <c r="B15" s="11">
        <v>827</v>
      </c>
      <c r="C15" s="11"/>
      <c r="D15" s="27" t="s">
        <v>8411</v>
      </c>
      <c r="E15" s="28">
        <v>26457</v>
      </c>
      <c r="G15" s="6">
        <v>172</v>
      </c>
      <c r="H15" s="11">
        <v>0</v>
      </c>
      <c r="J15" s="27" t="s">
        <v>8411</v>
      </c>
      <c r="K15" s="28">
        <v>1293</v>
      </c>
    </row>
    <row r="16" spans="1:11">
      <c r="A16" s="6">
        <v>13</v>
      </c>
      <c r="B16" s="11">
        <v>51</v>
      </c>
      <c r="C16" s="11"/>
      <c r="D16" s="21" t="s">
        <v>8412</v>
      </c>
      <c r="E16" s="24">
        <v>424819</v>
      </c>
      <c r="G16" s="6">
        <v>173</v>
      </c>
      <c r="H16" s="11">
        <v>0</v>
      </c>
      <c r="J16" s="21" t="s">
        <v>8412</v>
      </c>
      <c r="K16" s="24">
        <v>27096</v>
      </c>
    </row>
    <row r="17" spans="1:11" ht="15" thickBot="1">
      <c r="A17" s="6">
        <v>14</v>
      </c>
      <c r="B17" s="11">
        <v>41</v>
      </c>
      <c r="C17" s="11"/>
      <c r="D17" s="22" t="s">
        <v>8413</v>
      </c>
      <c r="E17" s="25">
        <v>2185</v>
      </c>
      <c r="G17" s="6">
        <v>174</v>
      </c>
      <c r="H17" s="11">
        <v>0</v>
      </c>
      <c r="J17" s="22" t="s">
        <v>8413</v>
      </c>
      <c r="K17" s="25">
        <v>1530</v>
      </c>
    </row>
    <row r="18" spans="1:11">
      <c r="A18" s="6">
        <v>15</v>
      </c>
      <c r="B18" s="11">
        <v>98</v>
      </c>
      <c r="C18" s="11"/>
      <c r="E18" s="26">
        <v>0</v>
      </c>
      <c r="G18" s="6">
        <v>175</v>
      </c>
      <c r="H18" s="11">
        <v>26</v>
      </c>
      <c r="K18" s="26">
        <v>0</v>
      </c>
    </row>
    <row r="19" spans="1:11">
      <c r="A19" s="6">
        <v>16</v>
      </c>
      <c r="B19" s="11">
        <v>70</v>
      </c>
      <c r="C19" s="11"/>
      <c r="G19" s="6">
        <v>176</v>
      </c>
      <c r="H19" s="11">
        <v>0</v>
      </c>
    </row>
    <row r="20" spans="1:11">
      <c r="A20" s="6">
        <v>17</v>
      </c>
      <c r="B20" s="11">
        <v>36</v>
      </c>
      <c r="C20" s="11"/>
      <c r="G20" s="6">
        <v>177</v>
      </c>
      <c r="H20" s="11">
        <v>7</v>
      </c>
    </row>
    <row r="21" spans="1:11">
      <c r="A21" s="6">
        <v>18</v>
      </c>
      <c r="B21" s="11">
        <v>342</v>
      </c>
      <c r="C21" s="11"/>
      <c r="G21" s="6">
        <v>178</v>
      </c>
      <c r="H21" s="11">
        <v>0</v>
      </c>
    </row>
    <row r="22" spans="1:11">
      <c r="A22" s="6">
        <v>19</v>
      </c>
      <c r="B22" s="11">
        <v>22</v>
      </c>
      <c r="C22" s="11"/>
      <c r="G22" s="6">
        <v>179</v>
      </c>
      <c r="H22" s="11">
        <v>2</v>
      </c>
    </row>
    <row r="23" spans="1:11">
      <c r="A23" s="6">
        <v>20</v>
      </c>
      <c r="B23" s="11">
        <v>25</v>
      </c>
      <c r="C23" s="11"/>
      <c r="G23" s="6">
        <v>180</v>
      </c>
      <c r="H23" s="11">
        <v>13</v>
      </c>
    </row>
    <row r="24" spans="1:11">
      <c r="A24" s="6">
        <v>21</v>
      </c>
      <c r="B24" s="11">
        <v>101</v>
      </c>
      <c r="C24" s="11"/>
      <c r="G24" s="6">
        <v>181</v>
      </c>
      <c r="H24" s="11">
        <v>4</v>
      </c>
    </row>
    <row r="25" spans="1:11">
      <c r="A25" s="6">
        <v>22</v>
      </c>
      <c r="B25" s="11">
        <v>8</v>
      </c>
      <c r="C25" s="11"/>
      <c r="G25" s="6">
        <v>182</v>
      </c>
      <c r="H25" s="11">
        <v>0</v>
      </c>
    </row>
    <row r="26" spans="1:11">
      <c r="A26" s="6">
        <v>23</v>
      </c>
      <c r="B26" s="11">
        <v>23</v>
      </c>
      <c r="C26" s="11"/>
      <c r="G26" s="6">
        <v>183</v>
      </c>
      <c r="H26" s="11">
        <v>12</v>
      </c>
    </row>
    <row r="27" spans="1:11">
      <c r="A27" s="6">
        <v>24</v>
      </c>
      <c r="B27" s="11">
        <v>574</v>
      </c>
      <c r="C27" s="11"/>
      <c r="G27" s="6">
        <v>184</v>
      </c>
      <c r="H27" s="11">
        <v>2</v>
      </c>
    </row>
    <row r="28" spans="1:11">
      <c r="A28" s="6">
        <v>25</v>
      </c>
      <c r="B28" s="11">
        <v>14</v>
      </c>
      <c r="C28" s="11"/>
      <c r="G28" s="6">
        <v>185</v>
      </c>
      <c r="H28" s="11">
        <v>10</v>
      </c>
    </row>
    <row r="29" spans="1:11">
      <c r="A29" s="6">
        <v>26</v>
      </c>
      <c r="B29" s="11">
        <v>19</v>
      </c>
      <c r="C29" s="11"/>
      <c r="G29" s="6">
        <v>186</v>
      </c>
      <c r="H29" s="11">
        <v>0</v>
      </c>
    </row>
    <row r="30" spans="1:11">
      <c r="A30" s="6">
        <v>27</v>
      </c>
      <c r="B30" s="11">
        <v>150</v>
      </c>
      <c r="C30" s="11"/>
      <c r="G30" s="6">
        <v>187</v>
      </c>
      <c r="H30" s="11">
        <v>5</v>
      </c>
    </row>
    <row r="31" spans="1:11">
      <c r="A31" s="6">
        <v>28</v>
      </c>
      <c r="B31" s="11">
        <v>71</v>
      </c>
      <c r="C31" s="11"/>
      <c r="G31" s="6">
        <v>188</v>
      </c>
      <c r="H31" s="11">
        <v>0</v>
      </c>
    </row>
    <row r="32" spans="1:11">
      <c r="A32" s="6">
        <v>29</v>
      </c>
      <c r="B32" s="11">
        <v>117</v>
      </c>
      <c r="C32" s="11"/>
      <c r="G32" s="6">
        <v>189</v>
      </c>
      <c r="H32" s="11">
        <v>5</v>
      </c>
    </row>
    <row r="33" spans="1:8">
      <c r="A33" s="6">
        <v>30</v>
      </c>
      <c r="B33" s="11">
        <v>53</v>
      </c>
      <c r="C33" s="11"/>
      <c r="G33" s="6">
        <v>190</v>
      </c>
      <c r="H33" s="11">
        <v>1</v>
      </c>
    </row>
    <row r="34" spans="1:8">
      <c r="A34" s="6">
        <v>31</v>
      </c>
      <c r="B34" s="11">
        <v>1</v>
      </c>
      <c r="C34" s="11"/>
      <c r="G34" s="6">
        <v>191</v>
      </c>
      <c r="H34" s="11">
        <v>3</v>
      </c>
    </row>
    <row r="35" spans="1:8">
      <c r="A35" s="6">
        <v>32</v>
      </c>
      <c r="B35" s="11">
        <v>89</v>
      </c>
      <c r="C35" s="11"/>
      <c r="G35" s="6">
        <v>192</v>
      </c>
      <c r="H35" s="11">
        <v>3</v>
      </c>
    </row>
    <row r="36" spans="1:8">
      <c r="A36" s="6">
        <v>33</v>
      </c>
      <c r="B36" s="11">
        <v>64</v>
      </c>
      <c r="C36" s="11"/>
      <c r="G36" s="6">
        <v>193</v>
      </c>
      <c r="H36" s="11">
        <v>0</v>
      </c>
    </row>
    <row r="37" spans="1:8">
      <c r="A37" s="6">
        <v>34</v>
      </c>
      <c r="B37" s="11">
        <v>68</v>
      </c>
      <c r="C37" s="11"/>
      <c r="G37" s="6">
        <v>194</v>
      </c>
      <c r="H37" s="11">
        <v>3</v>
      </c>
    </row>
    <row r="38" spans="1:8">
      <c r="A38" s="6">
        <v>35</v>
      </c>
      <c r="B38" s="11">
        <v>28</v>
      </c>
      <c r="C38" s="11"/>
      <c r="G38" s="6">
        <v>195</v>
      </c>
      <c r="H38" s="11">
        <v>0</v>
      </c>
    </row>
    <row r="39" spans="1:8">
      <c r="A39" s="6">
        <v>36</v>
      </c>
      <c r="B39" s="11">
        <v>44</v>
      </c>
      <c r="C39" s="11"/>
      <c r="G39" s="6">
        <v>196</v>
      </c>
      <c r="H39" s="11">
        <v>19</v>
      </c>
    </row>
    <row r="40" spans="1:8">
      <c r="A40" s="6">
        <v>37</v>
      </c>
      <c r="B40" s="11">
        <v>253</v>
      </c>
      <c r="C40" s="11"/>
      <c r="G40" s="6">
        <v>197</v>
      </c>
      <c r="H40" s="11">
        <v>8</v>
      </c>
    </row>
    <row r="41" spans="1:8">
      <c r="A41" s="6">
        <v>38</v>
      </c>
      <c r="B41" s="11">
        <v>66</v>
      </c>
      <c r="C41" s="11"/>
      <c r="G41" s="6">
        <v>198</v>
      </c>
      <c r="H41" s="11">
        <v>6</v>
      </c>
    </row>
    <row r="42" spans="1:8">
      <c r="A42" s="6">
        <v>39</v>
      </c>
      <c r="B42" s="11">
        <v>217</v>
      </c>
      <c r="C42" s="11"/>
      <c r="G42" s="6">
        <v>199</v>
      </c>
      <c r="H42" s="11">
        <v>0</v>
      </c>
    </row>
    <row r="43" spans="1:8">
      <c r="A43" s="6">
        <v>40</v>
      </c>
      <c r="B43" s="11">
        <v>16</v>
      </c>
      <c r="C43" s="11"/>
      <c r="G43" s="6">
        <v>200</v>
      </c>
      <c r="H43" s="11">
        <v>18</v>
      </c>
    </row>
    <row r="44" spans="1:8">
      <c r="A44" s="6">
        <v>41</v>
      </c>
      <c r="B44" s="11">
        <v>19</v>
      </c>
      <c r="C44" s="11"/>
      <c r="G44" s="6">
        <v>201</v>
      </c>
      <c r="H44" s="11">
        <v>7</v>
      </c>
    </row>
    <row r="45" spans="1:8">
      <c r="A45" s="6">
        <v>42</v>
      </c>
      <c r="B45" s="11">
        <v>169</v>
      </c>
      <c r="C45" s="11"/>
      <c r="G45" s="6">
        <v>202</v>
      </c>
      <c r="H45" s="11">
        <v>0</v>
      </c>
    </row>
    <row r="46" spans="1:8">
      <c r="A46" s="6">
        <v>43</v>
      </c>
      <c r="B46" s="11">
        <v>263</v>
      </c>
      <c r="C46" s="11"/>
      <c r="G46" s="6">
        <v>203</v>
      </c>
      <c r="H46" s="11">
        <v>8</v>
      </c>
    </row>
    <row r="47" spans="1:8">
      <c r="A47" s="6">
        <v>44</v>
      </c>
      <c r="B47" s="11">
        <v>15</v>
      </c>
      <c r="C47" s="11"/>
      <c r="G47" s="6">
        <v>204</v>
      </c>
      <c r="H47" s="11">
        <v>1293</v>
      </c>
    </row>
    <row r="48" spans="1:8">
      <c r="A48" s="6">
        <v>45</v>
      </c>
      <c r="B48" s="11">
        <v>61</v>
      </c>
      <c r="C48" s="11"/>
      <c r="G48" s="6">
        <v>205</v>
      </c>
      <c r="H48" s="11">
        <v>17</v>
      </c>
    </row>
    <row r="49" spans="1:8">
      <c r="A49" s="6">
        <v>46</v>
      </c>
      <c r="B49" s="11">
        <v>45</v>
      </c>
      <c r="C49" s="11"/>
      <c r="G49" s="6">
        <v>206</v>
      </c>
      <c r="H49" s="11">
        <v>0</v>
      </c>
    </row>
    <row r="50" spans="1:8">
      <c r="A50" s="6">
        <v>47</v>
      </c>
      <c r="B50" s="11">
        <v>70</v>
      </c>
      <c r="C50" s="11"/>
      <c r="G50" s="6">
        <v>207</v>
      </c>
      <c r="H50" s="11">
        <v>13</v>
      </c>
    </row>
    <row r="51" spans="1:8">
      <c r="A51" s="6">
        <v>48</v>
      </c>
      <c r="B51" s="11">
        <v>38</v>
      </c>
      <c r="C51" s="11"/>
      <c r="G51" s="6">
        <v>208</v>
      </c>
      <c r="H51" s="11">
        <v>0</v>
      </c>
    </row>
    <row r="52" spans="1:8">
      <c r="A52" s="6">
        <v>49</v>
      </c>
      <c r="B52" s="11">
        <v>87</v>
      </c>
      <c r="C52" s="11"/>
      <c r="G52" s="6">
        <v>209</v>
      </c>
      <c r="H52" s="11">
        <v>0</v>
      </c>
    </row>
    <row r="53" spans="1:8">
      <c r="A53" s="6">
        <v>50</v>
      </c>
      <c r="B53" s="11">
        <v>22</v>
      </c>
      <c r="C53" s="11"/>
      <c r="G53" s="6">
        <v>210</v>
      </c>
      <c r="H53" s="11">
        <v>33</v>
      </c>
    </row>
    <row r="54" spans="1:8">
      <c r="A54" s="6">
        <v>51</v>
      </c>
      <c r="B54" s="11">
        <v>119</v>
      </c>
      <c r="C54" s="11"/>
      <c r="G54" s="6">
        <v>211</v>
      </c>
      <c r="H54" s="11">
        <v>12</v>
      </c>
    </row>
    <row r="55" spans="1:8">
      <c r="A55" s="6">
        <v>52</v>
      </c>
      <c r="B55" s="11">
        <v>52</v>
      </c>
      <c r="C55" s="11"/>
      <c r="G55" s="6">
        <v>212</v>
      </c>
      <c r="H55" s="11">
        <v>1</v>
      </c>
    </row>
    <row r="56" spans="1:8">
      <c r="A56" s="6">
        <v>53</v>
      </c>
      <c r="B56" s="11">
        <v>117</v>
      </c>
      <c r="C56" s="11"/>
      <c r="G56" s="6">
        <v>213</v>
      </c>
      <c r="H56" s="11">
        <v>1</v>
      </c>
    </row>
    <row r="57" spans="1:8">
      <c r="A57" s="6">
        <v>54</v>
      </c>
      <c r="B57" s="11">
        <v>52</v>
      </c>
      <c r="C57" s="11"/>
      <c r="G57" s="6">
        <v>214</v>
      </c>
      <c r="H57" s="11">
        <v>1</v>
      </c>
    </row>
    <row r="58" spans="1:8">
      <c r="A58" s="6">
        <v>55</v>
      </c>
      <c r="B58" s="11">
        <v>86</v>
      </c>
      <c r="C58" s="11"/>
      <c r="G58" s="6">
        <v>215</v>
      </c>
      <c r="H58" s="11">
        <v>1</v>
      </c>
    </row>
    <row r="59" spans="1:8">
      <c r="A59" s="6">
        <v>56</v>
      </c>
      <c r="B59" s="11">
        <v>174</v>
      </c>
      <c r="C59" s="11"/>
      <c r="G59" s="6">
        <v>216</v>
      </c>
      <c r="H59" s="11">
        <v>84</v>
      </c>
    </row>
    <row r="60" spans="1:8">
      <c r="A60" s="6">
        <v>57</v>
      </c>
      <c r="B60" s="11">
        <v>69</v>
      </c>
      <c r="C60" s="11"/>
      <c r="G60" s="6">
        <v>217</v>
      </c>
      <c r="H60" s="11">
        <v>38</v>
      </c>
    </row>
    <row r="61" spans="1:8">
      <c r="A61" s="6">
        <v>58</v>
      </c>
      <c r="B61" s="11">
        <v>75</v>
      </c>
      <c r="C61" s="11"/>
      <c r="G61" s="6">
        <v>218</v>
      </c>
      <c r="H61" s="11">
        <v>1</v>
      </c>
    </row>
    <row r="62" spans="1:8">
      <c r="A62" s="6">
        <v>59</v>
      </c>
      <c r="B62" s="11">
        <v>33</v>
      </c>
      <c r="C62" s="11"/>
      <c r="G62" s="6">
        <v>219</v>
      </c>
      <c r="H62" s="11">
        <v>76</v>
      </c>
    </row>
    <row r="63" spans="1:8">
      <c r="A63" s="6">
        <v>60</v>
      </c>
      <c r="B63" s="11">
        <v>108</v>
      </c>
      <c r="C63" s="11"/>
      <c r="G63" s="6">
        <v>220</v>
      </c>
      <c r="H63" s="11">
        <v>3</v>
      </c>
    </row>
    <row r="64" spans="1:8">
      <c r="A64" s="6">
        <v>61</v>
      </c>
      <c r="B64" s="11">
        <v>23</v>
      </c>
      <c r="C64" s="11"/>
      <c r="G64" s="6">
        <v>221</v>
      </c>
      <c r="H64" s="11">
        <v>0</v>
      </c>
    </row>
    <row r="65" spans="1:8">
      <c r="A65" s="6">
        <v>62</v>
      </c>
      <c r="B65" s="11">
        <v>48</v>
      </c>
      <c r="C65" s="11"/>
      <c r="G65" s="6">
        <v>222</v>
      </c>
      <c r="H65" s="11">
        <v>2</v>
      </c>
    </row>
    <row r="66" spans="1:8">
      <c r="A66" s="6">
        <v>63</v>
      </c>
      <c r="B66" s="11">
        <v>64</v>
      </c>
      <c r="C66" s="11"/>
      <c r="G66" s="6">
        <v>223</v>
      </c>
      <c r="H66" s="11">
        <v>0</v>
      </c>
    </row>
    <row r="67" spans="1:8">
      <c r="A67" s="6">
        <v>64</v>
      </c>
      <c r="B67" s="11">
        <v>24</v>
      </c>
      <c r="C67" s="11"/>
      <c r="G67" s="6">
        <v>224</v>
      </c>
      <c r="H67" s="11">
        <v>0</v>
      </c>
    </row>
    <row r="68" spans="1:8">
      <c r="A68" s="6">
        <v>65</v>
      </c>
      <c r="B68" s="11">
        <v>57</v>
      </c>
      <c r="C68" s="11"/>
      <c r="G68" s="6">
        <v>225</v>
      </c>
      <c r="H68" s="11">
        <v>0</v>
      </c>
    </row>
    <row r="69" spans="1:8">
      <c r="A69" s="6">
        <v>66</v>
      </c>
      <c r="B69" s="11">
        <v>26</v>
      </c>
      <c r="C69" s="11"/>
      <c r="G69" s="6">
        <v>226</v>
      </c>
      <c r="H69" s="11">
        <v>2</v>
      </c>
    </row>
    <row r="70" spans="1:8">
      <c r="A70" s="6">
        <v>67</v>
      </c>
      <c r="B70" s="11">
        <v>20</v>
      </c>
      <c r="C70" s="11"/>
      <c r="G70" s="6">
        <v>227</v>
      </c>
      <c r="H70" s="11">
        <v>0</v>
      </c>
    </row>
    <row r="71" spans="1:8">
      <c r="A71" s="6">
        <v>68</v>
      </c>
      <c r="B71" s="11">
        <v>36</v>
      </c>
      <c r="C71" s="11"/>
      <c r="G71" s="6">
        <v>228</v>
      </c>
      <c r="H71" s="11">
        <v>0</v>
      </c>
    </row>
    <row r="72" spans="1:8">
      <c r="A72" s="6">
        <v>69</v>
      </c>
      <c r="B72" s="11">
        <v>178</v>
      </c>
      <c r="C72" s="11"/>
      <c r="G72" s="6">
        <v>229</v>
      </c>
      <c r="H72" s="11">
        <v>0</v>
      </c>
    </row>
    <row r="73" spans="1:8">
      <c r="A73" s="6">
        <v>70</v>
      </c>
      <c r="B73" s="11">
        <v>17</v>
      </c>
      <c r="C73" s="11"/>
      <c r="G73" s="6">
        <v>230</v>
      </c>
      <c r="H73" s="11">
        <v>2</v>
      </c>
    </row>
    <row r="74" spans="1:8">
      <c r="A74" s="6">
        <v>71</v>
      </c>
      <c r="B74" s="11">
        <v>32</v>
      </c>
      <c r="C74" s="11"/>
      <c r="G74" s="6">
        <v>231</v>
      </c>
      <c r="H74" s="11">
        <v>0</v>
      </c>
    </row>
    <row r="75" spans="1:8">
      <c r="A75" s="6">
        <v>72</v>
      </c>
      <c r="B75" s="11">
        <v>41</v>
      </c>
      <c r="C75" s="11"/>
      <c r="G75" s="6">
        <v>232</v>
      </c>
      <c r="H75" s="11">
        <v>7</v>
      </c>
    </row>
    <row r="76" spans="1:8">
      <c r="A76" s="6">
        <v>73</v>
      </c>
      <c r="B76" s="11">
        <v>18</v>
      </c>
      <c r="C76" s="11"/>
      <c r="G76" s="6">
        <v>233</v>
      </c>
      <c r="H76" s="11">
        <v>0</v>
      </c>
    </row>
    <row r="77" spans="1:8">
      <c r="A77" s="6">
        <v>74</v>
      </c>
      <c r="B77" s="11">
        <v>29</v>
      </c>
      <c r="C77" s="11"/>
      <c r="G77" s="6">
        <v>234</v>
      </c>
      <c r="H77" s="11">
        <v>5</v>
      </c>
    </row>
    <row r="78" spans="1:8">
      <c r="A78" s="6">
        <v>75</v>
      </c>
      <c r="B78" s="11">
        <v>47</v>
      </c>
      <c r="C78" s="11"/>
      <c r="G78" s="6">
        <v>235</v>
      </c>
      <c r="H78" s="11">
        <v>0</v>
      </c>
    </row>
    <row r="79" spans="1:8">
      <c r="A79" s="6">
        <v>76</v>
      </c>
      <c r="B79" s="11">
        <v>15</v>
      </c>
      <c r="C79" s="11"/>
      <c r="G79" s="6">
        <v>236</v>
      </c>
      <c r="H79" s="11">
        <v>0</v>
      </c>
    </row>
    <row r="80" spans="1:8">
      <c r="A80" s="6">
        <v>77</v>
      </c>
      <c r="B80" s="11">
        <v>26</v>
      </c>
      <c r="C80" s="11"/>
      <c r="G80" s="6">
        <v>237</v>
      </c>
      <c r="H80" s="11">
        <v>1</v>
      </c>
    </row>
    <row r="81" spans="1:8">
      <c r="A81" s="6">
        <v>78</v>
      </c>
      <c r="B81" s="11">
        <v>35</v>
      </c>
      <c r="C81" s="11"/>
      <c r="G81" s="6">
        <v>238</v>
      </c>
      <c r="H81" s="11">
        <v>0</v>
      </c>
    </row>
    <row r="82" spans="1:8">
      <c r="A82" s="6">
        <v>79</v>
      </c>
      <c r="B82" s="11">
        <v>41</v>
      </c>
      <c r="C82" s="11"/>
      <c r="G82" s="6">
        <v>239</v>
      </c>
      <c r="H82" s="11">
        <v>5</v>
      </c>
    </row>
    <row r="83" spans="1:8">
      <c r="A83" s="6">
        <v>80</v>
      </c>
      <c r="B83" s="11">
        <v>47</v>
      </c>
      <c r="C83" s="11"/>
      <c r="G83" s="6">
        <v>420</v>
      </c>
      <c r="H83" s="11">
        <v>3</v>
      </c>
    </row>
    <row r="84" spans="1:8">
      <c r="A84" s="6">
        <v>81</v>
      </c>
      <c r="B84" s="11">
        <v>28</v>
      </c>
      <c r="C84" s="11"/>
      <c r="G84" s="6">
        <v>421</v>
      </c>
      <c r="H84" s="11">
        <v>6</v>
      </c>
    </row>
    <row r="85" spans="1:8">
      <c r="A85" s="6">
        <v>82</v>
      </c>
      <c r="B85" s="11">
        <v>100</v>
      </c>
      <c r="C85" s="11"/>
      <c r="G85" s="6">
        <v>422</v>
      </c>
      <c r="H85" s="11">
        <v>12</v>
      </c>
    </row>
    <row r="86" spans="1:8">
      <c r="A86" s="6">
        <v>83</v>
      </c>
      <c r="B86" s="11">
        <v>13</v>
      </c>
      <c r="C86" s="11"/>
      <c r="G86" s="6">
        <v>423</v>
      </c>
      <c r="H86" s="11">
        <v>13</v>
      </c>
    </row>
    <row r="87" spans="1:8">
      <c r="A87" s="6">
        <v>84</v>
      </c>
      <c r="B87" s="11">
        <v>7</v>
      </c>
      <c r="C87" s="11"/>
      <c r="G87" s="6">
        <v>424</v>
      </c>
      <c r="H87" s="11">
        <v>5</v>
      </c>
    </row>
    <row r="88" spans="1:8">
      <c r="A88" s="6">
        <v>85</v>
      </c>
      <c r="B88" s="11">
        <v>21</v>
      </c>
      <c r="C88" s="11"/>
      <c r="G88" s="6">
        <v>425</v>
      </c>
      <c r="H88" s="11">
        <v>2</v>
      </c>
    </row>
    <row r="89" spans="1:8">
      <c r="A89" s="6">
        <v>86</v>
      </c>
      <c r="B89" s="11">
        <v>17</v>
      </c>
      <c r="C89" s="11"/>
      <c r="G89" s="6">
        <v>426</v>
      </c>
      <c r="H89" s="11">
        <v>8</v>
      </c>
    </row>
    <row r="90" spans="1:8">
      <c r="A90" s="6">
        <v>87</v>
      </c>
      <c r="B90" s="11">
        <v>25</v>
      </c>
      <c r="C90" s="11"/>
      <c r="G90" s="6">
        <v>427</v>
      </c>
      <c r="H90" s="11">
        <v>0</v>
      </c>
    </row>
    <row r="91" spans="1:8">
      <c r="A91" s="6">
        <v>88</v>
      </c>
      <c r="B91" s="11">
        <v>60</v>
      </c>
      <c r="C91" s="11"/>
      <c r="G91" s="6">
        <v>428</v>
      </c>
      <c r="H91" s="11">
        <v>13</v>
      </c>
    </row>
    <row r="92" spans="1:8">
      <c r="A92" s="6">
        <v>89</v>
      </c>
      <c r="B92" s="11">
        <v>56</v>
      </c>
      <c r="C92" s="11"/>
      <c r="G92" s="6">
        <v>429</v>
      </c>
      <c r="H92" s="11">
        <v>0</v>
      </c>
    </row>
    <row r="93" spans="1:8">
      <c r="A93" s="6">
        <v>90</v>
      </c>
      <c r="B93" s="11">
        <v>16</v>
      </c>
      <c r="C93" s="11"/>
      <c r="G93" s="6">
        <v>430</v>
      </c>
      <c r="H93" s="11">
        <v>5</v>
      </c>
    </row>
    <row r="94" spans="1:8">
      <c r="A94" s="6">
        <v>91</v>
      </c>
      <c r="B94" s="11">
        <v>46</v>
      </c>
      <c r="C94" s="11"/>
      <c r="G94" s="6">
        <v>431</v>
      </c>
      <c r="H94" s="11">
        <v>8</v>
      </c>
    </row>
    <row r="95" spans="1:8">
      <c r="A95" s="6">
        <v>92</v>
      </c>
      <c r="B95" s="11">
        <v>43</v>
      </c>
      <c r="C95" s="11"/>
      <c r="G95" s="6">
        <v>432</v>
      </c>
      <c r="H95" s="11">
        <v>8</v>
      </c>
    </row>
    <row r="96" spans="1:8">
      <c r="A96" s="6">
        <v>93</v>
      </c>
      <c r="B96" s="11">
        <v>15</v>
      </c>
      <c r="C96" s="11"/>
      <c r="G96" s="6">
        <v>433</v>
      </c>
      <c r="H96" s="11">
        <v>0</v>
      </c>
    </row>
    <row r="97" spans="1:8">
      <c r="A97" s="6">
        <v>94</v>
      </c>
      <c r="B97" s="11">
        <v>12</v>
      </c>
      <c r="C97" s="11"/>
      <c r="G97" s="6">
        <v>434</v>
      </c>
      <c r="H97" s="11">
        <v>2</v>
      </c>
    </row>
    <row r="98" spans="1:8">
      <c r="A98" s="6">
        <v>95</v>
      </c>
      <c r="B98" s="11">
        <v>21</v>
      </c>
      <c r="C98" s="11"/>
      <c r="G98" s="6">
        <v>435</v>
      </c>
      <c r="H98" s="11">
        <v>3</v>
      </c>
    </row>
    <row r="99" spans="1:8">
      <c r="A99" s="6">
        <v>96</v>
      </c>
      <c r="B99" s="11">
        <v>34</v>
      </c>
      <c r="C99" s="11"/>
      <c r="G99" s="6">
        <v>436</v>
      </c>
      <c r="H99" s="11">
        <v>0</v>
      </c>
    </row>
    <row r="100" spans="1:8">
      <c r="A100" s="6">
        <v>97</v>
      </c>
      <c r="B100" s="11">
        <v>8</v>
      </c>
      <c r="C100" s="11"/>
      <c r="G100" s="6">
        <v>437</v>
      </c>
      <c r="H100" s="11">
        <v>0</v>
      </c>
    </row>
    <row r="101" spans="1:8">
      <c r="A101" s="6">
        <v>98</v>
      </c>
      <c r="B101" s="11">
        <v>60</v>
      </c>
      <c r="C101" s="11"/>
      <c r="G101" s="6">
        <v>438</v>
      </c>
      <c r="H101" s="11">
        <v>11</v>
      </c>
    </row>
    <row r="102" spans="1:8">
      <c r="A102" s="6">
        <v>99</v>
      </c>
      <c r="B102" s="11">
        <v>39</v>
      </c>
      <c r="C102" s="11"/>
      <c r="G102" s="6">
        <v>439</v>
      </c>
      <c r="H102" s="11">
        <v>0</v>
      </c>
    </row>
    <row r="103" spans="1:8">
      <c r="A103" s="6">
        <v>100</v>
      </c>
      <c r="B103" s="11">
        <v>26</v>
      </c>
      <c r="C103" s="11"/>
      <c r="G103" s="6">
        <v>440</v>
      </c>
      <c r="H103" s="11">
        <v>1</v>
      </c>
    </row>
    <row r="104" spans="1:8">
      <c r="A104" s="6">
        <v>101</v>
      </c>
      <c r="B104" s="11">
        <v>35</v>
      </c>
      <c r="C104" s="11"/>
      <c r="G104" s="6">
        <v>441</v>
      </c>
      <c r="H104" s="11">
        <v>0</v>
      </c>
    </row>
    <row r="105" spans="1:8">
      <c r="A105" s="6">
        <v>102</v>
      </c>
      <c r="B105" s="11">
        <v>65</v>
      </c>
      <c r="C105" s="11"/>
      <c r="G105" s="6">
        <v>442</v>
      </c>
      <c r="H105" s="11">
        <v>17</v>
      </c>
    </row>
    <row r="106" spans="1:8">
      <c r="A106" s="6">
        <v>103</v>
      </c>
      <c r="B106" s="11">
        <v>49</v>
      </c>
      <c r="C106" s="11"/>
      <c r="G106" s="6">
        <v>443</v>
      </c>
      <c r="H106" s="11">
        <v>2</v>
      </c>
    </row>
    <row r="107" spans="1:8">
      <c r="A107" s="6">
        <v>104</v>
      </c>
      <c r="B107" s="11">
        <v>10</v>
      </c>
      <c r="C107" s="11"/>
      <c r="G107" s="6">
        <v>444</v>
      </c>
      <c r="H107" s="11">
        <v>1</v>
      </c>
    </row>
    <row r="108" spans="1:8">
      <c r="A108" s="6">
        <v>105</v>
      </c>
      <c r="B108" s="11">
        <v>60</v>
      </c>
      <c r="C108" s="11"/>
      <c r="G108" s="6">
        <v>445</v>
      </c>
      <c r="H108" s="11">
        <v>2</v>
      </c>
    </row>
    <row r="109" spans="1:8">
      <c r="A109" s="6">
        <v>106</v>
      </c>
      <c r="B109" s="11">
        <v>27</v>
      </c>
      <c r="C109" s="11"/>
      <c r="G109" s="6">
        <v>446</v>
      </c>
      <c r="H109" s="11">
        <v>16</v>
      </c>
    </row>
    <row r="110" spans="1:8">
      <c r="A110" s="6">
        <v>107</v>
      </c>
      <c r="B110" s="11">
        <v>69</v>
      </c>
      <c r="C110" s="11"/>
      <c r="G110" s="6">
        <v>447</v>
      </c>
      <c r="H110" s="11">
        <v>1</v>
      </c>
    </row>
    <row r="111" spans="1:8">
      <c r="A111" s="6">
        <v>108</v>
      </c>
      <c r="B111" s="11">
        <v>47</v>
      </c>
      <c r="C111" s="11"/>
      <c r="G111" s="6">
        <v>448</v>
      </c>
      <c r="H111" s="11">
        <v>4</v>
      </c>
    </row>
    <row r="112" spans="1:8">
      <c r="A112" s="6">
        <v>109</v>
      </c>
      <c r="B112" s="11">
        <v>47</v>
      </c>
      <c r="C112" s="11"/>
      <c r="G112" s="6">
        <v>449</v>
      </c>
      <c r="H112" s="11">
        <v>5</v>
      </c>
    </row>
    <row r="113" spans="1:8">
      <c r="A113" s="6">
        <v>110</v>
      </c>
      <c r="B113" s="11">
        <v>26</v>
      </c>
      <c r="C113" s="11"/>
      <c r="G113" s="6">
        <v>450</v>
      </c>
      <c r="H113" s="11">
        <v>7</v>
      </c>
    </row>
    <row r="114" spans="1:8">
      <c r="A114" s="6">
        <v>111</v>
      </c>
      <c r="B114" s="11">
        <v>53</v>
      </c>
      <c r="C114" s="11"/>
      <c r="G114" s="6">
        <v>451</v>
      </c>
      <c r="H114" s="11">
        <v>0</v>
      </c>
    </row>
    <row r="115" spans="1:8">
      <c r="A115" s="6">
        <v>112</v>
      </c>
      <c r="B115" s="11">
        <v>81</v>
      </c>
      <c r="C115" s="11"/>
      <c r="G115" s="6">
        <v>452</v>
      </c>
      <c r="H115" s="11">
        <v>12</v>
      </c>
    </row>
    <row r="116" spans="1:8">
      <c r="A116" s="6">
        <v>113</v>
      </c>
      <c r="B116" s="11">
        <v>78</v>
      </c>
      <c r="C116" s="11"/>
      <c r="G116" s="6">
        <v>453</v>
      </c>
      <c r="H116" s="11">
        <v>2</v>
      </c>
    </row>
    <row r="117" spans="1:8">
      <c r="A117" s="6">
        <v>114</v>
      </c>
      <c r="B117" s="11">
        <v>35</v>
      </c>
      <c r="C117" s="11"/>
      <c r="G117" s="6">
        <v>454</v>
      </c>
      <c r="H117" s="11">
        <v>5</v>
      </c>
    </row>
    <row r="118" spans="1:8">
      <c r="A118" s="6">
        <v>115</v>
      </c>
      <c r="B118" s="11">
        <v>22</v>
      </c>
      <c r="C118" s="11"/>
      <c r="G118" s="6">
        <v>455</v>
      </c>
      <c r="H118" s="11">
        <v>2</v>
      </c>
    </row>
    <row r="119" spans="1:8">
      <c r="A119" s="6">
        <v>116</v>
      </c>
      <c r="B119" s="11">
        <v>57</v>
      </c>
      <c r="C119" s="11"/>
      <c r="G119" s="6">
        <v>456</v>
      </c>
      <c r="H119" s="11">
        <v>3</v>
      </c>
    </row>
    <row r="120" spans="1:8">
      <c r="A120" s="6">
        <v>117</v>
      </c>
      <c r="B120" s="11">
        <v>27</v>
      </c>
      <c r="C120" s="11"/>
      <c r="G120" s="6">
        <v>457</v>
      </c>
      <c r="H120" s="11">
        <v>0</v>
      </c>
    </row>
    <row r="121" spans="1:8">
      <c r="A121" s="6">
        <v>118</v>
      </c>
      <c r="B121" s="11">
        <v>39</v>
      </c>
      <c r="C121" s="11"/>
      <c r="G121" s="6">
        <v>458</v>
      </c>
      <c r="H121" s="11">
        <v>49</v>
      </c>
    </row>
    <row r="122" spans="1:8">
      <c r="A122" s="6">
        <v>119</v>
      </c>
      <c r="B122" s="11">
        <v>37</v>
      </c>
      <c r="C122" s="11"/>
      <c r="G122" s="6">
        <v>459</v>
      </c>
      <c r="H122" s="11">
        <v>1</v>
      </c>
    </row>
    <row r="123" spans="1:8">
      <c r="A123" s="6">
        <v>240</v>
      </c>
      <c r="B123" s="11">
        <v>137</v>
      </c>
      <c r="C123" s="11"/>
      <c r="G123" s="6">
        <v>460</v>
      </c>
      <c r="H123" s="11">
        <v>2</v>
      </c>
    </row>
    <row r="124" spans="1:8">
      <c r="A124" s="6">
        <v>241</v>
      </c>
      <c r="B124" s="11">
        <v>376</v>
      </c>
      <c r="C124" s="11"/>
      <c r="G124" s="6">
        <v>461</v>
      </c>
      <c r="H124" s="11">
        <v>0</v>
      </c>
    </row>
    <row r="125" spans="1:8">
      <c r="A125" s="6">
        <v>242</v>
      </c>
      <c r="B125" s="11">
        <v>202</v>
      </c>
      <c r="C125" s="11"/>
      <c r="G125" s="6">
        <v>462</v>
      </c>
      <c r="H125" s="11">
        <v>0</v>
      </c>
    </row>
    <row r="126" spans="1:8">
      <c r="A126" s="6">
        <v>243</v>
      </c>
      <c r="B126" s="11">
        <v>328</v>
      </c>
      <c r="C126" s="11"/>
      <c r="G126" s="6">
        <v>463</v>
      </c>
      <c r="H126" s="11">
        <v>11</v>
      </c>
    </row>
    <row r="127" spans="1:8">
      <c r="A127" s="6">
        <v>244</v>
      </c>
      <c r="B127" s="11">
        <v>84</v>
      </c>
      <c r="C127" s="11"/>
      <c r="G127" s="6">
        <v>464</v>
      </c>
      <c r="H127" s="11">
        <v>1</v>
      </c>
    </row>
    <row r="128" spans="1:8">
      <c r="A128" s="6">
        <v>245</v>
      </c>
      <c r="B128" s="11">
        <v>96</v>
      </c>
      <c r="C128" s="11"/>
      <c r="G128" s="6">
        <v>465</v>
      </c>
      <c r="H128" s="11">
        <v>8</v>
      </c>
    </row>
    <row r="129" spans="1:8">
      <c r="A129" s="6">
        <v>246</v>
      </c>
      <c r="B129" s="11">
        <v>223</v>
      </c>
      <c r="C129" s="11"/>
      <c r="G129" s="6">
        <v>466</v>
      </c>
      <c r="H129" s="11">
        <v>5</v>
      </c>
    </row>
    <row r="130" spans="1:8">
      <c r="A130" s="6">
        <v>247</v>
      </c>
      <c r="B130" s="11">
        <v>62</v>
      </c>
      <c r="C130" s="11"/>
      <c r="G130" s="6">
        <v>467</v>
      </c>
      <c r="H130" s="11">
        <v>39</v>
      </c>
    </row>
    <row r="131" spans="1:8">
      <c r="A131" s="6">
        <v>248</v>
      </c>
      <c r="B131" s="11">
        <v>146</v>
      </c>
      <c r="C131" s="11"/>
      <c r="G131" s="6">
        <v>468</v>
      </c>
      <c r="H131" s="11">
        <v>0</v>
      </c>
    </row>
    <row r="132" spans="1:8">
      <c r="A132" s="6">
        <v>249</v>
      </c>
      <c r="B132" s="11">
        <v>235</v>
      </c>
      <c r="C132" s="11"/>
      <c r="G132" s="6">
        <v>469</v>
      </c>
      <c r="H132" s="11">
        <v>0</v>
      </c>
    </row>
    <row r="133" spans="1:8">
      <c r="A133" s="6">
        <v>250</v>
      </c>
      <c r="B133" s="11">
        <v>437</v>
      </c>
      <c r="C133" s="11"/>
      <c r="G133" s="6">
        <v>470</v>
      </c>
      <c r="H133" s="11">
        <v>2</v>
      </c>
    </row>
    <row r="134" spans="1:8">
      <c r="A134" s="6">
        <v>251</v>
      </c>
      <c r="B134" s="11">
        <v>77</v>
      </c>
      <c r="C134" s="11"/>
      <c r="G134" s="6">
        <v>471</v>
      </c>
      <c r="H134" s="11">
        <v>170</v>
      </c>
    </row>
    <row r="135" spans="1:8">
      <c r="A135" s="6">
        <v>252</v>
      </c>
      <c r="B135" s="11">
        <v>108</v>
      </c>
      <c r="C135" s="11"/>
      <c r="G135" s="6">
        <v>472</v>
      </c>
      <c r="H135" s="11">
        <v>5</v>
      </c>
    </row>
    <row r="136" spans="1:8">
      <c r="A136" s="6">
        <v>253</v>
      </c>
      <c r="B136" s="11">
        <v>7</v>
      </c>
      <c r="C136" s="11"/>
      <c r="G136" s="6">
        <v>473</v>
      </c>
      <c r="H136" s="11">
        <v>14</v>
      </c>
    </row>
    <row r="137" spans="1:8">
      <c r="A137" s="6">
        <v>254</v>
      </c>
      <c r="B137" s="11">
        <v>314</v>
      </c>
      <c r="C137" s="11"/>
      <c r="G137" s="6">
        <v>474</v>
      </c>
      <c r="H137" s="11">
        <v>1</v>
      </c>
    </row>
    <row r="138" spans="1:8">
      <c r="A138" s="6">
        <v>255</v>
      </c>
      <c r="B138" s="11">
        <v>188</v>
      </c>
      <c r="C138" s="11"/>
      <c r="G138" s="6">
        <v>475</v>
      </c>
      <c r="H138" s="11">
        <v>0</v>
      </c>
    </row>
    <row r="139" spans="1:8">
      <c r="A139" s="6">
        <v>256</v>
      </c>
      <c r="B139" s="11">
        <v>275</v>
      </c>
      <c r="C139" s="11"/>
      <c r="G139" s="6">
        <v>476</v>
      </c>
      <c r="H139" s="11">
        <v>124</v>
      </c>
    </row>
    <row r="140" spans="1:8">
      <c r="A140" s="6">
        <v>257</v>
      </c>
      <c r="B140" s="11">
        <v>560</v>
      </c>
      <c r="C140" s="11"/>
      <c r="G140" s="6">
        <v>477</v>
      </c>
      <c r="H140" s="11">
        <v>0</v>
      </c>
    </row>
    <row r="141" spans="1:8">
      <c r="A141" s="6">
        <v>258</v>
      </c>
      <c r="B141" s="11">
        <v>688</v>
      </c>
      <c r="C141" s="11"/>
      <c r="G141" s="6">
        <v>478</v>
      </c>
      <c r="H141" s="11">
        <v>0</v>
      </c>
    </row>
    <row r="142" spans="1:8">
      <c r="A142" s="6">
        <v>259</v>
      </c>
      <c r="B142" s="11">
        <v>942</v>
      </c>
      <c r="C142" s="11"/>
      <c r="G142" s="6">
        <v>479</v>
      </c>
      <c r="H142" s="11">
        <v>55</v>
      </c>
    </row>
    <row r="143" spans="1:8">
      <c r="A143" s="6">
        <v>260</v>
      </c>
      <c r="B143" s="11">
        <v>88</v>
      </c>
      <c r="C143" s="11"/>
      <c r="G143" s="6">
        <v>480</v>
      </c>
      <c r="H143" s="11">
        <v>140</v>
      </c>
    </row>
    <row r="144" spans="1:8">
      <c r="A144" s="6">
        <v>261</v>
      </c>
      <c r="B144" s="11">
        <v>220</v>
      </c>
      <c r="C144" s="11"/>
      <c r="G144" s="6">
        <v>481</v>
      </c>
      <c r="H144" s="11">
        <v>21</v>
      </c>
    </row>
    <row r="145" spans="1:8">
      <c r="A145" s="6">
        <v>262</v>
      </c>
      <c r="B145" s="11">
        <v>145</v>
      </c>
      <c r="C145" s="11"/>
      <c r="G145" s="6">
        <v>482</v>
      </c>
      <c r="H145" s="11">
        <v>1</v>
      </c>
    </row>
    <row r="146" spans="1:8">
      <c r="A146" s="6">
        <v>263</v>
      </c>
      <c r="B146" s="11">
        <v>963</v>
      </c>
      <c r="C146" s="11"/>
      <c r="G146" s="6">
        <v>483</v>
      </c>
      <c r="H146" s="11">
        <v>147</v>
      </c>
    </row>
    <row r="147" spans="1:8">
      <c r="A147" s="6">
        <v>264</v>
      </c>
      <c r="B147" s="11">
        <v>91</v>
      </c>
      <c r="C147" s="11"/>
      <c r="G147" s="6">
        <v>484</v>
      </c>
      <c r="H147" s="11">
        <v>11</v>
      </c>
    </row>
    <row r="148" spans="1:8">
      <c r="A148" s="6">
        <v>265</v>
      </c>
      <c r="B148" s="11">
        <v>58</v>
      </c>
      <c r="C148" s="11"/>
      <c r="G148" s="6">
        <v>485</v>
      </c>
      <c r="H148" s="11">
        <v>125</v>
      </c>
    </row>
    <row r="149" spans="1:8">
      <c r="A149" s="6">
        <v>266</v>
      </c>
      <c r="B149" s="11">
        <v>36</v>
      </c>
      <c r="C149" s="11"/>
      <c r="G149" s="6">
        <v>486</v>
      </c>
      <c r="H149" s="11">
        <v>1</v>
      </c>
    </row>
    <row r="150" spans="1:8">
      <c r="A150" s="6">
        <v>267</v>
      </c>
      <c r="B150" s="11">
        <v>165</v>
      </c>
      <c r="C150" s="11"/>
      <c r="G150" s="6">
        <v>487</v>
      </c>
      <c r="H150" s="11">
        <v>0</v>
      </c>
    </row>
    <row r="151" spans="1:8">
      <c r="A151" s="6">
        <v>268</v>
      </c>
      <c r="B151" s="11">
        <v>111</v>
      </c>
      <c r="C151" s="11"/>
      <c r="G151" s="6">
        <v>488</v>
      </c>
      <c r="H151" s="11">
        <v>0</v>
      </c>
    </row>
    <row r="152" spans="1:8">
      <c r="A152" s="6">
        <v>269</v>
      </c>
      <c r="B152" s="11">
        <v>1596</v>
      </c>
      <c r="C152" s="11"/>
      <c r="G152" s="6">
        <v>489</v>
      </c>
      <c r="H152" s="11">
        <v>3</v>
      </c>
    </row>
    <row r="153" spans="1:8">
      <c r="A153" s="6">
        <v>270</v>
      </c>
      <c r="B153" s="11">
        <v>61</v>
      </c>
      <c r="C153" s="11"/>
      <c r="G153" s="6">
        <v>490</v>
      </c>
      <c r="H153" s="11">
        <v>0</v>
      </c>
    </row>
    <row r="154" spans="1:8">
      <c r="A154" s="6">
        <v>271</v>
      </c>
      <c r="B154" s="11">
        <v>287</v>
      </c>
      <c r="C154" s="11"/>
      <c r="G154" s="6">
        <v>491</v>
      </c>
      <c r="H154" s="11">
        <v>0</v>
      </c>
    </row>
    <row r="155" spans="1:8">
      <c r="A155" s="6">
        <v>272</v>
      </c>
      <c r="B155" s="11">
        <v>65</v>
      </c>
      <c r="C155" s="11"/>
      <c r="G155" s="6">
        <v>492</v>
      </c>
      <c r="H155" s="11">
        <v>0</v>
      </c>
    </row>
    <row r="156" spans="1:8">
      <c r="A156" s="6">
        <v>273</v>
      </c>
      <c r="B156" s="11">
        <v>118</v>
      </c>
      <c r="C156" s="11"/>
      <c r="G156" s="6">
        <v>493</v>
      </c>
      <c r="H156" s="11">
        <v>0</v>
      </c>
    </row>
    <row r="157" spans="1:8">
      <c r="A157" s="6">
        <v>274</v>
      </c>
      <c r="B157" s="11">
        <v>113</v>
      </c>
      <c r="C157" s="11"/>
      <c r="G157" s="6">
        <v>494</v>
      </c>
      <c r="H157" s="11">
        <v>3</v>
      </c>
    </row>
    <row r="158" spans="1:8">
      <c r="A158" s="6">
        <v>275</v>
      </c>
      <c r="B158" s="11">
        <v>332</v>
      </c>
      <c r="C158" s="11"/>
      <c r="G158" s="6">
        <v>495</v>
      </c>
      <c r="H158" s="11">
        <v>0</v>
      </c>
    </row>
    <row r="159" spans="1:8">
      <c r="A159" s="6">
        <v>276</v>
      </c>
      <c r="B159" s="11">
        <v>62</v>
      </c>
      <c r="C159" s="11"/>
      <c r="G159" s="6">
        <v>496</v>
      </c>
      <c r="H159" s="11">
        <v>1</v>
      </c>
    </row>
    <row r="160" spans="1:8">
      <c r="A160" s="6">
        <v>277</v>
      </c>
      <c r="B160" s="11">
        <v>951</v>
      </c>
      <c r="C160" s="11"/>
      <c r="G160" s="6">
        <v>497</v>
      </c>
      <c r="H160" s="11">
        <v>3</v>
      </c>
    </row>
    <row r="161" spans="1:8">
      <c r="A161" s="6">
        <v>278</v>
      </c>
      <c r="B161" s="11">
        <v>415</v>
      </c>
      <c r="C161" s="11"/>
      <c r="G161" s="6">
        <v>498</v>
      </c>
      <c r="H161" s="11">
        <v>22</v>
      </c>
    </row>
    <row r="162" spans="1:8">
      <c r="A162" s="6">
        <v>279</v>
      </c>
      <c r="B162" s="11">
        <v>305</v>
      </c>
      <c r="C162" s="11"/>
      <c r="G162" s="6">
        <v>499</v>
      </c>
      <c r="H162" s="11">
        <v>26</v>
      </c>
    </row>
    <row r="163" spans="1:8">
      <c r="A163" s="6">
        <v>280</v>
      </c>
      <c r="B163" s="11">
        <v>2139</v>
      </c>
      <c r="C163" s="11"/>
      <c r="G163" s="6">
        <v>500</v>
      </c>
      <c r="H163" s="11">
        <v>4</v>
      </c>
    </row>
    <row r="164" spans="1:8">
      <c r="A164" s="6">
        <v>281</v>
      </c>
      <c r="B164" s="11">
        <v>79</v>
      </c>
      <c r="C164" s="11"/>
      <c r="G164" s="6">
        <v>501</v>
      </c>
      <c r="H164" s="11">
        <v>0</v>
      </c>
    </row>
    <row r="165" spans="1:8">
      <c r="A165" s="6">
        <v>282</v>
      </c>
      <c r="B165" s="11">
        <v>179</v>
      </c>
      <c r="C165" s="11"/>
      <c r="G165" s="6">
        <v>502</v>
      </c>
      <c r="H165" s="11">
        <v>4</v>
      </c>
    </row>
    <row r="166" spans="1:8">
      <c r="A166" s="6">
        <v>283</v>
      </c>
      <c r="B166" s="11">
        <v>202</v>
      </c>
      <c r="C166" s="11"/>
      <c r="G166" s="6">
        <v>503</v>
      </c>
      <c r="H166" s="11">
        <v>9</v>
      </c>
    </row>
    <row r="167" spans="1:8">
      <c r="A167" s="6">
        <v>284</v>
      </c>
      <c r="B167" s="11">
        <v>760</v>
      </c>
      <c r="C167" s="11"/>
      <c r="G167" s="6">
        <v>504</v>
      </c>
      <c r="H167" s="11">
        <v>5</v>
      </c>
    </row>
    <row r="168" spans="1:8">
      <c r="A168" s="6">
        <v>285</v>
      </c>
      <c r="B168" s="11">
        <v>563</v>
      </c>
      <c r="C168" s="11"/>
      <c r="G168" s="6">
        <v>505</v>
      </c>
      <c r="H168" s="11">
        <v>14</v>
      </c>
    </row>
    <row r="169" spans="1:8">
      <c r="A169" s="6">
        <v>286</v>
      </c>
      <c r="B169" s="11">
        <v>135</v>
      </c>
      <c r="C169" s="11"/>
      <c r="G169" s="6">
        <v>506</v>
      </c>
      <c r="H169" s="11">
        <v>1</v>
      </c>
    </row>
    <row r="170" spans="1:8">
      <c r="A170" s="6">
        <v>287</v>
      </c>
      <c r="B170" s="11">
        <v>290</v>
      </c>
      <c r="C170" s="11"/>
      <c r="G170" s="6">
        <v>507</v>
      </c>
      <c r="H170" s="11">
        <v>10</v>
      </c>
    </row>
    <row r="171" spans="1:8">
      <c r="A171" s="6">
        <v>288</v>
      </c>
      <c r="B171" s="11">
        <v>447</v>
      </c>
      <c r="C171" s="11"/>
      <c r="G171" s="6">
        <v>508</v>
      </c>
      <c r="H171" s="11">
        <v>3</v>
      </c>
    </row>
    <row r="172" spans="1:8">
      <c r="A172" s="6">
        <v>289</v>
      </c>
      <c r="B172" s="11">
        <v>232</v>
      </c>
      <c r="C172" s="11"/>
      <c r="G172" s="6">
        <v>509</v>
      </c>
      <c r="H172" s="11">
        <v>1</v>
      </c>
    </row>
    <row r="173" spans="1:8">
      <c r="A173" s="6">
        <v>290</v>
      </c>
      <c r="B173" s="11">
        <v>168</v>
      </c>
      <c r="C173" s="11"/>
      <c r="G173" s="6">
        <v>510</v>
      </c>
      <c r="H173" s="11">
        <v>0</v>
      </c>
    </row>
    <row r="174" spans="1:8">
      <c r="A174" s="6">
        <v>291</v>
      </c>
      <c r="B174" s="11">
        <v>128</v>
      </c>
      <c r="C174" s="11"/>
      <c r="G174" s="6">
        <v>511</v>
      </c>
      <c r="H174" s="11">
        <v>5</v>
      </c>
    </row>
    <row r="175" spans="1:8">
      <c r="A175" s="6">
        <v>292</v>
      </c>
      <c r="B175" s="11">
        <v>493</v>
      </c>
      <c r="C175" s="11"/>
      <c r="G175" s="6">
        <v>512</v>
      </c>
      <c r="H175" s="11">
        <v>2</v>
      </c>
    </row>
    <row r="176" spans="1:8">
      <c r="A176" s="6">
        <v>293</v>
      </c>
      <c r="B176" s="11">
        <v>131</v>
      </c>
      <c r="C176" s="11"/>
      <c r="G176" s="6">
        <v>513</v>
      </c>
      <c r="H176" s="11">
        <v>68</v>
      </c>
    </row>
    <row r="177" spans="1:8">
      <c r="A177" s="6">
        <v>294</v>
      </c>
      <c r="B177" s="11">
        <v>50</v>
      </c>
      <c r="C177" s="11"/>
      <c r="G177" s="6">
        <v>514</v>
      </c>
      <c r="H177" s="11">
        <v>3</v>
      </c>
    </row>
    <row r="178" spans="1:8">
      <c r="A178" s="6">
        <v>295</v>
      </c>
      <c r="B178" s="11">
        <v>665</v>
      </c>
      <c r="C178" s="11"/>
      <c r="G178" s="6">
        <v>515</v>
      </c>
      <c r="H178" s="11">
        <v>34</v>
      </c>
    </row>
    <row r="179" spans="1:8">
      <c r="A179" s="6">
        <v>296</v>
      </c>
      <c r="B179" s="11">
        <v>129</v>
      </c>
      <c r="C179" s="11"/>
      <c r="G179" s="6">
        <v>516</v>
      </c>
      <c r="H179" s="11">
        <v>0</v>
      </c>
    </row>
    <row r="180" spans="1:8">
      <c r="A180" s="6">
        <v>297</v>
      </c>
      <c r="B180" s="11">
        <v>142</v>
      </c>
      <c r="C180" s="11"/>
      <c r="G180" s="6">
        <v>517</v>
      </c>
      <c r="H180" s="11">
        <v>3</v>
      </c>
    </row>
    <row r="181" spans="1:8">
      <c r="A181" s="6">
        <v>298</v>
      </c>
      <c r="B181" s="11">
        <v>2436</v>
      </c>
      <c r="C181" s="11"/>
      <c r="G181" s="6">
        <v>518</v>
      </c>
      <c r="H181" s="11">
        <v>0</v>
      </c>
    </row>
    <row r="182" spans="1:8">
      <c r="A182" s="6">
        <v>299</v>
      </c>
      <c r="B182" s="11">
        <v>244</v>
      </c>
      <c r="C182" s="11"/>
      <c r="G182" s="6">
        <v>519</v>
      </c>
      <c r="H182" s="11">
        <v>70</v>
      </c>
    </row>
    <row r="183" spans="1:8">
      <c r="A183" s="6">
        <v>300</v>
      </c>
      <c r="B183" s="11">
        <v>298</v>
      </c>
      <c r="C183" s="11"/>
      <c r="G183" s="6">
        <v>540</v>
      </c>
      <c r="H183" s="11">
        <v>1</v>
      </c>
    </row>
    <row r="184" spans="1:8">
      <c r="A184" s="6">
        <v>301</v>
      </c>
      <c r="B184" s="11">
        <v>251</v>
      </c>
      <c r="C184" s="11"/>
      <c r="G184" s="6">
        <v>541</v>
      </c>
      <c r="H184" s="11">
        <v>1</v>
      </c>
    </row>
    <row r="185" spans="1:8">
      <c r="A185" s="6">
        <v>302</v>
      </c>
      <c r="B185" s="11">
        <v>108</v>
      </c>
      <c r="C185" s="11"/>
      <c r="G185" s="6">
        <v>542</v>
      </c>
      <c r="H185" s="11">
        <v>1</v>
      </c>
    </row>
    <row r="186" spans="1:8">
      <c r="A186" s="6">
        <v>303</v>
      </c>
      <c r="B186" s="11">
        <v>82</v>
      </c>
      <c r="C186" s="11"/>
      <c r="G186" s="6">
        <v>543</v>
      </c>
      <c r="H186" s="11">
        <v>2</v>
      </c>
    </row>
    <row r="187" spans="1:8">
      <c r="A187" s="6">
        <v>304</v>
      </c>
      <c r="B187" s="11">
        <v>74</v>
      </c>
      <c r="C187" s="11"/>
      <c r="G187" s="6">
        <v>544</v>
      </c>
      <c r="H187" s="11">
        <v>2</v>
      </c>
    </row>
    <row r="188" spans="1:8">
      <c r="A188" s="6">
        <v>305</v>
      </c>
      <c r="B188" s="11">
        <v>189</v>
      </c>
      <c r="C188" s="11"/>
      <c r="G188" s="6">
        <v>545</v>
      </c>
      <c r="H188" s="11">
        <v>34</v>
      </c>
    </row>
    <row r="189" spans="1:8">
      <c r="A189" s="6">
        <v>306</v>
      </c>
      <c r="B189" s="11">
        <v>80</v>
      </c>
      <c r="C189" s="11"/>
      <c r="G189" s="6">
        <v>546</v>
      </c>
      <c r="H189" s="11">
        <v>2</v>
      </c>
    </row>
    <row r="190" spans="1:8">
      <c r="A190" s="6">
        <v>307</v>
      </c>
      <c r="B190" s="11">
        <v>576</v>
      </c>
      <c r="C190" s="11"/>
      <c r="G190" s="6">
        <v>547</v>
      </c>
      <c r="H190" s="11">
        <v>0</v>
      </c>
    </row>
    <row r="191" spans="1:8">
      <c r="A191" s="6">
        <v>308</v>
      </c>
      <c r="B191" s="11">
        <v>202</v>
      </c>
      <c r="C191" s="11"/>
      <c r="G191" s="6">
        <v>548</v>
      </c>
      <c r="H191" s="11">
        <v>1</v>
      </c>
    </row>
    <row r="192" spans="1:8">
      <c r="A192" s="6">
        <v>309</v>
      </c>
      <c r="B192" s="11">
        <v>238</v>
      </c>
      <c r="C192" s="11"/>
      <c r="G192" s="6">
        <v>549</v>
      </c>
      <c r="H192" s="11">
        <v>8</v>
      </c>
    </row>
    <row r="193" spans="1:8">
      <c r="A193" s="6">
        <v>310</v>
      </c>
      <c r="B193" s="11">
        <v>36</v>
      </c>
      <c r="C193" s="11"/>
      <c r="G193" s="6">
        <v>550</v>
      </c>
      <c r="H193" s="11">
        <v>4</v>
      </c>
    </row>
    <row r="194" spans="1:8">
      <c r="A194" s="6">
        <v>311</v>
      </c>
      <c r="B194" s="11">
        <v>150</v>
      </c>
      <c r="C194" s="11"/>
      <c r="G194" s="6">
        <v>551</v>
      </c>
      <c r="H194" s="11">
        <v>28</v>
      </c>
    </row>
    <row r="195" spans="1:8">
      <c r="A195" s="6">
        <v>312</v>
      </c>
      <c r="B195" s="11">
        <v>146</v>
      </c>
      <c r="C195" s="11"/>
      <c r="G195" s="6">
        <v>552</v>
      </c>
      <c r="H195" s="11">
        <v>0</v>
      </c>
    </row>
    <row r="196" spans="1:8">
      <c r="A196" s="6">
        <v>313</v>
      </c>
      <c r="B196" s="11">
        <v>222</v>
      </c>
      <c r="C196" s="11"/>
      <c r="G196" s="6">
        <v>553</v>
      </c>
      <c r="H196" s="11">
        <v>6</v>
      </c>
    </row>
    <row r="197" spans="1:8">
      <c r="A197" s="6">
        <v>314</v>
      </c>
      <c r="B197" s="11">
        <v>120</v>
      </c>
      <c r="C197" s="11"/>
      <c r="G197" s="6">
        <v>554</v>
      </c>
      <c r="H197" s="11">
        <v>22</v>
      </c>
    </row>
    <row r="198" spans="1:8">
      <c r="A198" s="6">
        <v>315</v>
      </c>
      <c r="B198" s="11">
        <v>126</v>
      </c>
      <c r="C198" s="11"/>
      <c r="G198" s="6">
        <v>555</v>
      </c>
      <c r="H198" s="11">
        <v>0</v>
      </c>
    </row>
    <row r="199" spans="1:8">
      <c r="A199" s="6">
        <v>316</v>
      </c>
      <c r="B199" s="11">
        <v>158</v>
      </c>
      <c r="C199" s="11"/>
      <c r="G199" s="6">
        <v>556</v>
      </c>
      <c r="H199" s="11">
        <v>1</v>
      </c>
    </row>
    <row r="200" spans="1:8">
      <c r="A200" s="6">
        <v>317</v>
      </c>
      <c r="B200" s="11">
        <v>316</v>
      </c>
      <c r="C200" s="11"/>
      <c r="G200" s="6">
        <v>557</v>
      </c>
      <c r="H200" s="11">
        <v>20</v>
      </c>
    </row>
    <row r="201" spans="1:8">
      <c r="A201" s="6">
        <v>318</v>
      </c>
      <c r="B201" s="11">
        <v>284</v>
      </c>
      <c r="C201" s="11"/>
      <c r="G201" s="6">
        <v>558</v>
      </c>
      <c r="H201" s="11">
        <v>0</v>
      </c>
    </row>
    <row r="202" spans="1:8">
      <c r="A202" s="6">
        <v>319</v>
      </c>
      <c r="B202" s="11">
        <v>51</v>
      </c>
      <c r="C202" s="11"/>
      <c r="G202" s="6">
        <v>559</v>
      </c>
      <c r="H202" s="11">
        <v>1</v>
      </c>
    </row>
    <row r="203" spans="1:8">
      <c r="A203" s="6">
        <v>320</v>
      </c>
      <c r="B203" s="11">
        <v>158</v>
      </c>
      <c r="C203" s="11"/>
      <c r="G203" s="6">
        <v>560</v>
      </c>
      <c r="H203" s="11">
        <v>3</v>
      </c>
    </row>
    <row r="204" spans="1:8">
      <c r="A204" s="6">
        <v>321</v>
      </c>
      <c r="B204" s="11">
        <v>337</v>
      </c>
      <c r="C204" s="11"/>
      <c r="G204" s="6">
        <v>561</v>
      </c>
      <c r="H204" s="11">
        <v>2</v>
      </c>
    </row>
    <row r="205" spans="1:8">
      <c r="A205" s="6">
        <v>322</v>
      </c>
      <c r="B205" s="11">
        <v>186</v>
      </c>
      <c r="C205" s="11"/>
      <c r="G205" s="6">
        <v>562</v>
      </c>
      <c r="H205" s="11">
        <v>0</v>
      </c>
    </row>
    <row r="206" spans="1:8">
      <c r="A206" s="6">
        <v>323</v>
      </c>
      <c r="B206" s="11">
        <v>58</v>
      </c>
      <c r="C206" s="11"/>
      <c r="G206" s="6">
        <v>563</v>
      </c>
      <c r="H206" s="11">
        <v>2</v>
      </c>
    </row>
    <row r="207" spans="1:8">
      <c r="A207" s="6">
        <v>324</v>
      </c>
      <c r="B207" s="11">
        <v>82</v>
      </c>
      <c r="C207" s="11"/>
      <c r="G207" s="6">
        <v>564</v>
      </c>
      <c r="H207" s="11">
        <v>1</v>
      </c>
    </row>
    <row r="208" spans="1:8">
      <c r="A208" s="6">
        <v>325</v>
      </c>
      <c r="B208" s="11">
        <v>736</v>
      </c>
      <c r="C208" s="11"/>
      <c r="G208" s="6">
        <v>565</v>
      </c>
      <c r="H208" s="11">
        <v>0</v>
      </c>
    </row>
    <row r="209" spans="1:8">
      <c r="A209" s="6">
        <v>326</v>
      </c>
      <c r="B209" s="11">
        <v>1151</v>
      </c>
      <c r="C209" s="11"/>
      <c r="G209" s="6">
        <v>566</v>
      </c>
      <c r="H209" s="11">
        <v>1</v>
      </c>
    </row>
    <row r="210" spans="1:8">
      <c r="A210" s="6">
        <v>327</v>
      </c>
      <c r="B210" s="11">
        <v>34</v>
      </c>
      <c r="C210" s="11"/>
      <c r="G210" s="6">
        <v>567</v>
      </c>
      <c r="H210" s="11">
        <v>0</v>
      </c>
    </row>
    <row r="211" spans="1:8">
      <c r="A211" s="6">
        <v>328</v>
      </c>
      <c r="B211" s="11">
        <v>498</v>
      </c>
      <c r="C211" s="11"/>
      <c r="G211" s="6">
        <v>568</v>
      </c>
      <c r="H211" s="11">
        <v>5</v>
      </c>
    </row>
    <row r="212" spans="1:8">
      <c r="A212" s="6">
        <v>329</v>
      </c>
      <c r="B212" s="11">
        <v>167</v>
      </c>
      <c r="C212" s="11"/>
      <c r="G212" s="6">
        <v>569</v>
      </c>
      <c r="H212" s="11">
        <v>1</v>
      </c>
    </row>
    <row r="213" spans="1:8">
      <c r="A213" s="6">
        <v>330</v>
      </c>
      <c r="B213" s="11">
        <v>340</v>
      </c>
      <c r="C213" s="11"/>
      <c r="G213" s="6">
        <v>570</v>
      </c>
      <c r="H213" s="11">
        <v>1</v>
      </c>
    </row>
    <row r="214" spans="1:8">
      <c r="A214" s="6">
        <v>331</v>
      </c>
      <c r="B214" s="11">
        <v>438</v>
      </c>
      <c r="C214" s="11"/>
      <c r="G214" s="6">
        <v>571</v>
      </c>
      <c r="H214" s="11">
        <v>2</v>
      </c>
    </row>
    <row r="215" spans="1:8">
      <c r="A215" s="6">
        <v>332</v>
      </c>
      <c r="B215" s="11">
        <v>555</v>
      </c>
      <c r="C215" s="11"/>
      <c r="G215" s="6">
        <v>572</v>
      </c>
      <c r="H215" s="11">
        <v>0</v>
      </c>
    </row>
    <row r="216" spans="1:8">
      <c r="A216" s="6">
        <v>333</v>
      </c>
      <c r="B216" s="11">
        <v>266</v>
      </c>
      <c r="C216" s="11"/>
      <c r="G216" s="6">
        <v>573</v>
      </c>
      <c r="H216" s="11">
        <v>9</v>
      </c>
    </row>
    <row r="217" spans="1:8">
      <c r="A217" s="6">
        <v>334</v>
      </c>
      <c r="B217" s="11">
        <v>69</v>
      </c>
      <c r="C217" s="11"/>
      <c r="G217" s="6">
        <v>574</v>
      </c>
      <c r="H217" s="11">
        <v>4</v>
      </c>
    </row>
    <row r="218" spans="1:8">
      <c r="A218" s="6">
        <v>335</v>
      </c>
      <c r="B218" s="11">
        <v>80</v>
      </c>
      <c r="C218" s="11"/>
      <c r="G218" s="6">
        <v>575</v>
      </c>
      <c r="H218" s="11">
        <v>4</v>
      </c>
    </row>
    <row r="219" spans="1:8">
      <c r="A219" s="6">
        <v>336</v>
      </c>
      <c r="B219" s="11">
        <v>493</v>
      </c>
      <c r="C219" s="11"/>
      <c r="G219" s="6">
        <v>576</v>
      </c>
      <c r="H219" s="11">
        <v>1</v>
      </c>
    </row>
    <row r="220" spans="1:8">
      <c r="A220" s="6">
        <v>337</v>
      </c>
      <c r="B220" s="11">
        <v>31</v>
      </c>
      <c r="C220" s="11"/>
      <c r="G220" s="6">
        <v>577</v>
      </c>
      <c r="H220" s="11">
        <v>1</v>
      </c>
    </row>
    <row r="221" spans="1:8">
      <c r="A221" s="6">
        <v>338</v>
      </c>
      <c r="B221" s="11">
        <v>236</v>
      </c>
      <c r="C221" s="11"/>
      <c r="G221" s="6">
        <v>578</v>
      </c>
      <c r="H221" s="11">
        <v>7</v>
      </c>
    </row>
    <row r="222" spans="1:8">
      <c r="A222" s="6">
        <v>339</v>
      </c>
      <c r="B222" s="11">
        <v>89</v>
      </c>
      <c r="C222" s="11"/>
      <c r="G222" s="6">
        <v>579</v>
      </c>
      <c r="H222" s="11">
        <v>5</v>
      </c>
    </row>
    <row r="223" spans="1:8">
      <c r="A223" s="6">
        <v>340</v>
      </c>
      <c r="B223" s="11">
        <v>299</v>
      </c>
      <c r="C223" s="11"/>
      <c r="G223" s="6">
        <v>580</v>
      </c>
      <c r="H223" s="11">
        <v>1</v>
      </c>
    </row>
    <row r="224" spans="1:8">
      <c r="A224" s="6">
        <v>341</v>
      </c>
      <c r="B224" s="11">
        <v>55</v>
      </c>
      <c r="C224" s="11"/>
      <c r="G224" s="6">
        <v>581</v>
      </c>
      <c r="H224" s="11">
        <v>0</v>
      </c>
    </row>
    <row r="225" spans="1:8">
      <c r="A225" s="6">
        <v>342</v>
      </c>
      <c r="B225" s="11">
        <v>325</v>
      </c>
      <c r="C225" s="11"/>
      <c r="G225" s="6">
        <v>582</v>
      </c>
      <c r="H225" s="11">
        <v>0</v>
      </c>
    </row>
    <row r="226" spans="1:8">
      <c r="A226" s="6">
        <v>343</v>
      </c>
      <c r="B226" s="11">
        <v>524</v>
      </c>
      <c r="C226" s="11"/>
      <c r="G226" s="6">
        <v>583</v>
      </c>
      <c r="H226" s="11">
        <v>1</v>
      </c>
    </row>
    <row r="227" spans="1:8">
      <c r="A227" s="6">
        <v>344</v>
      </c>
      <c r="B227" s="11">
        <v>285</v>
      </c>
      <c r="C227" s="11"/>
      <c r="G227" s="6">
        <v>584</v>
      </c>
      <c r="H227" s="11">
        <v>2</v>
      </c>
    </row>
    <row r="228" spans="1:8">
      <c r="A228" s="6">
        <v>345</v>
      </c>
      <c r="B228" s="11">
        <v>179</v>
      </c>
      <c r="C228" s="11"/>
      <c r="G228" s="6">
        <v>585</v>
      </c>
      <c r="H228" s="11">
        <v>0</v>
      </c>
    </row>
    <row r="229" spans="1:8">
      <c r="A229" s="6">
        <v>346</v>
      </c>
      <c r="B229" s="11">
        <v>188</v>
      </c>
      <c r="C229" s="11"/>
      <c r="G229" s="6">
        <v>586</v>
      </c>
      <c r="H229" s="11">
        <v>4</v>
      </c>
    </row>
    <row r="230" spans="1:8">
      <c r="A230" s="6">
        <v>347</v>
      </c>
      <c r="B230" s="11">
        <v>379</v>
      </c>
      <c r="C230" s="11"/>
      <c r="G230" s="6">
        <v>587</v>
      </c>
      <c r="H230" s="11">
        <v>7</v>
      </c>
    </row>
    <row r="231" spans="1:8">
      <c r="A231" s="6">
        <v>348</v>
      </c>
      <c r="B231" s="11">
        <v>119</v>
      </c>
      <c r="C231" s="11"/>
      <c r="G231" s="6">
        <v>588</v>
      </c>
      <c r="H231" s="11">
        <v>2</v>
      </c>
    </row>
    <row r="232" spans="1:8">
      <c r="A232" s="6">
        <v>349</v>
      </c>
      <c r="B232" s="11">
        <v>167</v>
      </c>
      <c r="C232" s="11"/>
      <c r="G232" s="6">
        <v>589</v>
      </c>
      <c r="H232" s="11">
        <v>1</v>
      </c>
    </row>
    <row r="233" spans="1:8">
      <c r="A233" s="6">
        <v>350</v>
      </c>
      <c r="B233" s="11">
        <v>221</v>
      </c>
      <c r="C233" s="11"/>
      <c r="G233" s="6">
        <v>590</v>
      </c>
      <c r="H233" s="11">
        <v>9</v>
      </c>
    </row>
    <row r="234" spans="1:8">
      <c r="A234" s="6">
        <v>351</v>
      </c>
      <c r="B234" s="11">
        <v>964</v>
      </c>
      <c r="C234" s="11"/>
      <c r="G234" s="6">
        <v>591</v>
      </c>
      <c r="H234" s="11">
        <v>2</v>
      </c>
    </row>
    <row r="235" spans="1:8">
      <c r="A235" s="6">
        <v>352</v>
      </c>
      <c r="B235" s="11">
        <v>286</v>
      </c>
      <c r="C235" s="11"/>
      <c r="G235" s="6">
        <v>592</v>
      </c>
      <c r="H235" s="11">
        <v>1</v>
      </c>
    </row>
    <row r="236" spans="1:8">
      <c r="A236" s="6">
        <v>353</v>
      </c>
      <c r="B236" s="11">
        <v>613</v>
      </c>
      <c r="C236" s="11"/>
      <c r="G236" s="6">
        <v>593</v>
      </c>
      <c r="H236" s="11">
        <v>7</v>
      </c>
    </row>
    <row r="237" spans="1:8">
      <c r="A237" s="6">
        <v>354</v>
      </c>
      <c r="B237" s="11">
        <v>29</v>
      </c>
      <c r="C237" s="11"/>
      <c r="G237" s="6">
        <v>594</v>
      </c>
      <c r="H237" s="11">
        <v>2</v>
      </c>
    </row>
    <row r="238" spans="1:8">
      <c r="A238" s="6">
        <v>355</v>
      </c>
      <c r="B238" s="11">
        <v>165</v>
      </c>
      <c r="C238" s="11"/>
      <c r="G238" s="6">
        <v>595</v>
      </c>
      <c r="H238" s="11">
        <v>8</v>
      </c>
    </row>
    <row r="239" spans="1:8">
      <c r="A239" s="6">
        <v>356</v>
      </c>
      <c r="B239" s="11">
        <v>97</v>
      </c>
      <c r="C239" s="11"/>
      <c r="G239" s="6">
        <v>596</v>
      </c>
      <c r="H239" s="11">
        <v>2</v>
      </c>
    </row>
    <row r="240" spans="1:8">
      <c r="A240" s="6">
        <v>357</v>
      </c>
      <c r="B240" s="11">
        <v>303</v>
      </c>
      <c r="C240" s="11"/>
      <c r="G240" s="6">
        <v>597</v>
      </c>
      <c r="H240" s="11">
        <v>2</v>
      </c>
    </row>
    <row r="241" spans="1:8">
      <c r="A241" s="6">
        <v>358</v>
      </c>
      <c r="B241" s="11">
        <v>267</v>
      </c>
      <c r="C241" s="11"/>
      <c r="G241" s="6">
        <v>598</v>
      </c>
      <c r="H241" s="11">
        <v>7</v>
      </c>
    </row>
    <row r="242" spans="1:8">
      <c r="A242" s="6">
        <v>359</v>
      </c>
      <c r="B242" s="11">
        <v>302</v>
      </c>
      <c r="C242" s="11"/>
      <c r="G242" s="6">
        <v>599</v>
      </c>
      <c r="H242" s="11">
        <v>2</v>
      </c>
    </row>
    <row r="243" spans="1:8">
      <c r="A243" s="6">
        <v>360</v>
      </c>
      <c r="B243" s="11">
        <v>87</v>
      </c>
      <c r="C243" s="11"/>
      <c r="G243" s="6">
        <v>660</v>
      </c>
      <c r="H243" s="11">
        <v>18</v>
      </c>
    </row>
    <row r="244" spans="1:8">
      <c r="A244" s="6">
        <v>361</v>
      </c>
      <c r="B244" s="11">
        <v>354</v>
      </c>
      <c r="C244" s="11"/>
      <c r="G244" s="6">
        <v>661</v>
      </c>
      <c r="H244" s="11">
        <v>9</v>
      </c>
    </row>
    <row r="245" spans="1:8">
      <c r="A245" s="6">
        <v>362</v>
      </c>
      <c r="B245" s="11">
        <v>86</v>
      </c>
      <c r="C245" s="11"/>
      <c r="G245" s="6">
        <v>662</v>
      </c>
      <c r="H245" s="11">
        <v>4</v>
      </c>
    </row>
    <row r="246" spans="1:8">
      <c r="A246" s="6">
        <v>363</v>
      </c>
      <c r="B246" s="11">
        <v>26</v>
      </c>
      <c r="C246" s="11"/>
      <c r="G246" s="6">
        <v>663</v>
      </c>
      <c r="H246" s="11">
        <v>7</v>
      </c>
    </row>
    <row r="247" spans="1:8">
      <c r="A247" s="6">
        <v>364</v>
      </c>
      <c r="B247" s="11">
        <v>113</v>
      </c>
      <c r="C247" s="11"/>
      <c r="G247" s="6">
        <v>664</v>
      </c>
      <c r="H247" s="11">
        <v>29</v>
      </c>
    </row>
    <row r="248" spans="1:8">
      <c r="A248" s="6">
        <v>365</v>
      </c>
      <c r="B248" s="11">
        <v>65</v>
      </c>
      <c r="C248" s="11"/>
      <c r="G248" s="6">
        <v>665</v>
      </c>
      <c r="H248" s="11">
        <v>12</v>
      </c>
    </row>
    <row r="249" spans="1:8">
      <c r="A249" s="6">
        <v>366</v>
      </c>
      <c r="B249" s="11">
        <v>134</v>
      </c>
      <c r="C249" s="11"/>
      <c r="G249" s="6">
        <v>666</v>
      </c>
      <c r="H249" s="11">
        <v>4</v>
      </c>
    </row>
    <row r="250" spans="1:8">
      <c r="A250" s="6">
        <v>367</v>
      </c>
      <c r="B250" s="11">
        <v>119</v>
      </c>
      <c r="C250" s="11"/>
      <c r="G250" s="6">
        <v>667</v>
      </c>
      <c r="H250" s="11">
        <v>28</v>
      </c>
    </row>
    <row r="251" spans="1:8">
      <c r="A251" s="6">
        <v>368</v>
      </c>
      <c r="B251" s="11">
        <v>159</v>
      </c>
      <c r="C251" s="11"/>
      <c r="G251" s="6">
        <v>668</v>
      </c>
      <c r="H251" s="11">
        <v>25</v>
      </c>
    </row>
    <row r="252" spans="1:8">
      <c r="A252" s="6">
        <v>369</v>
      </c>
      <c r="B252" s="11">
        <v>167</v>
      </c>
      <c r="C252" s="11"/>
      <c r="G252" s="6">
        <v>669</v>
      </c>
      <c r="H252" s="11">
        <v>28</v>
      </c>
    </row>
    <row r="253" spans="1:8">
      <c r="A253" s="6">
        <v>370</v>
      </c>
      <c r="B253" s="11">
        <v>43</v>
      </c>
      <c r="C253" s="11"/>
      <c r="G253" s="6">
        <v>670</v>
      </c>
      <c r="H253" s="11">
        <v>310</v>
      </c>
    </row>
    <row r="254" spans="1:8">
      <c r="A254" s="6">
        <v>371</v>
      </c>
      <c r="B254" s="11">
        <v>1062</v>
      </c>
      <c r="C254" s="11"/>
      <c r="G254" s="6">
        <v>671</v>
      </c>
      <c r="H254" s="11">
        <v>15</v>
      </c>
    </row>
    <row r="255" spans="1:8">
      <c r="A255" s="6">
        <v>372</v>
      </c>
      <c r="B255" s="11">
        <v>9</v>
      </c>
      <c r="C255" s="11"/>
      <c r="G255" s="6">
        <v>672</v>
      </c>
      <c r="H255" s="11">
        <v>215</v>
      </c>
    </row>
    <row r="256" spans="1:8">
      <c r="A256" s="6">
        <v>373</v>
      </c>
      <c r="B256" s="11">
        <v>89</v>
      </c>
      <c r="C256" s="11"/>
      <c r="G256" s="6">
        <v>673</v>
      </c>
      <c r="H256" s="11">
        <v>3</v>
      </c>
    </row>
    <row r="257" spans="1:8">
      <c r="A257" s="6">
        <v>374</v>
      </c>
      <c r="B257" s="11">
        <v>174</v>
      </c>
      <c r="C257" s="11"/>
      <c r="G257" s="6">
        <v>674</v>
      </c>
      <c r="H257" s="11">
        <v>2</v>
      </c>
    </row>
    <row r="258" spans="1:8">
      <c r="A258" s="6">
        <v>375</v>
      </c>
      <c r="B258" s="11">
        <v>14</v>
      </c>
      <c r="C258" s="11"/>
      <c r="G258" s="6">
        <v>675</v>
      </c>
      <c r="H258" s="11">
        <v>26</v>
      </c>
    </row>
    <row r="259" spans="1:8">
      <c r="A259" s="6">
        <v>376</v>
      </c>
      <c r="B259" s="11">
        <v>48</v>
      </c>
      <c r="C259" s="11"/>
      <c r="G259" s="6">
        <v>676</v>
      </c>
      <c r="H259" s="11">
        <v>24</v>
      </c>
    </row>
    <row r="260" spans="1:8">
      <c r="A260" s="6">
        <v>377</v>
      </c>
      <c r="B260" s="11">
        <v>133</v>
      </c>
      <c r="C260" s="11"/>
      <c r="G260" s="6">
        <v>677</v>
      </c>
      <c r="H260" s="11">
        <v>96</v>
      </c>
    </row>
    <row r="261" spans="1:8">
      <c r="A261" s="6">
        <v>378</v>
      </c>
      <c r="B261" s="11">
        <v>83</v>
      </c>
      <c r="C261" s="11"/>
      <c r="G261" s="6">
        <v>678</v>
      </c>
      <c r="H261" s="11">
        <v>17</v>
      </c>
    </row>
    <row r="262" spans="1:8">
      <c r="A262" s="6">
        <v>379</v>
      </c>
      <c r="B262" s="11">
        <v>149</v>
      </c>
      <c r="C262" s="11"/>
      <c r="G262" s="6">
        <v>679</v>
      </c>
      <c r="H262" s="11">
        <v>94</v>
      </c>
    </row>
    <row r="263" spans="1:8">
      <c r="A263" s="6">
        <v>380</v>
      </c>
      <c r="B263" s="11">
        <v>49</v>
      </c>
      <c r="C263" s="11"/>
      <c r="G263" s="6">
        <v>680</v>
      </c>
      <c r="H263" s="11">
        <v>129</v>
      </c>
    </row>
    <row r="264" spans="1:8">
      <c r="A264" s="6">
        <v>381</v>
      </c>
      <c r="B264" s="11">
        <v>251</v>
      </c>
      <c r="C264" s="11"/>
      <c r="G264" s="6">
        <v>681</v>
      </c>
      <c r="H264" s="11">
        <v>1</v>
      </c>
    </row>
    <row r="265" spans="1:8">
      <c r="A265" s="6">
        <v>382</v>
      </c>
      <c r="B265" s="11">
        <v>22</v>
      </c>
      <c r="C265" s="11"/>
      <c r="G265" s="6">
        <v>682</v>
      </c>
      <c r="H265" s="11">
        <v>4</v>
      </c>
    </row>
    <row r="266" spans="1:8">
      <c r="A266" s="6">
        <v>383</v>
      </c>
      <c r="B266" s="11">
        <v>48</v>
      </c>
      <c r="C266" s="11"/>
      <c r="G266" s="6">
        <v>683</v>
      </c>
      <c r="H266" s="11">
        <v>3</v>
      </c>
    </row>
    <row r="267" spans="1:8">
      <c r="A267" s="6">
        <v>384</v>
      </c>
      <c r="B267" s="11">
        <v>383</v>
      </c>
      <c r="C267" s="11"/>
      <c r="G267" s="6">
        <v>684</v>
      </c>
      <c r="H267" s="11">
        <v>135</v>
      </c>
    </row>
    <row r="268" spans="1:8">
      <c r="A268" s="6">
        <v>385</v>
      </c>
      <c r="B268" s="11">
        <v>237</v>
      </c>
      <c r="C268" s="11"/>
      <c r="G268" s="6">
        <v>685</v>
      </c>
      <c r="H268" s="11">
        <v>10</v>
      </c>
    </row>
    <row r="269" spans="1:8">
      <c r="A269" s="6">
        <v>386</v>
      </c>
      <c r="B269" s="11">
        <v>13</v>
      </c>
      <c r="C269" s="11"/>
      <c r="G269" s="6">
        <v>686</v>
      </c>
      <c r="H269" s="11">
        <v>0</v>
      </c>
    </row>
    <row r="270" spans="1:8">
      <c r="A270" s="6">
        <v>387</v>
      </c>
      <c r="B270" s="11">
        <v>562</v>
      </c>
      <c r="C270" s="11"/>
      <c r="G270" s="6">
        <v>687</v>
      </c>
      <c r="H270" s="11">
        <v>6</v>
      </c>
    </row>
    <row r="271" spans="1:8">
      <c r="A271" s="6">
        <v>388</v>
      </c>
      <c r="B271" s="11">
        <v>71</v>
      </c>
      <c r="C271" s="11"/>
      <c r="G271" s="6">
        <v>688</v>
      </c>
      <c r="H271" s="11">
        <v>36</v>
      </c>
    </row>
    <row r="272" spans="1:8">
      <c r="A272" s="6">
        <v>389</v>
      </c>
      <c r="B272" s="11">
        <v>1510</v>
      </c>
      <c r="C272" s="11"/>
      <c r="G272" s="6">
        <v>689</v>
      </c>
      <c r="H272" s="11">
        <v>336</v>
      </c>
    </row>
    <row r="273" spans="1:8">
      <c r="A273" s="6">
        <v>390</v>
      </c>
      <c r="B273" s="11">
        <v>14</v>
      </c>
      <c r="C273" s="11"/>
      <c r="G273" s="6">
        <v>690</v>
      </c>
      <c r="H273" s="11">
        <v>34</v>
      </c>
    </row>
    <row r="274" spans="1:8">
      <c r="A274" s="6">
        <v>391</v>
      </c>
      <c r="B274" s="11">
        <v>193</v>
      </c>
      <c r="C274" s="11"/>
      <c r="G274" s="6">
        <v>691</v>
      </c>
      <c r="H274" s="11">
        <v>10</v>
      </c>
    </row>
    <row r="275" spans="1:8">
      <c r="A275" s="6">
        <v>392</v>
      </c>
      <c r="B275" s="11">
        <v>206</v>
      </c>
      <c r="C275" s="11"/>
      <c r="G275" s="6">
        <v>692</v>
      </c>
      <c r="H275" s="11">
        <v>201</v>
      </c>
    </row>
    <row r="276" spans="1:8">
      <c r="A276" s="6">
        <v>393</v>
      </c>
      <c r="B276" s="11">
        <v>351</v>
      </c>
      <c r="C276" s="11"/>
      <c r="G276" s="6">
        <v>693</v>
      </c>
      <c r="H276" s="11">
        <v>296</v>
      </c>
    </row>
    <row r="277" spans="1:8">
      <c r="A277" s="6">
        <v>394</v>
      </c>
      <c r="B277" s="11">
        <v>50</v>
      </c>
      <c r="C277" s="11"/>
      <c r="G277" s="6">
        <v>694</v>
      </c>
      <c r="H277" s="11">
        <v>7</v>
      </c>
    </row>
    <row r="278" spans="1:8">
      <c r="A278" s="6">
        <v>395</v>
      </c>
      <c r="B278" s="11">
        <v>184</v>
      </c>
      <c r="C278" s="11"/>
      <c r="G278" s="6">
        <v>695</v>
      </c>
      <c r="H278" s="11">
        <v>7</v>
      </c>
    </row>
    <row r="279" spans="1:8">
      <c r="A279" s="6">
        <v>396</v>
      </c>
      <c r="B279" s="11">
        <v>196</v>
      </c>
      <c r="C279" s="11"/>
      <c r="G279" s="6">
        <v>696</v>
      </c>
      <c r="H279" s="11">
        <v>1</v>
      </c>
    </row>
    <row r="280" spans="1:8">
      <c r="A280" s="6">
        <v>397</v>
      </c>
      <c r="B280" s="11">
        <v>229</v>
      </c>
      <c r="C280" s="11"/>
      <c r="G280" s="6">
        <v>697</v>
      </c>
      <c r="H280" s="11">
        <v>114</v>
      </c>
    </row>
    <row r="281" spans="1:8">
      <c r="A281" s="6">
        <v>398</v>
      </c>
      <c r="B281" s="11">
        <v>67</v>
      </c>
      <c r="C281" s="11"/>
      <c r="G281" s="6">
        <v>698</v>
      </c>
      <c r="H281" s="11">
        <v>29</v>
      </c>
    </row>
    <row r="282" spans="1:8">
      <c r="A282" s="6">
        <v>399</v>
      </c>
      <c r="B282" s="11">
        <v>95</v>
      </c>
      <c r="C282" s="11"/>
      <c r="G282" s="6">
        <v>699</v>
      </c>
      <c r="H282" s="11">
        <v>890</v>
      </c>
    </row>
    <row r="283" spans="1:8">
      <c r="A283" s="6">
        <v>400</v>
      </c>
      <c r="B283" s="11">
        <v>62</v>
      </c>
      <c r="C283" s="11"/>
      <c r="G283" s="6">
        <v>700</v>
      </c>
      <c r="H283" s="11">
        <v>31</v>
      </c>
    </row>
    <row r="284" spans="1:8">
      <c r="A284" s="6">
        <v>401</v>
      </c>
      <c r="B284" s="11">
        <v>73</v>
      </c>
      <c r="C284" s="11"/>
      <c r="G284" s="6">
        <v>701</v>
      </c>
      <c r="H284" s="11">
        <v>21</v>
      </c>
    </row>
    <row r="285" spans="1:8">
      <c r="A285" s="6">
        <v>402</v>
      </c>
      <c r="B285" s="11">
        <v>43</v>
      </c>
      <c r="C285" s="11"/>
      <c r="G285" s="6">
        <v>702</v>
      </c>
      <c r="H285" s="11">
        <v>37</v>
      </c>
    </row>
    <row r="286" spans="1:8">
      <c r="A286" s="6">
        <v>403</v>
      </c>
      <c r="B286" s="11">
        <v>70</v>
      </c>
      <c r="C286" s="11"/>
      <c r="G286" s="6">
        <v>703</v>
      </c>
      <c r="H286" s="11">
        <v>7</v>
      </c>
    </row>
    <row r="287" spans="1:8">
      <c r="A287" s="6">
        <v>404</v>
      </c>
      <c r="B287" s="11">
        <v>271</v>
      </c>
      <c r="C287" s="11"/>
      <c r="G287" s="6">
        <v>704</v>
      </c>
      <c r="H287" s="11">
        <v>4</v>
      </c>
    </row>
    <row r="288" spans="1:8">
      <c r="A288" s="6">
        <v>405</v>
      </c>
      <c r="B288" s="11">
        <v>55</v>
      </c>
      <c r="C288" s="11"/>
      <c r="G288" s="6">
        <v>705</v>
      </c>
      <c r="H288" s="11">
        <v>5</v>
      </c>
    </row>
    <row r="289" spans="1:8">
      <c r="A289" s="6">
        <v>406</v>
      </c>
      <c r="B289" s="11">
        <v>35</v>
      </c>
      <c r="C289" s="11"/>
      <c r="G289" s="6">
        <v>706</v>
      </c>
      <c r="H289" s="11">
        <v>0</v>
      </c>
    </row>
    <row r="290" spans="1:8">
      <c r="A290" s="6">
        <v>407</v>
      </c>
      <c r="B290" s="11">
        <v>22</v>
      </c>
      <c r="C290" s="11"/>
      <c r="G290" s="6">
        <v>707</v>
      </c>
      <c r="H290" s="11">
        <v>456</v>
      </c>
    </row>
    <row r="291" spans="1:8">
      <c r="A291" s="6">
        <v>408</v>
      </c>
      <c r="B291" s="11">
        <v>38</v>
      </c>
      <c r="C291" s="11"/>
      <c r="G291" s="6">
        <v>708</v>
      </c>
      <c r="H291" s="11">
        <v>369</v>
      </c>
    </row>
    <row r="292" spans="1:8">
      <c r="A292" s="6">
        <v>409</v>
      </c>
      <c r="B292" s="11">
        <v>15</v>
      </c>
      <c r="C292" s="11"/>
      <c r="G292" s="6">
        <v>709</v>
      </c>
      <c r="H292" s="11">
        <v>2</v>
      </c>
    </row>
    <row r="293" spans="1:8">
      <c r="A293" s="6">
        <v>410</v>
      </c>
      <c r="B293" s="11">
        <v>7</v>
      </c>
      <c r="C293" s="11"/>
      <c r="G293" s="6">
        <v>710</v>
      </c>
      <c r="H293" s="11">
        <v>0</v>
      </c>
    </row>
    <row r="294" spans="1:8">
      <c r="A294" s="6">
        <v>411</v>
      </c>
      <c r="B294" s="11">
        <v>241</v>
      </c>
      <c r="C294" s="11"/>
      <c r="G294" s="6">
        <v>711</v>
      </c>
      <c r="H294" s="11">
        <v>338</v>
      </c>
    </row>
    <row r="295" spans="1:8">
      <c r="A295" s="6">
        <v>412</v>
      </c>
      <c r="B295" s="11">
        <v>55</v>
      </c>
      <c r="C295" s="11"/>
      <c r="G295" s="6">
        <v>712</v>
      </c>
      <c r="H295" s="11">
        <v>4</v>
      </c>
    </row>
    <row r="296" spans="1:8">
      <c r="A296" s="6">
        <v>413</v>
      </c>
      <c r="B296" s="11">
        <v>171</v>
      </c>
      <c r="C296" s="11"/>
      <c r="G296" s="6">
        <v>713</v>
      </c>
      <c r="H296" s="11">
        <v>1</v>
      </c>
    </row>
    <row r="297" spans="1:8">
      <c r="A297" s="6">
        <v>414</v>
      </c>
      <c r="B297" s="11">
        <v>208</v>
      </c>
      <c r="C297" s="11"/>
      <c r="G297" s="6">
        <v>714</v>
      </c>
      <c r="H297" s="11">
        <v>28</v>
      </c>
    </row>
    <row r="298" spans="1:8">
      <c r="A298" s="6">
        <v>415</v>
      </c>
      <c r="B298" s="11">
        <v>21</v>
      </c>
      <c r="C298" s="11"/>
      <c r="G298" s="6">
        <v>715</v>
      </c>
      <c r="H298" s="11">
        <v>12</v>
      </c>
    </row>
    <row r="299" spans="1:8">
      <c r="A299" s="6">
        <v>416</v>
      </c>
      <c r="B299" s="11">
        <v>25</v>
      </c>
      <c r="C299" s="11"/>
      <c r="G299" s="6">
        <v>716</v>
      </c>
      <c r="H299" s="11">
        <v>16</v>
      </c>
    </row>
    <row r="300" spans="1:8">
      <c r="A300" s="6">
        <v>417</v>
      </c>
      <c r="B300" s="11">
        <v>52</v>
      </c>
      <c r="C300" s="11"/>
      <c r="G300" s="6">
        <v>717</v>
      </c>
      <c r="H300" s="11">
        <v>4</v>
      </c>
    </row>
    <row r="301" spans="1:8">
      <c r="A301" s="6">
        <v>418</v>
      </c>
      <c r="B301" s="11">
        <v>104</v>
      </c>
      <c r="C301" s="11"/>
      <c r="G301" s="6">
        <v>718</v>
      </c>
      <c r="H301" s="11">
        <v>4</v>
      </c>
    </row>
    <row r="302" spans="1:8">
      <c r="A302" s="6">
        <v>419</v>
      </c>
      <c r="B302" s="11">
        <v>73</v>
      </c>
      <c r="C302" s="11"/>
      <c r="G302" s="6">
        <v>719</v>
      </c>
      <c r="H302" s="11">
        <v>10</v>
      </c>
    </row>
    <row r="303" spans="1:8">
      <c r="A303" s="6">
        <v>520</v>
      </c>
      <c r="B303" s="11">
        <v>34</v>
      </c>
      <c r="C303" s="11"/>
      <c r="G303" s="6">
        <v>760</v>
      </c>
      <c r="H303" s="11">
        <v>0</v>
      </c>
    </row>
    <row r="304" spans="1:8">
      <c r="A304" s="6">
        <v>521</v>
      </c>
      <c r="B304" s="11">
        <v>56</v>
      </c>
      <c r="C304" s="11"/>
      <c r="G304" s="6">
        <v>761</v>
      </c>
      <c r="H304" s="11">
        <v>6</v>
      </c>
    </row>
    <row r="305" spans="1:8">
      <c r="A305" s="6">
        <v>522</v>
      </c>
      <c r="B305" s="11">
        <v>31</v>
      </c>
      <c r="C305" s="11"/>
      <c r="G305" s="6">
        <v>762</v>
      </c>
      <c r="H305" s="11">
        <v>0</v>
      </c>
    </row>
    <row r="306" spans="1:8">
      <c r="A306" s="6">
        <v>523</v>
      </c>
      <c r="B306" s="11">
        <v>84</v>
      </c>
      <c r="C306" s="11"/>
      <c r="G306" s="6">
        <v>763</v>
      </c>
      <c r="H306" s="11">
        <v>1</v>
      </c>
    </row>
    <row r="307" spans="1:8">
      <c r="A307" s="6">
        <v>524</v>
      </c>
      <c r="B307" s="11">
        <v>130</v>
      </c>
      <c r="C307" s="11"/>
      <c r="G307" s="6">
        <v>764</v>
      </c>
      <c r="H307" s="11">
        <v>0</v>
      </c>
    </row>
    <row r="308" spans="1:8">
      <c r="A308" s="6">
        <v>525</v>
      </c>
      <c r="B308" s="11">
        <v>12</v>
      </c>
      <c r="C308" s="11"/>
      <c r="G308" s="6">
        <v>765</v>
      </c>
      <c r="H308" s="11">
        <v>44</v>
      </c>
    </row>
    <row r="309" spans="1:8">
      <c r="A309" s="6">
        <v>526</v>
      </c>
      <c r="B309" s="11">
        <v>23</v>
      </c>
      <c r="C309" s="11"/>
      <c r="G309" s="6">
        <v>766</v>
      </c>
      <c r="H309" s="11">
        <v>0</v>
      </c>
    </row>
    <row r="310" spans="1:8">
      <c r="A310" s="6">
        <v>527</v>
      </c>
      <c r="B310" s="11">
        <v>158</v>
      </c>
      <c r="C310" s="11"/>
      <c r="G310" s="6">
        <v>767</v>
      </c>
      <c r="H310" s="11">
        <v>3</v>
      </c>
    </row>
    <row r="311" spans="1:8">
      <c r="A311" s="6">
        <v>528</v>
      </c>
      <c r="B311" s="11">
        <v>30</v>
      </c>
      <c r="C311" s="11"/>
      <c r="G311" s="6">
        <v>768</v>
      </c>
      <c r="H311" s="11">
        <v>0</v>
      </c>
    </row>
    <row r="312" spans="1:8">
      <c r="A312" s="6">
        <v>529</v>
      </c>
      <c r="B312" s="11">
        <v>18</v>
      </c>
      <c r="C312" s="11"/>
      <c r="G312" s="6">
        <v>769</v>
      </c>
      <c r="H312" s="11">
        <v>52</v>
      </c>
    </row>
    <row r="313" spans="1:8">
      <c r="A313" s="6">
        <v>530</v>
      </c>
      <c r="B313" s="11">
        <v>29</v>
      </c>
      <c r="C313" s="11"/>
      <c r="G313" s="6">
        <v>770</v>
      </c>
      <c r="H313" s="11">
        <v>0</v>
      </c>
    </row>
    <row r="314" spans="1:8">
      <c r="A314" s="6">
        <v>531</v>
      </c>
      <c r="B314" s="11">
        <v>31</v>
      </c>
      <c r="C314" s="11"/>
      <c r="G314" s="6">
        <v>771</v>
      </c>
      <c r="H314" s="11">
        <v>1</v>
      </c>
    </row>
    <row r="315" spans="1:8">
      <c r="A315" s="6">
        <v>532</v>
      </c>
      <c r="B315" s="11">
        <v>173</v>
      </c>
      <c r="C315" s="11"/>
      <c r="G315" s="6">
        <v>772</v>
      </c>
      <c r="H315" s="11">
        <v>1</v>
      </c>
    </row>
    <row r="316" spans="1:8">
      <c r="A316" s="6">
        <v>533</v>
      </c>
      <c r="B316" s="11">
        <v>17</v>
      </c>
      <c r="C316" s="11"/>
      <c r="G316" s="6">
        <v>773</v>
      </c>
      <c r="H316" s="11">
        <v>2</v>
      </c>
    </row>
    <row r="317" spans="1:8">
      <c r="A317" s="6">
        <v>534</v>
      </c>
      <c r="B317" s="11">
        <v>48</v>
      </c>
      <c r="C317" s="11"/>
      <c r="G317" s="6">
        <v>774</v>
      </c>
      <c r="H317" s="11">
        <v>9</v>
      </c>
    </row>
    <row r="318" spans="1:8">
      <c r="A318" s="6">
        <v>535</v>
      </c>
      <c r="B318" s="11">
        <v>59</v>
      </c>
      <c r="C318" s="11"/>
      <c r="G318" s="6">
        <v>775</v>
      </c>
      <c r="H318" s="11">
        <v>5</v>
      </c>
    </row>
    <row r="319" spans="1:8">
      <c r="A319" s="6">
        <v>536</v>
      </c>
      <c r="B319" s="11">
        <v>39</v>
      </c>
      <c r="C319" s="11"/>
      <c r="G319" s="6">
        <v>776</v>
      </c>
      <c r="H319" s="11">
        <v>57</v>
      </c>
    </row>
    <row r="320" spans="1:8">
      <c r="A320" s="6">
        <v>537</v>
      </c>
      <c r="B320" s="11">
        <v>59</v>
      </c>
      <c r="C320" s="11"/>
      <c r="G320" s="6">
        <v>777</v>
      </c>
      <c r="H320" s="11">
        <v>3</v>
      </c>
    </row>
    <row r="321" spans="1:8">
      <c r="A321" s="6">
        <v>538</v>
      </c>
      <c r="B321" s="11">
        <v>60</v>
      </c>
      <c r="C321" s="11"/>
      <c r="G321" s="6">
        <v>778</v>
      </c>
      <c r="H321" s="11">
        <v>1</v>
      </c>
    </row>
    <row r="322" spans="1:8">
      <c r="A322" s="6">
        <v>539</v>
      </c>
      <c r="B322" s="11">
        <v>20</v>
      </c>
      <c r="C322" s="11"/>
      <c r="G322" s="6">
        <v>779</v>
      </c>
      <c r="H322" s="11">
        <v>6</v>
      </c>
    </row>
    <row r="323" spans="1:8">
      <c r="A323" s="6">
        <v>640</v>
      </c>
      <c r="B323" s="11">
        <v>2</v>
      </c>
      <c r="C323" s="11"/>
      <c r="G323" s="6">
        <v>860</v>
      </c>
      <c r="H323" s="11">
        <v>48</v>
      </c>
    </row>
    <row r="324" spans="1:8">
      <c r="A324" s="6">
        <v>641</v>
      </c>
      <c r="B324" s="11">
        <v>315</v>
      </c>
      <c r="C324" s="11"/>
      <c r="G324" s="6">
        <v>861</v>
      </c>
      <c r="H324" s="11">
        <v>2</v>
      </c>
    </row>
    <row r="325" spans="1:8">
      <c r="A325" s="6">
        <v>642</v>
      </c>
      <c r="B325" s="11">
        <v>2174</v>
      </c>
      <c r="C325" s="11"/>
      <c r="G325" s="6">
        <v>862</v>
      </c>
      <c r="H325" s="11">
        <v>4</v>
      </c>
    </row>
    <row r="326" spans="1:8">
      <c r="A326" s="6">
        <v>643</v>
      </c>
      <c r="B326" s="11">
        <v>152</v>
      </c>
      <c r="C326" s="11"/>
      <c r="G326" s="6">
        <v>863</v>
      </c>
      <c r="H326" s="11">
        <v>5</v>
      </c>
    </row>
    <row r="327" spans="1:8">
      <c r="A327" s="6">
        <v>644</v>
      </c>
      <c r="B327" s="11">
        <v>1021</v>
      </c>
      <c r="C327" s="11"/>
      <c r="G327" s="6">
        <v>864</v>
      </c>
      <c r="H327" s="11">
        <v>79</v>
      </c>
    </row>
    <row r="328" spans="1:8">
      <c r="A328" s="6">
        <v>645</v>
      </c>
      <c r="B328" s="11">
        <v>237</v>
      </c>
      <c r="C328" s="11"/>
      <c r="G328" s="6">
        <v>865</v>
      </c>
      <c r="H328" s="11">
        <v>2</v>
      </c>
    </row>
    <row r="329" spans="1:8">
      <c r="A329" s="6">
        <v>646</v>
      </c>
      <c r="B329" s="11">
        <v>27</v>
      </c>
      <c r="C329" s="11"/>
      <c r="G329" s="6">
        <v>866</v>
      </c>
      <c r="H329" s="11">
        <v>11</v>
      </c>
    </row>
    <row r="330" spans="1:8">
      <c r="A330" s="6">
        <v>647</v>
      </c>
      <c r="B330" s="11">
        <v>17</v>
      </c>
      <c r="C330" s="11"/>
      <c r="G330" s="6">
        <v>867</v>
      </c>
      <c r="H330" s="11">
        <v>11</v>
      </c>
    </row>
    <row r="331" spans="1:8">
      <c r="A331" s="6">
        <v>648</v>
      </c>
      <c r="B331" s="11">
        <v>27</v>
      </c>
      <c r="C331" s="11"/>
      <c r="G331" s="6">
        <v>868</v>
      </c>
      <c r="H331" s="11">
        <v>1</v>
      </c>
    </row>
    <row r="332" spans="1:8">
      <c r="A332" s="6">
        <v>649</v>
      </c>
      <c r="B332" s="11">
        <v>82</v>
      </c>
      <c r="C332" s="11"/>
      <c r="G332" s="6">
        <v>869</v>
      </c>
      <c r="H332" s="11">
        <v>3</v>
      </c>
    </row>
    <row r="333" spans="1:8">
      <c r="A333" s="6">
        <v>650</v>
      </c>
      <c r="B333" s="11">
        <v>48</v>
      </c>
      <c r="C333" s="11"/>
      <c r="G333" s="6">
        <v>870</v>
      </c>
      <c r="H333" s="11">
        <v>5</v>
      </c>
    </row>
    <row r="334" spans="1:8">
      <c r="A334" s="6">
        <v>651</v>
      </c>
      <c r="B334" s="11">
        <v>105</v>
      </c>
      <c r="C334" s="11"/>
      <c r="G334" s="6">
        <v>871</v>
      </c>
      <c r="H334" s="11">
        <v>12</v>
      </c>
    </row>
    <row r="335" spans="1:8">
      <c r="A335" s="6">
        <v>652</v>
      </c>
      <c r="B335" s="11">
        <v>28</v>
      </c>
      <c r="C335" s="11"/>
      <c r="G335" s="6">
        <v>872</v>
      </c>
      <c r="H335" s="11">
        <v>2</v>
      </c>
    </row>
    <row r="336" spans="1:8">
      <c r="A336" s="6">
        <v>653</v>
      </c>
      <c r="B336" s="11">
        <v>1107</v>
      </c>
      <c r="C336" s="11"/>
      <c r="G336" s="6">
        <v>873</v>
      </c>
      <c r="H336" s="11">
        <v>5</v>
      </c>
    </row>
    <row r="337" spans="1:8">
      <c r="A337" s="6">
        <v>654</v>
      </c>
      <c r="B337" s="11">
        <v>1013</v>
      </c>
      <c r="C337" s="11"/>
      <c r="G337" s="6">
        <v>874</v>
      </c>
      <c r="H337" s="11">
        <v>21</v>
      </c>
    </row>
    <row r="338" spans="1:8">
      <c r="A338" s="6">
        <v>655</v>
      </c>
      <c r="B338" s="11">
        <v>274</v>
      </c>
      <c r="C338" s="11"/>
      <c r="G338" s="6">
        <v>875</v>
      </c>
      <c r="H338" s="11">
        <v>0</v>
      </c>
    </row>
    <row r="339" spans="1:8">
      <c r="A339" s="6">
        <v>656</v>
      </c>
      <c r="B339" s="11">
        <v>87</v>
      </c>
      <c r="C339" s="11"/>
      <c r="G339" s="6">
        <v>876</v>
      </c>
      <c r="H339" s="11">
        <v>45</v>
      </c>
    </row>
    <row r="340" spans="1:8">
      <c r="A340" s="6">
        <v>657</v>
      </c>
      <c r="B340" s="11">
        <v>99</v>
      </c>
      <c r="C340" s="11"/>
      <c r="G340" s="6">
        <v>877</v>
      </c>
      <c r="H340" s="11">
        <v>29</v>
      </c>
    </row>
    <row r="341" spans="1:8">
      <c r="A341" s="6">
        <v>658</v>
      </c>
      <c r="B341" s="11">
        <v>276</v>
      </c>
      <c r="C341" s="11"/>
      <c r="G341" s="6">
        <v>878</v>
      </c>
      <c r="H341" s="11">
        <v>2</v>
      </c>
    </row>
    <row r="342" spans="1:8">
      <c r="A342" s="6">
        <v>659</v>
      </c>
      <c r="B342" s="11">
        <v>21</v>
      </c>
      <c r="C342" s="11"/>
      <c r="G342" s="6">
        <v>879</v>
      </c>
      <c r="H342" s="11">
        <v>30</v>
      </c>
    </row>
    <row r="343" spans="1:8">
      <c r="A343" s="6">
        <v>720</v>
      </c>
      <c r="B343" s="11">
        <v>41</v>
      </c>
      <c r="C343" s="11"/>
      <c r="G343" s="6">
        <v>880</v>
      </c>
      <c r="H343" s="11">
        <v>8</v>
      </c>
    </row>
    <row r="344" spans="1:8">
      <c r="A344" s="6">
        <v>721</v>
      </c>
      <c r="B344" s="11">
        <v>119</v>
      </c>
      <c r="C344" s="11"/>
      <c r="G344" s="6">
        <v>881</v>
      </c>
      <c r="H344" s="11">
        <v>1</v>
      </c>
    </row>
    <row r="345" spans="1:8">
      <c r="A345" s="6">
        <v>722</v>
      </c>
      <c r="B345" s="11">
        <v>153</v>
      </c>
      <c r="C345" s="11"/>
      <c r="G345" s="6">
        <v>882</v>
      </c>
      <c r="H345" s="11">
        <v>14</v>
      </c>
    </row>
    <row r="346" spans="1:8">
      <c r="A346" s="6">
        <v>723</v>
      </c>
      <c r="B346" s="11">
        <v>100</v>
      </c>
      <c r="C346" s="11"/>
      <c r="G346" s="6">
        <v>883</v>
      </c>
      <c r="H346" s="11">
        <v>24</v>
      </c>
    </row>
    <row r="347" spans="1:8">
      <c r="A347" s="6">
        <v>724</v>
      </c>
      <c r="B347" s="11">
        <v>143</v>
      </c>
      <c r="C347" s="11"/>
      <c r="G347" s="6">
        <v>884</v>
      </c>
      <c r="H347" s="11">
        <v>2</v>
      </c>
    </row>
    <row r="348" spans="1:8">
      <c r="A348" s="6">
        <v>725</v>
      </c>
      <c r="B348" s="11">
        <v>140</v>
      </c>
      <c r="C348" s="11"/>
      <c r="G348" s="6">
        <v>885</v>
      </c>
      <c r="H348" s="11">
        <v>21</v>
      </c>
    </row>
    <row r="349" spans="1:8">
      <c r="A349" s="6">
        <v>726</v>
      </c>
      <c r="B349" s="11">
        <v>35</v>
      </c>
      <c r="C349" s="11"/>
      <c r="G349" s="6">
        <v>886</v>
      </c>
      <c r="H349" s="11">
        <v>7</v>
      </c>
    </row>
    <row r="350" spans="1:8">
      <c r="A350" s="6">
        <v>727</v>
      </c>
      <c r="B350" s="11">
        <v>149</v>
      </c>
      <c r="C350" s="11"/>
      <c r="G350" s="6">
        <v>887</v>
      </c>
      <c r="H350" s="11">
        <v>0</v>
      </c>
    </row>
    <row r="351" spans="1:8">
      <c r="A351" s="6">
        <v>728</v>
      </c>
      <c r="B351" s="11">
        <v>130</v>
      </c>
      <c r="C351" s="11"/>
      <c r="G351" s="6">
        <v>888</v>
      </c>
      <c r="H351" s="11">
        <v>4</v>
      </c>
    </row>
    <row r="352" spans="1:8">
      <c r="A352" s="6">
        <v>729</v>
      </c>
      <c r="B352" s="11">
        <v>120</v>
      </c>
      <c r="C352" s="11"/>
      <c r="G352" s="6">
        <v>889</v>
      </c>
      <c r="H352" s="11">
        <v>32</v>
      </c>
    </row>
    <row r="353" spans="1:8">
      <c r="A353" s="6">
        <v>730</v>
      </c>
      <c r="B353" s="11">
        <v>265</v>
      </c>
      <c r="C353" s="11"/>
      <c r="G353" s="6">
        <v>890</v>
      </c>
      <c r="H353" s="11">
        <v>4</v>
      </c>
    </row>
    <row r="354" spans="1:8">
      <c r="A354" s="6">
        <v>731</v>
      </c>
      <c r="B354" s="11">
        <v>71</v>
      </c>
      <c r="C354" s="11"/>
      <c r="G354" s="6">
        <v>891</v>
      </c>
      <c r="H354" s="11">
        <v>9</v>
      </c>
    </row>
    <row r="355" spans="1:8">
      <c r="A355" s="6">
        <v>732</v>
      </c>
      <c r="B355" s="11">
        <v>13</v>
      </c>
      <c r="C355" s="11"/>
      <c r="G355" s="6">
        <v>892</v>
      </c>
      <c r="H355" s="11">
        <v>17</v>
      </c>
    </row>
    <row r="356" spans="1:8">
      <c r="A356" s="6">
        <v>733</v>
      </c>
      <c r="B356" s="11">
        <v>169</v>
      </c>
      <c r="C356" s="11"/>
      <c r="G356" s="6">
        <v>893</v>
      </c>
      <c r="H356" s="11">
        <v>5</v>
      </c>
    </row>
    <row r="357" spans="1:8">
      <c r="A357" s="6">
        <v>734</v>
      </c>
      <c r="B357" s="11">
        <v>57</v>
      </c>
      <c r="C357" s="11"/>
      <c r="G357" s="6">
        <v>894</v>
      </c>
      <c r="H357" s="11">
        <v>53</v>
      </c>
    </row>
    <row r="358" spans="1:8">
      <c r="A358" s="6">
        <v>735</v>
      </c>
      <c r="B358" s="11">
        <v>229</v>
      </c>
      <c r="C358" s="11"/>
      <c r="G358" s="6">
        <v>895</v>
      </c>
      <c r="H358" s="11">
        <v>7</v>
      </c>
    </row>
    <row r="359" spans="1:8">
      <c r="A359" s="6">
        <v>736</v>
      </c>
      <c r="B359" s="11">
        <v>108</v>
      </c>
      <c r="C359" s="11"/>
      <c r="G359" s="6">
        <v>896</v>
      </c>
      <c r="H359" s="11">
        <v>72</v>
      </c>
    </row>
    <row r="360" spans="1:8">
      <c r="A360" s="6">
        <v>737</v>
      </c>
      <c r="B360" s="11">
        <v>108</v>
      </c>
      <c r="C360" s="11"/>
      <c r="G360" s="6">
        <v>897</v>
      </c>
      <c r="H360" s="11">
        <v>0</v>
      </c>
    </row>
    <row r="361" spans="1:8">
      <c r="A361" s="6">
        <v>738</v>
      </c>
      <c r="B361" s="11">
        <v>41</v>
      </c>
      <c r="C361" s="11"/>
      <c r="G361" s="6">
        <v>898</v>
      </c>
      <c r="H361" s="11">
        <v>2</v>
      </c>
    </row>
    <row r="362" spans="1:8">
      <c r="A362" s="6">
        <v>739</v>
      </c>
      <c r="B362" s="11">
        <v>139</v>
      </c>
      <c r="C362" s="11"/>
      <c r="G362" s="6">
        <v>899</v>
      </c>
      <c r="H362" s="11">
        <v>8</v>
      </c>
    </row>
    <row r="363" spans="1:8">
      <c r="A363" s="6">
        <v>740</v>
      </c>
      <c r="B363" s="11">
        <v>19</v>
      </c>
      <c r="C363" s="11"/>
      <c r="G363" s="6">
        <v>900</v>
      </c>
      <c r="H363" s="11">
        <v>2</v>
      </c>
    </row>
    <row r="364" spans="1:8">
      <c r="A364" s="6">
        <v>741</v>
      </c>
      <c r="B364" s="11">
        <v>94</v>
      </c>
      <c r="C364" s="11"/>
      <c r="G364" s="6">
        <v>901</v>
      </c>
      <c r="H364" s="11">
        <v>0</v>
      </c>
    </row>
    <row r="365" spans="1:8">
      <c r="A365" s="6">
        <v>742</v>
      </c>
      <c r="B365" s="11">
        <v>23</v>
      </c>
      <c r="C365" s="11"/>
      <c r="G365" s="6">
        <v>902</v>
      </c>
      <c r="H365" s="11">
        <v>3</v>
      </c>
    </row>
    <row r="366" spans="1:8">
      <c r="A366" s="6">
        <v>743</v>
      </c>
      <c r="B366" s="11">
        <v>15</v>
      </c>
      <c r="C366" s="11"/>
      <c r="G366" s="6">
        <v>903</v>
      </c>
      <c r="H366" s="11">
        <v>4</v>
      </c>
    </row>
    <row r="367" spans="1:8">
      <c r="A367" s="6">
        <v>744</v>
      </c>
      <c r="B367" s="11">
        <v>62</v>
      </c>
      <c r="C367" s="11"/>
      <c r="G367" s="6">
        <v>904</v>
      </c>
      <c r="H367" s="11">
        <v>3</v>
      </c>
    </row>
    <row r="368" spans="1:8">
      <c r="A368" s="6">
        <v>745</v>
      </c>
      <c r="B368" s="11">
        <v>74</v>
      </c>
      <c r="C368" s="11"/>
      <c r="G368" s="6">
        <v>905</v>
      </c>
      <c r="H368" s="11">
        <v>6</v>
      </c>
    </row>
    <row r="369" spans="1:8">
      <c r="A369" s="6">
        <v>746</v>
      </c>
      <c r="B369" s="11">
        <v>97</v>
      </c>
      <c r="C369" s="11"/>
      <c r="G369" s="6">
        <v>906</v>
      </c>
      <c r="H369" s="11">
        <v>0</v>
      </c>
    </row>
    <row r="370" spans="1:8">
      <c r="A370" s="6">
        <v>747</v>
      </c>
      <c r="B370" s="11">
        <v>55</v>
      </c>
      <c r="C370" s="11"/>
      <c r="G370" s="6">
        <v>907</v>
      </c>
      <c r="H370" s="11">
        <v>0</v>
      </c>
    </row>
    <row r="371" spans="1:8">
      <c r="A371" s="6">
        <v>748</v>
      </c>
      <c r="B371" s="11">
        <v>44</v>
      </c>
      <c r="C371" s="11"/>
      <c r="G371" s="6">
        <v>908</v>
      </c>
      <c r="H371" s="11">
        <v>0</v>
      </c>
    </row>
    <row r="372" spans="1:8">
      <c r="A372" s="6">
        <v>749</v>
      </c>
      <c r="B372" s="11">
        <v>110</v>
      </c>
      <c r="C372" s="11"/>
      <c r="G372" s="6">
        <v>909</v>
      </c>
      <c r="H372" s="11">
        <v>8</v>
      </c>
    </row>
    <row r="373" spans="1:8">
      <c r="A373" s="6">
        <v>750</v>
      </c>
      <c r="B373" s="11">
        <v>59</v>
      </c>
      <c r="C373" s="11"/>
      <c r="G373" s="6">
        <v>910</v>
      </c>
      <c r="H373" s="11">
        <v>5</v>
      </c>
    </row>
    <row r="374" spans="1:8">
      <c r="A374" s="6">
        <v>751</v>
      </c>
      <c r="B374" s="11">
        <v>62</v>
      </c>
      <c r="C374" s="11"/>
      <c r="G374" s="6">
        <v>911</v>
      </c>
      <c r="H374" s="11">
        <v>0</v>
      </c>
    </row>
    <row r="375" spans="1:8">
      <c r="A375" s="6">
        <v>752</v>
      </c>
      <c r="B375" s="11">
        <v>105</v>
      </c>
      <c r="C375" s="11"/>
      <c r="G375" s="6">
        <v>912</v>
      </c>
      <c r="H375" s="11">
        <v>2</v>
      </c>
    </row>
    <row r="376" spans="1:8">
      <c r="A376" s="6">
        <v>753</v>
      </c>
      <c r="B376" s="11">
        <v>26</v>
      </c>
      <c r="C376" s="11"/>
      <c r="G376" s="6">
        <v>913</v>
      </c>
      <c r="H376" s="11">
        <v>24</v>
      </c>
    </row>
    <row r="377" spans="1:8">
      <c r="A377" s="6">
        <v>754</v>
      </c>
      <c r="B377" s="11">
        <v>49</v>
      </c>
      <c r="C377" s="11"/>
      <c r="G377" s="6">
        <v>914</v>
      </c>
      <c r="H377" s="11">
        <v>0</v>
      </c>
    </row>
    <row r="378" spans="1:8">
      <c r="A378" s="6">
        <v>755</v>
      </c>
      <c r="B378" s="11">
        <v>68</v>
      </c>
      <c r="C378" s="11"/>
      <c r="G378" s="6">
        <v>915</v>
      </c>
      <c r="H378" s="11">
        <v>9</v>
      </c>
    </row>
    <row r="379" spans="1:8">
      <c r="A379" s="6">
        <v>756</v>
      </c>
      <c r="B379" s="11">
        <v>22</v>
      </c>
      <c r="C379" s="11"/>
      <c r="G379" s="6">
        <v>916</v>
      </c>
      <c r="H379" s="11">
        <v>0</v>
      </c>
    </row>
    <row r="380" spans="1:8">
      <c r="A380" s="6">
        <v>757</v>
      </c>
      <c r="B380" s="11">
        <v>18</v>
      </c>
      <c r="C380" s="11"/>
      <c r="G380" s="6">
        <v>917</v>
      </c>
      <c r="H380" s="11">
        <v>1</v>
      </c>
    </row>
    <row r="381" spans="1:8">
      <c r="A381" s="6">
        <v>758</v>
      </c>
      <c r="B381" s="11">
        <v>19</v>
      </c>
      <c r="C381" s="11"/>
      <c r="G381" s="6">
        <v>918</v>
      </c>
      <c r="H381" s="11">
        <v>10</v>
      </c>
    </row>
    <row r="382" spans="1:8">
      <c r="A382" s="6">
        <v>759</v>
      </c>
      <c r="B382" s="11">
        <v>99</v>
      </c>
      <c r="C382" s="11"/>
      <c r="G382" s="6">
        <v>919</v>
      </c>
      <c r="H382" s="11">
        <v>1</v>
      </c>
    </row>
    <row r="383" spans="1:8">
      <c r="A383" s="6">
        <v>780</v>
      </c>
      <c r="B383" s="11">
        <v>27</v>
      </c>
      <c r="C383" s="11"/>
      <c r="G383" s="6">
        <v>920</v>
      </c>
      <c r="H383" s="11">
        <v>0</v>
      </c>
    </row>
    <row r="384" spans="1:8">
      <c r="A384" s="6">
        <v>781</v>
      </c>
      <c r="B384" s="11">
        <v>25</v>
      </c>
      <c r="C384" s="11"/>
      <c r="G384" s="6">
        <v>921</v>
      </c>
      <c r="H384" s="11">
        <v>20</v>
      </c>
    </row>
    <row r="385" spans="1:8">
      <c r="A385" s="6">
        <v>782</v>
      </c>
      <c r="B385" s="11">
        <v>14</v>
      </c>
      <c r="C385" s="11"/>
      <c r="G385" s="6">
        <v>922</v>
      </c>
      <c r="H385" s="11">
        <v>30</v>
      </c>
    </row>
    <row r="386" spans="1:8">
      <c r="A386" s="6">
        <v>783</v>
      </c>
      <c r="B386" s="11">
        <v>35</v>
      </c>
      <c r="C386" s="11"/>
      <c r="G386" s="6">
        <v>923</v>
      </c>
      <c r="H386" s="11">
        <v>6</v>
      </c>
    </row>
    <row r="387" spans="1:8">
      <c r="A387" s="6">
        <v>784</v>
      </c>
      <c r="B387" s="11">
        <v>10</v>
      </c>
      <c r="C387" s="11"/>
      <c r="G387" s="6">
        <v>924</v>
      </c>
      <c r="H387" s="11">
        <v>15</v>
      </c>
    </row>
    <row r="388" spans="1:8">
      <c r="A388" s="6">
        <v>785</v>
      </c>
      <c r="B388" s="11">
        <v>29</v>
      </c>
      <c r="C388" s="11"/>
      <c r="G388" s="6">
        <v>925</v>
      </c>
      <c r="H388" s="11">
        <v>5</v>
      </c>
    </row>
    <row r="389" spans="1:8">
      <c r="A389" s="6">
        <v>786</v>
      </c>
      <c r="B389" s="11">
        <v>44</v>
      </c>
      <c r="C389" s="11"/>
      <c r="G389" s="6">
        <v>926</v>
      </c>
      <c r="H389" s="11">
        <v>0</v>
      </c>
    </row>
    <row r="390" spans="1:8">
      <c r="A390" s="6">
        <v>787</v>
      </c>
      <c r="B390" s="11">
        <v>17</v>
      </c>
      <c r="C390" s="11"/>
      <c r="G390" s="6">
        <v>927</v>
      </c>
      <c r="H390" s="11">
        <v>0</v>
      </c>
    </row>
    <row r="391" spans="1:8">
      <c r="A391" s="6">
        <v>788</v>
      </c>
      <c r="B391" s="11">
        <v>34</v>
      </c>
      <c r="C391" s="11"/>
      <c r="G391" s="6">
        <v>928</v>
      </c>
      <c r="H391" s="11">
        <v>28</v>
      </c>
    </row>
    <row r="392" spans="1:8">
      <c r="A392" s="6">
        <v>789</v>
      </c>
      <c r="B392" s="11">
        <v>14</v>
      </c>
      <c r="C392" s="11"/>
      <c r="G392" s="6">
        <v>929</v>
      </c>
      <c r="H392" s="11">
        <v>0</v>
      </c>
    </row>
    <row r="393" spans="1:8">
      <c r="A393" s="6">
        <v>790</v>
      </c>
      <c r="B393" s="11">
        <v>156</v>
      </c>
      <c r="C393" s="11"/>
      <c r="G393" s="6">
        <v>930</v>
      </c>
      <c r="H393" s="11">
        <v>5</v>
      </c>
    </row>
    <row r="394" spans="1:8">
      <c r="A394" s="6">
        <v>791</v>
      </c>
      <c r="B394" s="11">
        <v>128</v>
      </c>
      <c r="C394" s="11"/>
      <c r="G394" s="6">
        <v>931</v>
      </c>
      <c r="H394" s="11">
        <v>7</v>
      </c>
    </row>
    <row r="395" spans="1:8">
      <c r="A395" s="6">
        <v>792</v>
      </c>
      <c r="B395" s="11">
        <v>60</v>
      </c>
      <c r="C395" s="11"/>
      <c r="G395" s="6">
        <v>932</v>
      </c>
      <c r="H395" s="11">
        <v>30</v>
      </c>
    </row>
    <row r="396" spans="1:8">
      <c r="A396" s="6">
        <v>793</v>
      </c>
      <c r="B396" s="11">
        <v>32</v>
      </c>
      <c r="C396" s="11"/>
      <c r="G396" s="6">
        <v>933</v>
      </c>
      <c r="H396" s="11">
        <v>2</v>
      </c>
    </row>
    <row r="397" spans="1:8">
      <c r="A397" s="6">
        <v>794</v>
      </c>
      <c r="B397" s="11">
        <v>53</v>
      </c>
      <c r="C397" s="11"/>
      <c r="G397" s="6">
        <v>934</v>
      </c>
      <c r="H397" s="11">
        <v>30</v>
      </c>
    </row>
    <row r="398" spans="1:8">
      <c r="A398" s="6">
        <v>795</v>
      </c>
      <c r="B398" s="11">
        <v>184</v>
      </c>
      <c r="C398" s="11"/>
      <c r="G398" s="6">
        <v>935</v>
      </c>
      <c r="H398" s="11">
        <v>2</v>
      </c>
    </row>
    <row r="399" spans="1:8">
      <c r="A399" s="6">
        <v>796</v>
      </c>
      <c r="B399" s="11">
        <v>90</v>
      </c>
      <c r="C399" s="11"/>
      <c r="G399" s="6">
        <v>936</v>
      </c>
      <c r="H399" s="11">
        <v>0</v>
      </c>
    </row>
    <row r="400" spans="1:8">
      <c r="A400" s="6">
        <v>797</v>
      </c>
      <c r="B400" s="11">
        <v>71</v>
      </c>
      <c r="C400" s="11"/>
      <c r="G400" s="6">
        <v>937</v>
      </c>
      <c r="H400" s="11">
        <v>2</v>
      </c>
    </row>
    <row r="401" spans="1:8">
      <c r="A401" s="6">
        <v>798</v>
      </c>
      <c r="B401" s="11">
        <v>87</v>
      </c>
      <c r="C401" s="11"/>
      <c r="G401" s="6">
        <v>938</v>
      </c>
      <c r="H401" s="11">
        <v>1</v>
      </c>
    </row>
    <row r="402" spans="1:8">
      <c r="A402" s="6">
        <v>799</v>
      </c>
      <c r="B402" s="11">
        <v>28</v>
      </c>
      <c r="C402" s="11"/>
      <c r="G402" s="6">
        <v>939</v>
      </c>
      <c r="H402" s="11">
        <v>2</v>
      </c>
    </row>
    <row r="403" spans="1:8">
      <c r="A403" s="6">
        <v>800</v>
      </c>
      <c r="B403" s="11">
        <v>56</v>
      </c>
      <c r="C403" s="11"/>
      <c r="G403" s="6">
        <v>940</v>
      </c>
      <c r="H403" s="11">
        <v>14</v>
      </c>
    </row>
    <row r="404" spans="1:8">
      <c r="A404" s="6">
        <v>801</v>
      </c>
      <c r="B404" s="11">
        <v>51</v>
      </c>
      <c r="C404" s="11"/>
      <c r="G404" s="6">
        <v>941</v>
      </c>
      <c r="H404" s="11">
        <v>31</v>
      </c>
    </row>
    <row r="405" spans="1:8">
      <c r="A405" s="6">
        <v>802</v>
      </c>
      <c r="B405" s="11">
        <v>75</v>
      </c>
      <c r="C405" s="11"/>
      <c r="G405" s="6">
        <v>942</v>
      </c>
      <c r="H405" s="11">
        <v>16</v>
      </c>
    </row>
    <row r="406" spans="1:8">
      <c r="A406" s="6">
        <v>803</v>
      </c>
      <c r="B406" s="11">
        <v>38</v>
      </c>
      <c r="C406" s="11"/>
      <c r="G406" s="6">
        <v>943</v>
      </c>
      <c r="H406" s="11">
        <v>12</v>
      </c>
    </row>
    <row r="407" spans="1:8">
      <c r="A407" s="6">
        <v>804</v>
      </c>
      <c r="B407" s="11">
        <v>18</v>
      </c>
      <c r="C407" s="11"/>
      <c r="G407" s="6">
        <v>944</v>
      </c>
      <c r="H407" s="11">
        <v>96</v>
      </c>
    </row>
    <row r="408" spans="1:8">
      <c r="A408" s="6">
        <v>805</v>
      </c>
      <c r="B408" s="11">
        <v>54</v>
      </c>
      <c r="C408" s="11"/>
      <c r="G408" s="6">
        <v>945</v>
      </c>
      <c r="H408" s="11">
        <v>16</v>
      </c>
    </row>
    <row r="409" spans="1:8">
      <c r="A409" s="6">
        <v>806</v>
      </c>
      <c r="B409" s="11">
        <v>71</v>
      </c>
      <c r="C409" s="11"/>
      <c r="G409" s="6">
        <v>946</v>
      </c>
      <c r="H409" s="11">
        <v>5</v>
      </c>
    </row>
    <row r="410" spans="1:8">
      <c r="A410" s="6">
        <v>807</v>
      </c>
      <c r="B410" s="11">
        <v>57</v>
      </c>
      <c r="C410" s="11"/>
      <c r="G410" s="6">
        <v>947</v>
      </c>
      <c r="H410" s="11">
        <v>0</v>
      </c>
    </row>
    <row r="411" spans="1:8">
      <c r="A411" s="6">
        <v>808</v>
      </c>
      <c r="B411" s="11">
        <v>43</v>
      </c>
      <c r="C411" s="11"/>
      <c r="G411" s="6">
        <v>948</v>
      </c>
      <c r="H411" s="11">
        <v>8</v>
      </c>
    </row>
    <row r="412" spans="1:8">
      <c r="A412" s="6">
        <v>809</v>
      </c>
      <c r="B412" s="11">
        <v>52</v>
      </c>
      <c r="C412" s="11"/>
      <c r="G412" s="6">
        <v>949</v>
      </c>
      <c r="H412" s="11">
        <v>7</v>
      </c>
    </row>
    <row r="413" spans="1:8">
      <c r="A413" s="6">
        <v>810</v>
      </c>
      <c r="B413" s="11">
        <v>27</v>
      </c>
      <c r="C413" s="11"/>
      <c r="G413" s="6">
        <v>950</v>
      </c>
      <c r="H413" s="11">
        <v>24</v>
      </c>
    </row>
    <row r="414" spans="1:8">
      <c r="A414" s="6">
        <v>811</v>
      </c>
      <c r="B414" s="11">
        <v>12</v>
      </c>
      <c r="C414" s="11"/>
      <c r="G414" s="6">
        <v>951</v>
      </c>
      <c r="H414" s="11">
        <v>121</v>
      </c>
    </row>
    <row r="415" spans="1:8">
      <c r="A415" s="6">
        <v>812</v>
      </c>
      <c r="B415" s="11">
        <v>33</v>
      </c>
      <c r="C415" s="11"/>
      <c r="G415" s="6">
        <v>952</v>
      </c>
      <c r="H415" s="11">
        <v>196</v>
      </c>
    </row>
    <row r="416" spans="1:8">
      <c r="A416" s="6">
        <v>813</v>
      </c>
      <c r="B416" s="11">
        <v>96</v>
      </c>
      <c r="C416" s="11"/>
      <c r="G416" s="6">
        <v>953</v>
      </c>
      <c r="H416" s="11">
        <v>5</v>
      </c>
    </row>
    <row r="417" spans="1:8">
      <c r="A417" s="6">
        <v>814</v>
      </c>
      <c r="B417" s="11">
        <v>28</v>
      </c>
      <c r="C417" s="11"/>
      <c r="G417" s="6">
        <v>954</v>
      </c>
      <c r="H417" s="11">
        <v>73</v>
      </c>
    </row>
    <row r="418" spans="1:8">
      <c r="A418" s="6">
        <v>815</v>
      </c>
      <c r="B418" s="11">
        <v>43</v>
      </c>
      <c r="C418" s="11"/>
      <c r="G418" s="6">
        <v>955</v>
      </c>
      <c r="H418" s="11">
        <v>93</v>
      </c>
    </row>
    <row r="419" spans="1:8">
      <c r="A419" s="6">
        <v>816</v>
      </c>
      <c r="B419" s="11">
        <v>205</v>
      </c>
      <c r="C419" s="11"/>
      <c r="G419" s="6">
        <v>956</v>
      </c>
      <c r="H419" s="11">
        <v>17</v>
      </c>
    </row>
    <row r="420" spans="1:8">
      <c r="A420" s="6">
        <v>817</v>
      </c>
      <c r="B420" s="11">
        <v>23</v>
      </c>
      <c r="C420" s="11"/>
      <c r="G420" s="6">
        <v>957</v>
      </c>
      <c r="H420" s="11">
        <v>7</v>
      </c>
    </row>
    <row r="421" spans="1:8">
      <c r="A421" s="6">
        <v>818</v>
      </c>
      <c r="B421" s="11">
        <v>19</v>
      </c>
      <c r="C421" s="11"/>
      <c r="G421" s="6">
        <v>958</v>
      </c>
      <c r="H421" s="11">
        <v>17</v>
      </c>
    </row>
    <row r="422" spans="1:8">
      <c r="A422" s="6">
        <v>819</v>
      </c>
      <c r="B422" s="11">
        <v>14</v>
      </c>
      <c r="C422" s="11"/>
      <c r="G422" s="6">
        <v>959</v>
      </c>
      <c r="H422" s="11">
        <v>171</v>
      </c>
    </row>
    <row r="423" spans="1:8">
      <c r="A423" s="6">
        <v>820</v>
      </c>
      <c r="B423" s="11">
        <v>38</v>
      </c>
      <c r="C423" s="11"/>
      <c r="G423" s="6">
        <v>960</v>
      </c>
      <c r="H423" s="11">
        <v>188</v>
      </c>
    </row>
    <row r="424" spans="1:8">
      <c r="A424" s="6">
        <v>821</v>
      </c>
      <c r="B424" s="11">
        <v>78</v>
      </c>
      <c r="C424" s="11"/>
      <c r="G424" s="6">
        <v>961</v>
      </c>
      <c r="H424" s="11">
        <v>110</v>
      </c>
    </row>
    <row r="425" spans="1:8">
      <c r="A425" s="6">
        <v>822</v>
      </c>
      <c r="B425" s="11">
        <v>69</v>
      </c>
      <c r="C425" s="11"/>
      <c r="G425" s="6">
        <v>962</v>
      </c>
      <c r="H425" s="11">
        <v>37</v>
      </c>
    </row>
    <row r="426" spans="1:8">
      <c r="A426" s="6">
        <v>823</v>
      </c>
      <c r="B426" s="11">
        <v>33</v>
      </c>
      <c r="C426" s="11"/>
      <c r="G426" s="6">
        <v>963</v>
      </c>
      <c r="H426" s="11">
        <v>9</v>
      </c>
    </row>
    <row r="427" spans="1:8">
      <c r="A427" s="6">
        <v>824</v>
      </c>
      <c r="B427" s="11">
        <v>54</v>
      </c>
      <c r="C427" s="11"/>
      <c r="G427" s="6">
        <v>964</v>
      </c>
      <c r="H427" s="11">
        <v>29</v>
      </c>
    </row>
    <row r="428" spans="1:8">
      <c r="A428" s="6">
        <v>825</v>
      </c>
      <c r="B428" s="11">
        <v>99</v>
      </c>
      <c r="C428" s="11"/>
      <c r="G428" s="6">
        <v>965</v>
      </c>
      <c r="H428" s="11">
        <v>6</v>
      </c>
    </row>
    <row r="429" spans="1:8">
      <c r="A429" s="6">
        <v>826</v>
      </c>
      <c r="B429" s="11">
        <v>49</v>
      </c>
      <c r="C429" s="11"/>
      <c r="G429" s="6">
        <v>966</v>
      </c>
      <c r="H429" s="11">
        <v>30</v>
      </c>
    </row>
    <row r="430" spans="1:8">
      <c r="A430" s="6">
        <v>827</v>
      </c>
      <c r="B430" s="11">
        <v>11</v>
      </c>
      <c r="C430" s="11"/>
      <c r="G430" s="6">
        <v>967</v>
      </c>
      <c r="H430" s="11">
        <v>81</v>
      </c>
    </row>
    <row r="431" spans="1:8">
      <c r="A431" s="6">
        <v>828</v>
      </c>
      <c r="B431" s="11">
        <v>38</v>
      </c>
      <c r="C431" s="11"/>
      <c r="G431" s="6">
        <v>968</v>
      </c>
      <c r="H431" s="11">
        <v>4</v>
      </c>
    </row>
    <row r="432" spans="1:8">
      <c r="A432" s="6">
        <v>829</v>
      </c>
      <c r="B432" s="11">
        <v>16</v>
      </c>
      <c r="C432" s="11"/>
      <c r="G432" s="6">
        <v>969</v>
      </c>
      <c r="H432" s="11">
        <v>11</v>
      </c>
    </row>
    <row r="433" spans="1:8">
      <c r="A433" s="6">
        <v>830</v>
      </c>
      <c r="B433" s="11">
        <v>32</v>
      </c>
      <c r="C433" s="11"/>
      <c r="G433" s="6">
        <v>970</v>
      </c>
      <c r="H433" s="11">
        <v>14</v>
      </c>
    </row>
    <row r="434" spans="1:8">
      <c r="A434" s="6">
        <v>831</v>
      </c>
      <c r="B434" s="11">
        <v>20</v>
      </c>
      <c r="C434" s="11"/>
      <c r="G434" s="6">
        <v>971</v>
      </c>
      <c r="H434" s="11">
        <v>5</v>
      </c>
    </row>
    <row r="435" spans="1:8">
      <c r="A435" s="6">
        <v>832</v>
      </c>
      <c r="B435" s="11">
        <v>154</v>
      </c>
      <c r="C435" s="11"/>
      <c r="G435" s="6">
        <v>972</v>
      </c>
      <c r="H435" s="11">
        <v>45</v>
      </c>
    </row>
    <row r="436" spans="1:8">
      <c r="A436" s="6">
        <v>833</v>
      </c>
      <c r="B436" s="11">
        <v>41</v>
      </c>
      <c r="C436" s="11"/>
      <c r="G436" s="6">
        <v>973</v>
      </c>
      <c r="H436" s="11">
        <v>8</v>
      </c>
    </row>
    <row r="437" spans="1:8">
      <c r="A437" s="6">
        <v>834</v>
      </c>
      <c r="B437" s="11">
        <v>75</v>
      </c>
      <c r="C437" s="11"/>
      <c r="G437" s="6">
        <v>974</v>
      </c>
      <c r="H437" s="11">
        <v>3</v>
      </c>
    </row>
    <row r="438" spans="1:8">
      <c r="A438" s="6">
        <v>835</v>
      </c>
      <c r="B438" s="11">
        <v>40</v>
      </c>
      <c r="C438" s="11"/>
      <c r="G438" s="6">
        <v>975</v>
      </c>
      <c r="H438" s="11">
        <v>24</v>
      </c>
    </row>
    <row r="439" spans="1:8">
      <c r="A439" s="6">
        <v>836</v>
      </c>
      <c r="B439" s="11">
        <v>46</v>
      </c>
      <c r="C439" s="11"/>
      <c r="G439" s="6">
        <v>976</v>
      </c>
      <c r="H439" s="11">
        <v>18</v>
      </c>
    </row>
    <row r="440" spans="1:8">
      <c r="A440" s="6">
        <v>837</v>
      </c>
      <c r="B440" s="11">
        <v>62</v>
      </c>
      <c r="C440" s="11"/>
      <c r="G440" s="6">
        <v>977</v>
      </c>
      <c r="H440" s="11">
        <v>12</v>
      </c>
    </row>
    <row r="441" spans="1:8">
      <c r="A441" s="6">
        <v>838</v>
      </c>
      <c r="B441" s="11">
        <v>61</v>
      </c>
      <c r="C441" s="11"/>
      <c r="G441" s="6">
        <v>978</v>
      </c>
      <c r="H441" s="11">
        <v>123</v>
      </c>
    </row>
    <row r="442" spans="1:8">
      <c r="A442" s="6">
        <v>839</v>
      </c>
      <c r="B442" s="11">
        <v>96</v>
      </c>
      <c r="C442" s="11"/>
      <c r="G442" s="6">
        <v>979</v>
      </c>
      <c r="H442" s="11">
        <v>96</v>
      </c>
    </row>
    <row r="443" spans="1:8">
      <c r="A443" s="6">
        <v>840</v>
      </c>
      <c r="B443" s="11">
        <v>190</v>
      </c>
      <c r="C443" s="11"/>
      <c r="G443" s="6">
        <v>980</v>
      </c>
      <c r="H443" s="11">
        <v>31</v>
      </c>
    </row>
    <row r="444" spans="1:8">
      <c r="A444" s="6">
        <v>841</v>
      </c>
      <c r="B444" s="11">
        <v>94</v>
      </c>
      <c r="C444" s="11"/>
      <c r="G444" s="6">
        <v>981</v>
      </c>
      <c r="H444" s="11">
        <v>4</v>
      </c>
    </row>
    <row r="445" spans="1:8">
      <c r="A445" s="6">
        <v>842</v>
      </c>
      <c r="B445" s="11">
        <v>39</v>
      </c>
      <c r="C445" s="11"/>
      <c r="G445" s="6">
        <v>982</v>
      </c>
      <c r="H445" s="11">
        <v>3</v>
      </c>
    </row>
    <row r="446" spans="1:8">
      <c r="A446" s="6">
        <v>843</v>
      </c>
      <c r="B446" s="11">
        <v>127</v>
      </c>
      <c r="C446" s="11"/>
      <c r="G446" s="6">
        <v>983</v>
      </c>
      <c r="H446" s="11">
        <v>179</v>
      </c>
    </row>
    <row r="447" spans="1:8">
      <c r="A447" s="6">
        <v>844</v>
      </c>
      <c r="B447" s="11">
        <v>159</v>
      </c>
      <c r="C447" s="11"/>
      <c r="G447" s="6">
        <v>984</v>
      </c>
      <c r="H447" s="11">
        <v>3</v>
      </c>
    </row>
    <row r="448" spans="1:8">
      <c r="A448" s="6">
        <v>845</v>
      </c>
      <c r="B448" s="11">
        <v>177</v>
      </c>
      <c r="C448" s="11"/>
      <c r="G448" s="6">
        <v>985</v>
      </c>
      <c r="H448" s="11">
        <v>23</v>
      </c>
    </row>
    <row r="449" spans="1:8">
      <c r="A449" s="6">
        <v>846</v>
      </c>
      <c r="B449" s="11">
        <v>47</v>
      </c>
      <c r="C449" s="11"/>
      <c r="G449" s="6">
        <v>986</v>
      </c>
      <c r="H449" s="11">
        <v>23</v>
      </c>
    </row>
    <row r="450" spans="1:8">
      <c r="A450" s="6">
        <v>847</v>
      </c>
      <c r="B450" s="11">
        <v>1</v>
      </c>
      <c r="C450" s="11"/>
      <c r="G450" s="6">
        <v>987</v>
      </c>
      <c r="H450" s="11">
        <v>41</v>
      </c>
    </row>
    <row r="451" spans="1:8">
      <c r="A451" s="6">
        <v>848</v>
      </c>
      <c r="B451" s="11">
        <v>16</v>
      </c>
      <c r="C451" s="11"/>
      <c r="G451" s="6">
        <v>988</v>
      </c>
      <c r="H451" s="11">
        <v>0</v>
      </c>
    </row>
    <row r="452" spans="1:8">
      <c r="A452" s="6">
        <v>849</v>
      </c>
      <c r="B452" s="11">
        <v>115</v>
      </c>
      <c r="C452" s="11"/>
      <c r="G452" s="6">
        <v>989</v>
      </c>
      <c r="H452" s="11">
        <v>32</v>
      </c>
    </row>
    <row r="453" spans="1:8">
      <c r="A453" s="6">
        <v>850</v>
      </c>
      <c r="B453" s="11">
        <v>133</v>
      </c>
      <c r="C453" s="11"/>
      <c r="G453" s="6">
        <v>990</v>
      </c>
      <c r="H453" s="11">
        <v>2</v>
      </c>
    </row>
    <row r="454" spans="1:8">
      <c r="A454" s="6">
        <v>851</v>
      </c>
      <c r="B454" s="11">
        <v>70</v>
      </c>
      <c r="C454" s="11"/>
      <c r="G454" s="6">
        <v>991</v>
      </c>
      <c r="H454" s="11">
        <v>7</v>
      </c>
    </row>
    <row r="455" spans="1:8">
      <c r="A455" s="6">
        <v>852</v>
      </c>
      <c r="B455" s="11">
        <v>62</v>
      </c>
      <c r="C455" s="11"/>
      <c r="G455" s="6">
        <v>992</v>
      </c>
      <c r="H455" s="11">
        <v>4</v>
      </c>
    </row>
    <row r="456" spans="1:8">
      <c r="A456" s="6">
        <v>853</v>
      </c>
      <c r="B456" s="11">
        <v>10</v>
      </c>
      <c r="C456" s="11"/>
      <c r="G456" s="6">
        <v>993</v>
      </c>
      <c r="H456" s="11">
        <v>196</v>
      </c>
    </row>
    <row r="457" spans="1:8">
      <c r="A457" s="6">
        <v>854</v>
      </c>
      <c r="B457" s="11">
        <v>499</v>
      </c>
      <c r="C457" s="11"/>
      <c r="G457" s="6">
        <v>994</v>
      </c>
      <c r="H457" s="11">
        <v>11</v>
      </c>
    </row>
    <row r="458" spans="1:8">
      <c r="A458" s="6">
        <v>855</v>
      </c>
      <c r="B458" s="11">
        <v>47</v>
      </c>
      <c r="C458" s="11"/>
      <c r="G458" s="6">
        <v>995</v>
      </c>
      <c r="H458" s="11">
        <v>9</v>
      </c>
    </row>
    <row r="459" spans="1:8">
      <c r="A459" s="6">
        <v>856</v>
      </c>
      <c r="B459" s="11">
        <v>28</v>
      </c>
      <c r="C459" s="11"/>
      <c r="G459" s="6">
        <v>996</v>
      </c>
      <c r="H459" s="11">
        <v>5</v>
      </c>
    </row>
    <row r="460" spans="1:8">
      <c r="A460" s="6">
        <v>857</v>
      </c>
      <c r="B460" s="11">
        <v>24</v>
      </c>
      <c r="C460" s="11"/>
      <c r="G460" s="6">
        <v>997</v>
      </c>
      <c r="H460" s="11">
        <v>8</v>
      </c>
    </row>
    <row r="461" spans="1:8">
      <c r="A461" s="6">
        <v>858</v>
      </c>
      <c r="B461" s="11">
        <v>76</v>
      </c>
      <c r="C461" s="11"/>
      <c r="G461" s="6">
        <v>998</v>
      </c>
      <c r="H461" s="11">
        <v>229</v>
      </c>
    </row>
    <row r="462" spans="1:8">
      <c r="A462" s="6">
        <v>859</v>
      </c>
      <c r="B462" s="11">
        <v>98</v>
      </c>
      <c r="C462" s="11"/>
      <c r="G462" s="6">
        <v>999</v>
      </c>
      <c r="H462" s="11">
        <v>40</v>
      </c>
    </row>
    <row r="463" spans="1:8">
      <c r="A463" s="6">
        <v>1020</v>
      </c>
      <c r="B463" s="11">
        <v>30</v>
      </c>
      <c r="C463" s="11"/>
      <c r="G463" s="6">
        <v>1064</v>
      </c>
      <c r="H463" s="11">
        <v>123</v>
      </c>
    </row>
    <row r="464" spans="1:8">
      <c r="A464" s="6">
        <v>1021</v>
      </c>
      <c r="B464" s="11">
        <v>478</v>
      </c>
      <c r="C464" s="11"/>
      <c r="G464" s="6">
        <v>1065</v>
      </c>
      <c r="H464" s="11">
        <v>5</v>
      </c>
    </row>
    <row r="465" spans="1:8">
      <c r="A465" s="6">
        <v>1022</v>
      </c>
      <c r="B465" s="11">
        <v>74</v>
      </c>
      <c r="C465" s="11"/>
      <c r="G465" s="6">
        <v>1066</v>
      </c>
      <c r="H465" s="11">
        <v>148</v>
      </c>
    </row>
    <row r="466" spans="1:8">
      <c r="A466" s="6">
        <v>1023</v>
      </c>
      <c r="B466" s="11">
        <v>131</v>
      </c>
      <c r="C466" s="11"/>
      <c r="G466" s="6">
        <v>1067</v>
      </c>
      <c r="H466" s="11">
        <v>10</v>
      </c>
    </row>
    <row r="467" spans="1:8">
      <c r="A467" s="6">
        <v>1024</v>
      </c>
      <c r="B467" s="11">
        <v>61</v>
      </c>
      <c r="C467" s="11"/>
      <c r="G467" s="6">
        <v>1068</v>
      </c>
      <c r="H467" s="11">
        <v>4</v>
      </c>
    </row>
    <row r="468" spans="1:8">
      <c r="A468" s="6">
        <v>1025</v>
      </c>
      <c r="B468" s="11">
        <v>1071</v>
      </c>
      <c r="C468" s="11"/>
      <c r="G468" s="6">
        <v>1069</v>
      </c>
      <c r="H468" s="11">
        <v>21</v>
      </c>
    </row>
    <row r="469" spans="1:8">
      <c r="A469" s="6">
        <v>1026</v>
      </c>
      <c r="B469" s="11">
        <v>122</v>
      </c>
      <c r="C469" s="11"/>
      <c r="G469" s="6">
        <v>1070</v>
      </c>
      <c r="H469" s="11">
        <v>2</v>
      </c>
    </row>
    <row r="470" spans="1:8">
      <c r="A470" s="6">
        <v>1027</v>
      </c>
      <c r="B470" s="11">
        <v>111</v>
      </c>
      <c r="C470" s="11"/>
      <c r="G470" s="6">
        <v>1071</v>
      </c>
      <c r="H470" s="11">
        <v>0</v>
      </c>
    </row>
    <row r="471" spans="1:8">
      <c r="A471" s="6">
        <v>1028</v>
      </c>
      <c r="B471" s="11">
        <v>255</v>
      </c>
      <c r="C471" s="11"/>
      <c r="G471" s="6">
        <v>1072</v>
      </c>
      <c r="H471" s="11">
        <v>4</v>
      </c>
    </row>
    <row r="472" spans="1:8">
      <c r="A472" s="6">
        <v>1029</v>
      </c>
      <c r="B472" s="11">
        <v>141</v>
      </c>
      <c r="C472" s="11"/>
      <c r="G472" s="6">
        <v>1073</v>
      </c>
      <c r="H472" s="11">
        <v>1</v>
      </c>
    </row>
    <row r="473" spans="1:8">
      <c r="A473" s="6">
        <v>1030</v>
      </c>
      <c r="B473" s="11">
        <v>159</v>
      </c>
      <c r="C473" s="11"/>
      <c r="G473" s="6">
        <v>1074</v>
      </c>
      <c r="H473" s="11">
        <v>30</v>
      </c>
    </row>
    <row r="474" spans="1:8">
      <c r="A474" s="6">
        <v>1031</v>
      </c>
      <c r="B474" s="11">
        <v>99</v>
      </c>
      <c r="C474" s="11"/>
      <c r="G474" s="6">
        <v>1075</v>
      </c>
      <c r="H474" s="11">
        <v>3</v>
      </c>
    </row>
    <row r="475" spans="1:8">
      <c r="A475" s="6">
        <v>1032</v>
      </c>
      <c r="B475" s="11">
        <v>96</v>
      </c>
      <c r="C475" s="11"/>
      <c r="G475" s="6">
        <v>1076</v>
      </c>
      <c r="H475" s="11">
        <v>975</v>
      </c>
    </row>
    <row r="476" spans="1:8">
      <c r="A476" s="6">
        <v>1033</v>
      </c>
      <c r="B476" s="11">
        <v>27</v>
      </c>
      <c r="C476" s="11"/>
      <c r="G476" s="6">
        <v>1077</v>
      </c>
      <c r="H476" s="11">
        <v>167</v>
      </c>
    </row>
    <row r="477" spans="1:8">
      <c r="A477" s="6">
        <v>1034</v>
      </c>
      <c r="B477" s="11">
        <v>166</v>
      </c>
      <c r="C477" s="11"/>
      <c r="G477" s="6">
        <v>1078</v>
      </c>
      <c r="H477" s="11">
        <v>5</v>
      </c>
    </row>
    <row r="478" spans="1:8">
      <c r="A478" s="6">
        <v>1035</v>
      </c>
      <c r="B478" s="11">
        <v>76</v>
      </c>
      <c r="C478" s="11"/>
      <c r="G478" s="6">
        <v>1079</v>
      </c>
      <c r="H478" s="11">
        <v>18</v>
      </c>
    </row>
    <row r="479" spans="1:8">
      <c r="A479" s="6">
        <v>1036</v>
      </c>
      <c r="B479" s="11">
        <v>211</v>
      </c>
      <c r="C479" s="11"/>
      <c r="G479" s="6">
        <v>1080</v>
      </c>
      <c r="H479" s="11">
        <v>98</v>
      </c>
    </row>
    <row r="480" spans="1:8">
      <c r="A480" s="6">
        <v>1037</v>
      </c>
      <c r="B480" s="11">
        <v>21</v>
      </c>
      <c r="C480" s="11"/>
      <c r="G480" s="6">
        <v>1081</v>
      </c>
      <c r="H480" s="11">
        <v>4</v>
      </c>
    </row>
    <row r="481" spans="1:8">
      <c r="A481" s="6">
        <v>1038</v>
      </c>
      <c r="B481" s="11">
        <v>61</v>
      </c>
      <c r="C481" s="11"/>
      <c r="G481" s="6">
        <v>1082</v>
      </c>
      <c r="H481" s="11">
        <v>3</v>
      </c>
    </row>
    <row r="482" spans="1:8">
      <c r="A482" s="6">
        <v>1039</v>
      </c>
      <c r="B482" s="11">
        <v>30</v>
      </c>
      <c r="C482" s="11"/>
      <c r="G482" s="6">
        <v>1083</v>
      </c>
      <c r="H482" s="11">
        <v>1</v>
      </c>
    </row>
    <row r="483" spans="1:8">
      <c r="A483" s="6">
        <v>1184</v>
      </c>
      <c r="B483" s="11">
        <v>375</v>
      </c>
      <c r="C483" s="11"/>
      <c r="G483" s="6">
        <v>1084</v>
      </c>
      <c r="H483" s="11">
        <v>0</v>
      </c>
    </row>
    <row r="484" spans="1:8">
      <c r="A484" s="6">
        <v>1185</v>
      </c>
      <c r="B484" s="11">
        <v>111</v>
      </c>
      <c r="C484" s="11"/>
      <c r="G484" s="6">
        <v>1085</v>
      </c>
      <c r="H484" s="11">
        <v>9</v>
      </c>
    </row>
    <row r="485" spans="1:8">
      <c r="A485" s="6">
        <v>1186</v>
      </c>
      <c r="B485" s="11">
        <v>123</v>
      </c>
      <c r="C485" s="11"/>
      <c r="G485" s="6">
        <v>1086</v>
      </c>
      <c r="H485" s="11">
        <v>2</v>
      </c>
    </row>
    <row r="486" spans="1:8">
      <c r="A486" s="6">
        <v>1187</v>
      </c>
      <c r="B486" s="11">
        <v>70</v>
      </c>
      <c r="C486" s="11"/>
      <c r="G486" s="6">
        <v>1087</v>
      </c>
      <c r="H486" s="11">
        <v>0</v>
      </c>
    </row>
    <row r="487" spans="1:8">
      <c r="A487" s="6">
        <v>1188</v>
      </c>
      <c r="B487" s="11">
        <v>85</v>
      </c>
      <c r="C487" s="11"/>
      <c r="G487" s="6">
        <v>1088</v>
      </c>
      <c r="H487" s="11">
        <v>147</v>
      </c>
    </row>
    <row r="488" spans="1:8">
      <c r="A488" s="6">
        <v>1189</v>
      </c>
      <c r="B488" s="11">
        <v>86</v>
      </c>
      <c r="C488" s="11"/>
      <c r="G488" s="6">
        <v>1089</v>
      </c>
      <c r="H488" s="11">
        <v>49</v>
      </c>
    </row>
    <row r="489" spans="1:8">
      <c r="A489" s="6">
        <v>1190</v>
      </c>
      <c r="B489" s="11">
        <v>13</v>
      </c>
      <c r="C489" s="11"/>
      <c r="G489" s="6">
        <v>1090</v>
      </c>
      <c r="H489" s="11">
        <v>1</v>
      </c>
    </row>
    <row r="490" spans="1:8">
      <c r="A490" s="6">
        <v>1191</v>
      </c>
      <c r="B490" s="11">
        <v>33</v>
      </c>
      <c r="C490" s="11"/>
      <c r="G490" s="6">
        <v>1091</v>
      </c>
      <c r="H490" s="11">
        <v>2</v>
      </c>
    </row>
    <row r="491" spans="1:8">
      <c r="A491" s="6">
        <v>1192</v>
      </c>
      <c r="B491" s="11">
        <v>15</v>
      </c>
      <c r="C491" s="11"/>
      <c r="G491" s="6">
        <v>1092</v>
      </c>
      <c r="H491" s="11">
        <v>7</v>
      </c>
    </row>
    <row r="492" spans="1:8">
      <c r="A492" s="6">
        <v>1193</v>
      </c>
      <c r="B492" s="11">
        <v>273</v>
      </c>
      <c r="C492" s="11"/>
      <c r="G492" s="6">
        <v>1093</v>
      </c>
      <c r="H492" s="11">
        <v>4</v>
      </c>
    </row>
    <row r="493" spans="1:8">
      <c r="A493" s="6">
        <v>1194</v>
      </c>
      <c r="B493" s="11">
        <v>714</v>
      </c>
      <c r="C493" s="11"/>
      <c r="G493" s="6">
        <v>1094</v>
      </c>
      <c r="H493" s="11">
        <v>27</v>
      </c>
    </row>
    <row r="494" spans="1:8">
      <c r="A494" s="6">
        <v>1195</v>
      </c>
      <c r="B494" s="11">
        <v>170</v>
      </c>
      <c r="C494" s="11"/>
      <c r="G494" s="6">
        <v>1095</v>
      </c>
      <c r="H494" s="11">
        <v>94</v>
      </c>
    </row>
    <row r="495" spans="1:8">
      <c r="A495" s="6">
        <v>1196</v>
      </c>
      <c r="B495" s="11">
        <v>512</v>
      </c>
      <c r="C495" s="11"/>
      <c r="G495" s="6">
        <v>1096</v>
      </c>
      <c r="H495" s="11">
        <v>29</v>
      </c>
    </row>
    <row r="496" spans="1:8">
      <c r="A496" s="6">
        <v>1197</v>
      </c>
      <c r="B496" s="11">
        <v>314</v>
      </c>
      <c r="C496" s="11"/>
      <c r="G496" s="6">
        <v>1097</v>
      </c>
      <c r="H496" s="11">
        <v>7</v>
      </c>
    </row>
    <row r="497" spans="1:8">
      <c r="A497" s="6">
        <v>1198</v>
      </c>
      <c r="B497" s="11">
        <v>167</v>
      </c>
      <c r="C497" s="11"/>
      <c r="G497" s="6">
        <v>1098</v>
      </c>
      <c r="H497" s="11">
        <v>22</v>
      </c>
    </row>
    <row r="498" spans="1:8">
      <c r="A498" s="6">
        <v>1199</v>
      </c>
      <c r="B498" s="11">
        <v>9</v>
      </c>
      <c r="C498" s="11"/>
      <c r="G498" s="6">
        <v>1099</v>
      </c>
      <c r="H498" s="11">
        <v>1</v>
      </c>
    </row>
    <row r="499" spans="1:8">
      <c r="A499" s="6">
        <v>1200</v>
      </c>
      <c r="B499" s="11">
        <v>103</v>
      </c>
      <c r="C499" s="11"/>
      <c r="G499" s="6">
        <v>1100</v>
      </c>
      <c r="H499" s="11">
        <v>10</v>
      </c>
    </row>
    <row r="500" spans="1:8">
      <c r="A500" s="6">
        <v>1201</v>
      </c>
      <c r="B500" s="11">
        <v>111</v>
      </c>
      <c r="C500" s="11"/>
      <c r="G500" s="6">
        <v>1101</v>
      </c>
      <c r="H500" s="11">
        <v>6</v>
      </c>
    </row>
    <row r="501" spans="1:8">
      <c r="A501" s="6">
        <v>1202</v>
      </c>
      <c r="B501" s="11">
        <v>271</v>
      </c>
      <c r="C501" s="11"/>
      <c r="G501" s="6">
        <v>1102</v>
      </c>
      <c r="H501" s="11">
        <v>24</v>
      </c>
    </row>
    <row r="502" spans="1:8">
      <c r="A502" s="6">
        <v>1203</v>
      </c>
      <c r="B502" s="11">
        <v>101</v>
      </c>
      <c r="C502" s="11"/>
      <c r="G502" s="6">
        <v>1103</v>
      </c>
      <c r="H502" s="11">
        <v>15</v>
      </c>
    </row>
    <row r="503" spans="1:8">
      <c r="A503" s="6">
        <v>1204</v>
      </c>
      <c r="B503" s="11">
        <v>57</v>
      </c>
      <c r="C503" s="11"/>
      <c r="G503" s="6">
        <v>1104</v>
      </c>
      <c r="H503" s="11">
        <v>37</v>
      </c>
    </row>
    <row r="504" spans="1:8">
      <c r="A504" s="6">
        <v>1205</v>
      </c>
      <c r="B504" s="11">
        <v>62</v>
      </c>
      <c r="C504" s="11"/>
      <c r="G504" s="6">
        <v>1105</v>
      </c>
      <c r="H504" s="11">
        <v>20</v>
      </c>
    </row>
    <row r="505" spans="1:8">
      <c r="A505" s="6">
        <v>1206</v>
      </c>
      <c r="B505" s="11">
        <v>32</v>
      </c>
      <c r="C505" s="11"/>
      <c r="G505" s="6">
        <v>1106</v>
      </c>
      <c r="H505" s="11">
        <v>7</v>
      </c>
    </row>
    <row r="506" spans="1:8">
      <c r="A506" s="6">
        <v>1207</v>
      </c>
      <c r="B506" s="11">
        <v>141</v>
      </c>
      <c r="C506" s="11"/>
      <c r="G506" s="6">
        <v>1107</v>
      </c>
      <c r="H506" s="11">
        <v>0</v>
      </c>
    </row>
    <row r="507" spans="1:8">
      <c r="A507" s="6">
        <v>1208</v>
      </c>
      <c r="B507" s="11">
        <v>75</v>
      </c>
      <c r="C507" s="11"/>
      <c r="G507" s="6">
        <v>1108</v>
      </c>
      <c r="H507" s="11">
        <v>21</v>
      </c>
    </row>
    <row r="508" spans="1:8">
      <c r="A508" s="6">
        <v>1209</v>
      </c>
      <c r="B508" s="11">
        <v>46</v>
      </c>
      <c r="C508" s="11"/>
      <c r="G508" s="6">
        <v>1109</v>
      </c>
      <c r="H508" s="11">
        <v>3</v>
      </c>
    </row>
    <row r="509" spans="1:8">
      <c r="A509" s="6">
        <v>1210</v>
      </c>
      <c r="B509" s="11">
        <v>103</v>
      </c>
      <c r="C509" s="11"/>
      <c r="G509" s="6">
        <v>1110</v>
      </c>
      <c r="H509" s="11">
        <v>11</v>
      </c>
    </row>
    <row r="510" spans="1:8">
      <c r="A510" s="6">
        <v>1211</v>
      </c>
      <c r="B510" s="11">
        <v>6</v>
      </c>
      <c r="C510" s="11"/>
      <c r="G510" s="6">
        <v>1111</v>
      </c>
      <c r="H510" s="11">
        <v>1</v>
      </c>
    </row>
    <row r="511" spans="1:8">
      <c r="A511" s="6">
        <v>1212</v>
      </c>
      <c r="B511" s="11">
        <v>83</v>
      </c>
      <c r="C511" s="11"/>
      <c r="G511" s="6">
        <v>1112</v>
      </c>
      <c r="H511" s="11">
        <v>312</v>
      </c>
    </row>
    <row r="512" spans="1:8">
      <c r="A512" s="6">
        <v>1213</v>
      </c>
      <c r="B512" s="11">
        <v>108</v>
      </c>
      <c r="C512" s="11"/>
      <c r="G512" s="6">
        <v>1113</v>
      </c>
      <c r="H512" s="11">
        <v>1</v>
      </c>
    </row>
    <row r="513" spans="1:8">
      <c r="A513" s="6">
        <v>1214</v>
      </c>
      <c r="B513" s="11">
        <v>25</v>
      </c>
      <c r="C513" s="11"/>
      <c r="G513" s="6">
        <v>1114</v>
      </c>
      <c r="H513" s="11">
        <v>3</v>
      </c>
    </row>
    <row r="514" spans="1:8">
      <c r="A514" s="6">
        <v>1215</v>
      </c>
      <c r="B514" s="11">
        <v>549</v>
      </c>
      <c r="C514" s="11"/>
      <c r="G514" s="6">
        <v>1115</v>
      </c>
      <c r="H514" s="11">
        <v>4</v>
      </c>
    </row>
    <row r="515" spans="1:8">
      <c r="A515" s="6">
        <v>1216</v>
      </c>
      <c r="B515" s="11">
        <v>222</v>
      </c>
      <c r="C515" s="11"/>
      <c r="G515" s="6">
        <v>1116</v>
      </c>
      <c r="H515" s="11">
        <v>10</v>
      </c>
    </row>
    <row r="516" spans="1:8">
      <c r="A516" s="6">
        <v>1217</v>
      </c>
      <c r="B516" s="11">
        <v>183</v>
      </c>
      <c r="C516" s="11"/>
      <c r="G516" s="6">
        <v>1117</v>
      </c>
      <c r="H516" s="11">
        <v>8</v>
      </c>
    </row>
    <row r="517" spans="1:8">
      <c r="A517" s="6">
        <v>1218</v>
      </c>
      <c r="B517" s="11">
        <v>89</v>
      </c>
      <c r="C517" s="11"/>
      <c r="G517" s="6">
        <v>1118</v>
      </c>
      <c r="H517" s="11">
        <v>3</v>
      </c>
    </row>
    <row r="518" spans="1:8">
      <c r="A518" s="6">
        <v>1219</v>
      </c>
      <c r="B518" s="11">
        <v>253</v>
      </c>
      <c r="C518" s="11"/>
      <c r="G518" s="6">
        <v>1119</v>
      </c>
      <c r="H518" s="11">
        <v>1</v>
      </c>
    </row>
    <row r="519" spans="1:8">
      <c r="A519" s="6">
        <v>1220</v>
      </c>
      <c r="B519" s="11">
        <v>140</v>
      </c>
      <c r="C519" s="11"/>
      <c r="G519" s="6">
        <v>1120</v>
      </c>
      <c r="H519" s="11">
        <v>0</v>
      </c>
    </row>
    <row r="520" spans="1:8">
      <c r="A520" s="6">
        <v>1221</v>
      </c>
      <c r="B520" s="11">
        <v>103</v>
      </c>
      <c r="C520" s="11"/>
      <c r="G520" s="6">
        <v>1121</v>
      </c>
      <c r="H520" s="11">
        <v>5</v>
      </c>
    </row>
    <row r="521" spans="1:8">
      <c r="A521" s="6">
        <v>1222</v>
      </c>
      <c r="B521" s="11">
        <v>138</v>
      </c>
      <c r="C521" s="11"/>
      <c r="G521" s="6">
        <v>1122</v>
      </c>
      <c r="H521" s="11">
        <v>0</v>
      </c>
    </row>
    <row r="522" spans="1:8">
      <c r="A522" s="6">
        <v>1223</v>
      </c>
      <c r="B522" s="11">
        <v>191</v>
      </c>
      <c r="C522" s="11"/>
      <c r="G522" s="6">
        <v>1123</v>
      </c>
      <c r="H522" s="11">
        <v>3</v>
      </c>
    </row>
    <row r="523" spans="1:8">
      <c r="A523" s="6">
        <v>1244</v>
      </c>
      <c r="B523" s="11">
        <v>45</v>
      </c>
      <c r="C523" s="11"/>
      <c r="G523" s="6">
        <v>1124</v>
      </c>
      <c r="H523" s="11">
        <v>7</v>
      </c>
    </row>
    <row r="524" spans="1:8">
      <c r="A524" s="6">
        <v>1245</v>
      </c>
      <c r="B524" s="11">
        <v>17</v>
      </c>
      <c r="C524" s="11"/>
      <c r="G524" s="6">
        <v>1125</v>
      </c>
      <c r="H524" s="11">
        <v>0</v>
      </c>
    </row>
    <row r="525" spans="1:8">
      <c r="A525" s="6">
        <v>1246</v>
      </c>
      <c r="B525" s="11">
        <v>31</v>
      </c>
      <c r="C525" s="11"/>
      <c r="G525" s="6">
        <v>1126</v>
      </c>
      <c r="H525" s="11">
        <v>2</v>
      </c>
    </row>
    <row r="526" spans="1:8">
      <c r="A526" s="6">
        <v>1247</v>
      </c>
      <c r="B526" s="11">
        <v>50</v>
      </c>
      <c r="C526" s="11"/>
      <c r="G526" s="6">
        <v>1127</v>
      </c>
      <c r="H526" s="11">
        <v>23</v>
      </c>
    </row>
    <row r="527" spans="1:8">
      <c r="A527" s="6">
        <v>1248</v>
      </c>
      <c r="B527" s="11">
        <v>59</v>
      </c>
      <c r="C527" s="11"/>
      <c r="G527" s="6">
        <v>1128</v>
      </c>
      <c r="H527" s="11">
        <v>1</v>
      </c>
    </row>
    <row r="528" spans="1:8">
      <c r="A528" s="6">
        <v>1249</v>
      </c>
      <c r="B528" s="11">
        <v>81</v>
      </c>
      <c r="C528" s="11"/>
      <c r="G528" s="6">
        <v>1129</v>
      </c>
      <c r="H528" s="11">
        <v>2</v>
      </c>
    </row>
    <row r="529" spans="1:8">
      <c r="A529" s="6">
        <v>1250</v>
      </c>
      <c r="B529" s="11">
        <v>508</v>
      </c>
      <c r="C529" s="11"/>
      <c r="G529" s="6">
        <v>1130</v>
      </c>
      <c r="H529" s="11">
        <v>3</v>
      </c>
    </row>
    <row r="530" spans="1:8">
      <c r="A530" s="6">
        <v>1251</v>
      </c>
      <c r="B530" s="11">
        <v>74</v>
      </c>
      <c r="C530" s="11"/>
      <c r="G530" s="6">
        <v>1131</v>
      </c>
      <c r="H530" s="11">
        <v>0</v>
      </c>
    </row>
    <row r="531" spans="1:8">
      <c r="A531" s="6">
        <v>1252</v>
      </c>
      <c r="B531" s="11">
        <v>141</v>
      </c>
      <c r="C531" s="11"/>
      <c r="G531" s="6">
        <v>1132</v>
      </c>
      <c r="H531" s="11">
        <v>13</v>
      </c>
    </row>
    <row r="532" spans="1:8">
      <c r="A532" s="6">
        <v>1253</v>
      </c>
      <c r="B532" s="11">
        <v>711</v>
      </c>
      <c r="C532" s="11"/>
      <c r="G532" s="6">
        <v>1133</v>
      </c>
      <c r="H532" s="11">
        <v>1</v>
      </c>
    </row>
    <row r="533" spans="1:8">
      <c r="A533" s="6">
        <v>1254</v>
      </c>
      <c r="B533" s="11">
        <v>141</v>
      </c>
      <c r="C533" s="11"/>
      <c r="G533" s="6">
        <v>1134</v>
      </c>
      <c r="H533" s="11">
        <v>1</v>
      </c>
    </row>
    <row r="534" spans="1:8">
      <c r="A534" s="6">
        <v>1255</v>
      </c>
      <c r="B534" s="11">
        <v>109</v>
      </c>
      <c r="C534" s="11"/>
      <c r="G534" s="6">
        <v>1135</v>
      </c>
      <c r="H534" s="11">
        <v>1</v>
      </c>
    </row>
    <row r="535" spans="1:8">
      <c r="A535" s="6">
        <v>1256</v>
      </c>
      <c r="B535" s="11">
        <v>361</v>
      </c>
      <c r="C535" s="11"/>
      <c r="G535" s="6">
        <v>1136</v>
      </c>
      <c r="H535" s="11">
        <v>6</v>
      </c>
    </row>
    <row r="536" spans="1:8">
      <c r="A536" s="6">
        <v>1257</v>
      </c>
      <c r="B536" s="11">
        <v>176</v>
      </c>
      <c r="C536" s="11"/>
      <c r="G536" s="6">
        <v>1137</v>
      </c>
      <c r="H536" s="11">
        <v>39</v>
      </c>
    </row>
    <row r="537" spans="1:8">
      <c r="A537" s="6">
        <v>1258</v>
      </c>
      <c r="B537" s="11">
        <v>670</v>
      </c>
      <c r="C537" s="11"/>
      <c r="G537" s="6">
        <v>1138</v>
      </c>
      <c r="H537" s="11">
        <v>4</v>
      </c>
    </row>
    <row r="538" spans="1:8">
      <c r="A538" s="6">
        <v>1259</v>
      </c>
      <c r="B538" s="11">
        <v>96</v>
      </c>
      <c r="C538" s="11"/>
      <c r="G538" s="6">
        <v>1139</v>
      </c>
      <c r="H538" s="11">
        <v>1</v>
      </c>
    </row>
    <row r="539" spans="1:8">
      <c r="A539" s="6">
        <v>1260</v>
      </c>
      <c r="B539" s="11">
        <v>74</v>
      </c>
      <c r="C539" s="11"/>
      <c r="G539" s="6">
        <v>1140</v>
      </c>
      <c r="H539" s="11">
        <v>0</v>
      </c>
    </row>
    <row r="540" spans="1:8">
      <c r="A540" s="6">
        <v>1261</v>
      </c>
      <c r="B540" s="11">
        <v>52</v>
      </c>
      <c r="C540" s="11"/>
      <c r="G540" s="6">
        <v>1141</v>
      </c>
      <c r="H540" s="11">
        <v>0</v>
      </c>
    </row>
    <row r="541" spans="1:8">
      <c r="A541" s="6">
        <v>1262</v>
      </c>
      <c r="B541" s="11">
        <v>105</v>
      </c>
      <c r="C541" s="11"/>
      <c r="G541" s="6">
        <v>1142</v>
      </c>
      <c r="H541" s="11">
        <v>0</v>
      </c>
    </row>
    <row r="542" spans="1:8">
      <c r="A542" s="6">
        <v>1263</v>
      </c>
      <c r="B542" s="11">
        <v>41</v>
      </c>
      <c r="C542" s="11"/>
      <c r="G542" s="6">
        <v>1143</v>
      </c>
      <c r="H542" s="11">
        <v>8</v>
      </c>
    </row>
    <row r="543" spans="1:8">
      <c r="A543" s="6">
        <v>1264</v>
      </c>
      <c r="B543" s="11">
        <v>34</v>
      </c>
      <c r="C543" s="11"/>
      <c r="G543" s="6">
        <v>1144</v>
      </c>
      <c r="H543" s="11">
        <v>0</v>
      </c>
    </row>
    <row r="544" spans="1:8">
      <c r="A544" s="6">
        <v>1265</v>
      </c>
      <c r="B544" s="11">
        <v>66</v>
      </c>
      <c r="C544" s="11"/>
      <c r="G544" s="6">
        <v>1145</v>
      </c>
      <c r="H544" s="11">
        <v>1</v>
      </c>
    </row>
    <row r="545" spans="1:8">
      <c r="A545" s="6">
        <v>1266</v>
      </c>
      <c r="B545" s="11">
        <v>50</v>
      </c>
      <c r="C545" s="11"/>
      <c r="G545" s="6">
        <v>1146</v>
      </c>
      <c r="H545" s="11">
        <v>12</v>
      </c>
    </row>
    <row r="546" spans="1:8">
      <c r="A546" s="6">
        <v>1267</v>
      </c>
      <c r="B546" s="11">
        <v>159</v>
      </c>
      <c r="C546" s="11"/>
      <c r="G546" s="6">
        <v>1147</v>
      </c>
      <c r="H546" s="11">
        <v>0</v>
      </c>
    </row>
    <row r="547" spans="1:8">
      <c r="A547" s="6">
        <v>1268</v>
      </c>
      <c r="B547" s="11">
        <v>182</v>
      </c>
      <c r="C547" s="11"/>
      <c r="G547" s="6">
        <v>1148</v>
      </c>
      <c r="H547" s="11">
        <v>3</v>
      </c>
    </row>
    <row r="548" spans="1:8">
      <c r="A548" s="6">
        <v>1269</v>
      </c>
      <c r="B548" s="11">
        <v>206</v>
      </c>
      <c r="C548" s="11"/>
      <c r="G548" s="6">
        <v>1149</v>
      </c>
      <c r="H548" s="11">
        <v>2</v>
      </c>
    </row>
    <row r="549" spans="1:8">
      <c r="A549" s="6">
        <v>1270</v>
      </c>
      <c r="B549" s="11">
        <v>169</v>
      </c>
      <c r="C549" s="11"/>
      <c r="G549" s="6">
        <v>1150</v>
      </c>
      <c r="H549" s="11">
        <v>6</v>
      </c>
    </row>
    <row r="550" spans="1:8">
      <c r="A550" s="6">
        <v>1271</v>
      </c>
      <c r="B550" s="11">
        <v>31</v>
      </c>
      <c r="C550" s="11"/>
      <c r="G550" s="6">
        <v>1151</v>
      </c>
      <c r="H550" s="11">
        <v>0</v>
      </c>
    </row>
    <row r="551" spans="1:8">
      <c r="A551" s="6">
        <v>1272</v>
      </c>
      <c r="B551" s="11">
        <v>28</v>
      </c>
      <c r="C551" s="11"/>
      <c r="G551" s="6">
        <v>1152</v>
      </c>
      <c r="H551" s="11">
        <v>15</v>
      </c>
    </row>
    <row r="552" spans="1:8">
      <c r="A552" s="6">
        <v>1273</v>
      </c>
      <c r="B552" s="11">
        <v>54</v>
      </c>
      <c r="C552" s="11"/>
      <c r="G552" s="6">
        <v>1153</v>
      </c>
      <c r="H552" s="11">
        <v>1</v>
      </c>
    </row>
    <row r="553" spans="1:8">
      <c r="A553" s="6">
        <v>1274</v>
      </c>
      <c r="B553" s="11">
        <v>467</v>
      </c>
      <c r="C553" s="11"/>
      <c r="G553" s="6">
        <v>1154</v>
      </c>
      <c r="H553" s="11">
        <v>3</v>
      </c>
    </row>
    <row r="554" spans="1:8">
      <c r="A554" s="6">
        <v>1275</v>
      </c>
      <c r="B554" s="11">
        <v>389</v>
      </c>
      <c r="C554" s="11"/>
      <c r="G554" s="6">
        <v>1155</v>
      </c>
      <c r="H554" s="11">
        <v>8</v>
      </c>
    </row>
    <row r="555" spans="1:8">
      <c r="A555" s="6">
        <v>1276</v>
      </c>
      <c r="B555" s="11">
        <v>68</v>
      </c>
      <c r="C555" s="11"/>
      <c r="G555" s="6">
        <v>1156</v>
      </c>
      <c r="H555" s="11">
        <v>0</v>
      </c>
    </row>
    <row r="556" spans="1:8">
      <c r="A556" s="6">
        <v>1277</v>
      </c>
      <c r="B556" s="11">
        <v>413</v>
      </c>
      <c r="C556" s="11"/>
      <c r="G556" s="6">
        <v>1157</v>
      </c>
      <c r="H556" s="11">
        <v>3</v>
      </c>
    </row>
    <row r="557" spans="1:8">
      <c r="A557" s="6">
        <v>1278</v>
      </c>
      <c r="B557" s="11">
        <v>190</v>
      </c>
      <c r="C557" s="11"/>
      <c r="G557" s="6">
        <v>1158</v>
      </c>
      <c r="H557" s="11">
        <v>3</v>
      </c>
    </row>
    <row r="558" spans="1:8">
      <c r="A558" s="6">
        <v>1279</v>
      </c>
      <c r="B558" s="11">
        <v>189</v>
      </c>
      <c r="C558" s="11"/>
      <c r="G558" s="6">
        <v>1159</v>
      </c>
      <c r="H558" s="11">
        <v>0</v>
      </c>
    </row>
    <row r="559" spans="1:8">
      <c r="A559" s="6">
        <v>1280</v>
      </c>
      <c r="B559" s="11">
        <v>130</v>
      </c>
      <c r="C559" s="11"/>
      <c r="G559" s="6">
        <v>1160</v>
      </c>
      <c r="H559" s="11">
        <v>19</v>
      </c>
    </row>
    <row r="560" spans="1:8">
      <c r="A560" s="6">
        <v>1281</v>
      </c>
      <c r="B560" s="11">
        <v>74</v>
      </c>
      <c r="C560" s="11"/>
      <c r="G560" s="6">
        <v>1161</v>
      </c>
      <c r="H560" s="11">
        <v>0</v>
      </c>
    </row>
    <row r="561" spans="1:8">
      <c r="A561" s="6">
        <v>1282</v>
      </c>
      <c r="B561" s="11">
        <v>274</v>
      </c>
      <c r="C561" s="11"/>
      <c r="G561" s="6">
        <v>1162</v>
      </c>
      <c r="H561" s="11">
        <v>2</v>
      </c>
    </row>
    <row r="562" spans="1:8">
      <c r="A562" s="6">
        <v>1283</v>
      </c>
      <c r="B562" s="11">
        <v>22</v>
      </c>
      <c r="C562" s="11"/>
      <c r="G562" s="6">
        <v>1163</v>
      </c>
      <c r="H562" s="11">
        <v>0</v>
      </c>
    </row>
    <row r="563" spans="1:8">
      <c r="A563" s="6">
        <v>1284</v>
      </c>
      <c r="B563" s="11">
        <v>31</v>
      </c>
      <c r="C563" s="11"/>
      <c r="G563" s="6">
        <v>1164</v>
      </c>
      <c r="H563" s="11">
        <v>0</v>
      </c>
    </row>
    <row r="564" spans="1:8">
      <c r="A564" s="6">
        <v>1285</v>
      </c>
      <c r="B564" s="11">
        <v>63</v>
      </c>
      <c r="C564" s="11"/>
      <c r="G564" s="6">
        <v>1165</v>
      </c>
      <c r="H564" s="11">
        <v>25</v>
      </c>
    </row>
    <row r="565" spans="1:8">
      <c r="A565" s="6">
        <v>1286</v>
      </c>
      <c r="B565" s="11">
        <v>20</v>
      </c>
      <c r="C565" s="11"/>
      <c r="G565" s="6">
        <v>1166</v>
      </c>
      <c r="H565" s="11">
        <v>8</v>
      </c>
    </row>
    <row r="566" spans="1:8">
      <c r="A566" s="6">
        <v>1287</v>
      </c>
      <c r="B566" s="11">
        <v>25</v>
      </c>
      <c r="C566" s="11"/>
      <c r="G566" s="6">
        <v>1167</v>
      </c>
      <c r="H566" s="11">
        <v>16</v>
      </c>
    </row>
    <row r="567" spans="1:8">
      <c r="A567" s="6">
        <v>1288</v>
      </c>
      <c r="B567" s="11">
        <v>61</v>
      </c>
      <c r="C567" s="11"/>
      <c r="G567" s="6">
        <v>1168</v>
      </c>
      <c r="H567" s="11">
        <v>3</v>
      </c>
    </row>
    <row r="568" spans="1:8">
      <c r="A568" s="6">
        <v>1289</v>
      </c>
      <c r="B568" s="11">
        <v>52</v>
      </c>
      <c r="C568" s="11"/>
      <c r="G568" s="6">
        <v>1169</v>
      </c>
      <c r="H568" s="11">
        <v>3</v>
      </c>
    </row>
    <row r="569" spans="1:8">
      <c r="A569" s="6">
        <v>1290</v>
      </c>
      <c r="B569" s="11">
        <v>86</v>
      </c>
      <c r="C569" s="11"/>
      <c r="G569" s="6">
        <v>1170</v>
      </c>
      <c r="H569" s="11">
        <v>2</v>
      </c>
    </row>
    <row r="570" spans="1:8">
      <c r="A570" s="6">
        <v>1291</v>
      </c>
      <c r="B570" s="11">
        <v>42</v>
      </c>
      <c r="C570" s="11"/>
      <c r="G570" s="6">
        <v>1171</v>
      </c>
      <c r="H570" s="11">
        <v>1</v>
      </c>
    </row>
    <row r="571" spans="1:8">
      <c r="A571" s="6">
        <v>1292</v>
      </c>
      <c r="B571" s="11">
        <v>52</v>
      </c>
      <c r="C571" s="11"/>
      <c r="G571" s="6">
        <v>1172</v>
      </c>
      <c r="H571" s="11">
        <v>0</v>
      </c>
    </row>
    <row r="572" spans="1:8">
      <c r="A572" s="6">
        <v>1293</v>
      </c>
      <c r="B572" s="11">
        <v>120</v>
      </c>
      <c r="C572" s="11"/>
      <c r="G572" s="6">
        <v>1173</v>
      </c>
      <c r="H572" s="11">
        <v>1</v>
      </c>
    </row>
    <row r="573" spans="1:8">
      <c r="A573" s="6">
        <v>1294</v>
      </c>
      <c r="B573" s="11">
        <v>22</v>
      </c>
      <c r="C573" s="11"/>
      <c r="G573" s="6">
        <v>1174</v>
      </c>
      <c r="H573" s="11">
        <v>19</v>
      </c>
    </row>
    <row r="574" spans="1:8">
      <c r="A574" s="6">
        <v>1295</v>
      </c>
      <c r="B574" s="11">
        <v>64</v>
      </c>
      <c r="C574" s="11"/>
      <c r="G574" s="6">
        <v>1175</v>
      </c>
      <c r="H574" s="11">
        <v>9</v>
      </c>
    </row>
    <row r="575" spans="1:8">
      <c r="A575" s="6">
        <v>1296</v>
      </c>
      <c r="B575" s="11">
        <v>23</v>
      </c>
      <c r="C575" s="11"/>
      <c r="G575" s="6">
        <v>1176</v>
      </c>
      <c r="H575" s="11">
        <v>1</v>
      </c>
    </row>
    <row r="576" spans="1:8">
      <c r="A576" s="6">
        <v>1297</v>
      </c>
      <c r="B576" s="11">
        <v>238</v>
      </c>
      <c r="C576" s="11"/>
      <c r="G576" s="6">
        <v>1177</v>
      </c>
      <c r="H576" s="11">
        <v>0</v>
      </c>
    </row>
    <row r="577" spans="1:8">
      <c r="A577" s="6">
        <v>1298</v>
      </c>
      <c r="B577" s="11">
        <v>33</v>
      </c>
      <c r="C577" s="11"/>
      <c r="G577" s="6">
        <v>1178</v>
      </c>
      <c r="H577" s="11">
        <v>1</v>
      </c>
    </row>
    <row r="578" spans="1:8">
      <c r="A578" s="6">
        <v>1299</v>
      </c>
      <c r="B578" s="11">
        <v>32</v>
      </c>
      <c r="C578" s="11"/>
      <c r="G578" s="6">
        <v>1179</v>
      </c>
      <c r="H578" s="11">
        <v>5</v>
      </c>
    </row>
    <row r="579" spans="1:8">
      <c r="A579" s="6">
        <v>1300</v>
      </c>
      <c r="B579" s="11">
        <v>24</v>
      </c>
      <c r="C579" s="11"/>
      <c r="G579" s="6">
        <v>1180</v>
      </c>
      <c r="H579" s="11">
        <v>85</v>
      </c>
    </row>
    <row r="580" spans="1:8">
      <c r="A580" s="6">
        <v>1301</v>
      </c>
      <c r="B580" s="11">
        <v>29</v>
      </c>
      <c r="C580" s="11"/>
      <c r="G580" s="6">
        <v>1181</v>
      </c>
      <c r="H580" s="11">
        <v>3</v>
      </c>
    </row>
    <row r="581" spans="1:8">
      <c r="A581" s="6">
        <v>1302</v>
      </c>
      <c r="B581" s="11">
        <v>50</v>
      </c>
      <c r="C581" s="11"/>
      <c r="G581" s="6">
        <v>1182</v>
      </c>
      <c r="H581" s="11">
        <v>4</v>
      </c>
    </row>
    <row r="582" spans="1:8">
      <c r="A582" s="6">
        <v>1303</v>
      </c>
      <c r="B582" s="11">
        <v>108</v>
      </c>
      <c r="C582" s="11"/>
      <c r="G582" s="6">
        <v>1183</v>
      </c>
      <c r="H582" s="11">
        <v>3</v>
      </c>
    </row>
    <row r="583" spans="1:8">
      <c r="A583" s="6">
        <v>1344</v>
      </c>
      <c r="B583" s="11">
        <v>139</v>
      </c>
      <c r="C583" s="11"/>
      <c r="G583" s="6">
        <v>1404</v>
      </c>
      <c r="H583" s="11">
        <v>5</v>
      </c>
    </row>
    <row r="584" spans="1:8">
      <c r="A584" s="6">
        <v>1345</v>
      </c>
      <c r="B584" s="11">
        <v>7</v>
      </c>
      <c r="C584" s="11"/>
      <c r="G584" s="6">
        <v>1405</v>
      </c>
      <c r="H584" s="11">
        <v>17</v>
      </c>
    </row>
    <row r="585" spans="1:8">
      <c r="A585" s="6">
        <v>1346</v>
      </c>
      <c r="B585" s="11">
        <v>149</v>
      </c>
      <c r="C585" s="11"/>
      <c r="G585" s="6">
        <v>1406</v>
      </c>
      <c r="H585" s="11">
        <v>3</v>
      </c>
    </row>
    <row r="586" spans="1:8">
      <c r="A586" s="6">
        <v>1347</v>
      </c>
      <c r="B586" s="11">
        <v>31</v>
      </c>
      <c r="C586" s="11"/>
      <c r="G586" s="6">
        <v>1407</v>
      </c>
      <c r="H586" s="11">
        <v>2</v>
      </c>
    </row>
    <row r="587" spans="1:8">
      <c r="A587" s="6">
        <v>1348</v>
      </c>
      <c r="B587" s="11">
        <v>26</v>
      </c>
      <c r="C587" s="11"/>
      <c r="G587" s="6">
        <v>1408</v>
      </c>
      <c r="H587" s="11">
        <v>6</v>
      </c>
    </row>
    <row r="588" spans="1:8">
      <c r="A588" s="6">
        <v>1349</v>
      </c>
      <c r="B588" s="11">
        <v>172</v>
      </c>
      <c r="C588" s="11"/>
      <c r="G588" s="6">
        <v>1409</v>
      </c>
      <c r="H588" s="11">
        <v>0</v>
      </c>
    </row>
    <row r="589" spans="1:8">
      <c r="A589" s="6">
        <v>1350</v>
      </c>
      <c r="B589" s="11">
        <v>78</v>
      </c>
      <c r="C589" s="11"/>
      <c r="G589" s="6">
        <v>1410</v>
      </c>
      <c r="H589" s="11">
        <v>1</v>
      </c>
    </row>
    <row r="590" spans="1:8">
      <c r="A590" s="6">
        <v>1351</v>
      </c>
      <c r="B590" s="11">
        <v>120</v>
      </c>
      <c r="C590" s="11"/>
      <c r="G590" s="6">
        <v>1411</v>
      </c>
      <c r="H590" s="11">
        <v>3</v>
      </c>
    </row>
    <row r="591" spans="1:8">
      <c r="A591" s="6">
        <v>1352</v>
      </c>
      <c r="B591" s="11">
        <v>227</v>
      </c>
      <c r="C591" s="11"/>
      <c r="G591" s="6">
        <v>1412</v>
      </c>
      <c r="H591" s="11">
        <v>13</v>
      </c>
    </row>
    <row r="592" spans="1:8">
      <c r="A592" s="6">
        <v>1353</v>
      </c>
      <c r="B592" s="11">
        <v>42</v>
      </c>
      <c r="C592" s="11"/>
      <c r="G592" s="6">
        <v>1413</v>
      </c>
      <c r="H592" s="11">
        <v>1</v>
      </c>
    </row>
    <row r="593" spans="1:8">
      <c r="A593" s="6">
        <v>1354</v>
      </c>
      <c r="B593" s="11">
        <v>64</v>
      </c>
      <c r="C593" s="11"/>
      <c r="G593" s="6">
        <v>1414</v>
      </c>
      <c r="H593" s="11">
        <v>1</v>
      </c>
    </row>
    <row r="594" spans="1:8">
      <c r="A594" s="6">
        <v>1355</v>
      </c>
      <c r="B594" s="11">
        <v>121</v>
      </c>
      <c r="C594" s="11"/>
      <c r="G594" s="6">
        <v>1415</v>
      </c>
      <c r="H594" s="11">
        <v>9</v>
      </c>
    </row>
    <row r="595" spans="1:8">
      <c r="A595" s="6">
        <v>1356</v>
      </c>
      <c r="B595" s="11">
        <v>87</v>
      </c>
      <c r="C595" s="11"/>
      <c r="G595" s="6">
        <v>1416</v>
      </c>
      <c r="H595" s="11">
        <v>0</v>
      </c>
    </row>
    <row r="596" spans="1:8">
      <c r="A596" s="6">
        <v>1357</v>
      </c>
      <c r="B596" s="11">
        <v>65</v>
      </c>
      <c r="C596" s="11"/>
      <c r="G596" s="6">
        <v>1417</v>
      </c>
      <c r="H596" s="11">
        <v>2</v>
      </c>
    </row>
    <row r="597" spans="1:8">
      <c r="A597" s="6">
        <v>1358</v>
      </c>
      <c r="B597" s="11">
        <v>49</v>
      </c>
      <c r="C597" s="11"/>
      <c r="G597" s="6">
        <v>1418</v>
      </c>
      <c r="H597" s="11">
        <v>1</v>
      </c>
    </row>
    <row r="598" spans="1:8">
      <c r="A598" s="6">
        <v>1359</v>
      </c>
      <c r="B598" s="11">
        <v>19</v>
      </c>
      <c r="C598" s="11"/>
      <c r="G598" s="6">
        <v>1419</v>
      </c>
      <c r="H598" s="11">
        <v>10</v>
      </c>
    </row>
    <row r="599" spans="1:8">
      <c r="A599" s="6">
        <v>1360</v>
      </c>
      <c r="B599" s="11">
        <v>81</v>
      </c>
      <c r="C599" s="11"/>
      <c r="G599" s="6">
        <v>1420</v>
      </c>
      <c r="H599" s="11">
        <v>3</v>
      </c>
    </row>
    <row r="600" spans="1:8">
      <c r="A600" s="6">
        <v>1361</v>
      </c>
      <c r="B600" s="11">
        <v>264</v>
      </c>
      <c r="C600" s="11"/>
      <c r="G600" s="6">
        <v>1421</v>
      </c>
      <c r="H600" s="11">
        <v>2</v>
      </c>
    </row>
    <row r="601" spans="1:8">
      <c r="A601" s="6">
        <v>1362</v>
      </c>
      <c r="B601" s="11">
        <v>25</v>
      </c>
      <c r="C601" s="11"/>
      <c r="G601" s="6">
        <v>1422</v>
      </c>
      <c r="H601" s="11">
        <v>2</v>
      </c>
    </row>
    <row r="602" spans="1:8">
      <c r="A602" s="6">
        <v>1363</v>
      </c>
      <c r="B602" s="11">
        <v>5</v>
      </c>
      <c r="C602" s="11"/>
      <c r="G602" s="6">
        <v>1423</v>
      </c>
      <c r="H602" s="11">
        <v>1</v>
      </c>
    </row>
    <row r="603" spans="1:8">
      <c r="A603" s="6">
        <v>1364</v>
      </c>
      <c r="B603" s="11">
        <v>144</v>
      </c>
      <c r="C603" s="11"/>
      <c r="G603" s="6">
        <v>1424</v>
      </c>
      <c r="H603" s="11">
        <v>14</v>
      </c>
    </row>
    <row r="604" spans="1:8">
      <c r="A604" s="6">
        <v>1365</v>
      </c>
      <c r="B604" s="11">
        <v>92</v>
      </c>
      <c r="C604" s="11"/>
      <c r="G604" s="6">
        <v>1425</v>
      </c>
      <c r="H604" s="11">
        <v>0</v>
      </c>
    </row>
    <row r="605" spans="1:8">
      <c r="A605" s="6">
        <v>1366</v>
      </c>
      <c r="B605" s="11">
        <v>147</v>
      </c>
      <c r="C605" s="11"/>
      <c r="G605" s="6">
        <v>1426</v>
      </c>
      <c r="H605" s="11">
        <v>0</v>
      </c>
    </row>
    <row r="606" spans="1:8">
      <c r="A606" s="6">
        <v>1367</v>
      </c>
      <c r="B606" s="11">
        <v>90</v>
      </c>
      <c r="C606" s="11"/>
      <c r="G606" s="6">
        <v>1427</v>
      </c>
      <c r="H606" s="11">
        <v>4</v>
      </c>
    </row>
    <row r="607" spans="1:8">
      <c r="A607" s="6">
        <v>1368</v>
      </c>
      <c r="B607" s="11">
        <v>87</v>
      </c>
      <c r="C607" s="11"/>
      <c r="G607" s="6">
        <v>1428</v>
      </c>
      <c r="H607" s="11">
        <v>3</v>
      </c>
    </row>
    <row r="608" spans="1:8">
      <c r="A608" s="6">
        <v>1369</v>
      </c>
      <c r="B608" s="11">
        <v>406</v>
      </c>
      <c r="C608" s="11"/>
      <c r="G608" s="6">
        <v>1429</v>
      </c>
      <c r="H608" s="11">
        <v>0</v>
      </c>
    </row>
    <row r="609" spans="1:8">
      <c r="A609" s="6">
        <v>1370</v>
      </c>
      <c r="B609" s="11">
        <v>20</v>
      </c>
      <c r="C609" s="11"/>
      <c r="G609" s="6">
        <v>1430</v>
      </c>
      <c r="H609" s="11">
        <v>5</v>
      </c>
    </row>
    <row r="610" spans="1:8">
      <c r="A610" s="6">
        <v>1371</v>
      </c>
      <c r="B610" s="11">
        <v>70</v>
      </c>
      <c r="C610" s="11"/>
      <c r="G610" s="6">
        <v>1431</v>
      </c>
      <c r="H610" s="11">
        <v>47</v>
      </c>
    </row>
    <row r="611" spans="1:8">
      <c r="A611" s="6">
        <v>1372</v>
      </c>
      <c r="B611" s="11">
        <v>16</v>
      </c>
      <c r="C611" s="11"/>
      <c r="G611" s="6">
        <v>1432</v>
      </c>
      <c r="H611" s="11">
        <v>0</v>
      </c>
    </row>
    <row r="612" spans="1:8">
      <c r="A612" s="6">
        <v>1373</v>
      </c>
      <c r="B612" s="11">
        <v>52</v>
      </c>
      <c r="C612" s="11"/>
      <c r="G612" s="6">
        <v>1433</v>
      </c>
      <c r="H612" s="11">
        <v>10</v>
      </c>
    </row>
    <row r="613" spans="1:8">
      <c r="A613" s="6">
        <v>1374</v>
      </c>
      <c r="B613" s="11">
        <v>66</v>
      </c>
      <c r="C613" s="11"/>
      <c r="G613" s="6">
        <v>1434</v>
      </c>
      <c r="H613" s="11">
        <v>11</v>
      </c>
    </row>
    <row r="614" spans="1:8">
      <c r="A614" s="6">
        <v>1375</v>
      </c>
      <c r="B614" s="11">
        <v>109</v>
      </c>
      <c r="C614" s="11"/>
      <c r="G614" s="6">
        <v>1435</v>
      </c>
      <c r="H614" s="11">
        <v>2</v>
      </c>
    </row>
    <row r="615" spans="1:8">
      <c r="A615" s="6">
        <v>1376</v>
      </c>
      <c r="B615" s="11">
        <v>168</v>
      </c>
      <c r="C615" s="11"/>
      <c r="G615" s="6">
        <v>1436</v>
      </c>
      <c r="H615" s="11">
        <v>2</v>
      </c>
    </row>
    <row r="616" spans="1:8">
      <c r="A616" s="6">
        <v>1377</v>
      </c>
      <c r="B616" s="11">
        <v>31</v>
      </c>
      <c r="C616" s="11"/>
      <c r="G616" s="6">
        <v>1437</v>
      </c>
      <c r="H616" s="11">
        <v>22</v>
      </c>
    </row>
    <row r="617" spans="1:8">
      <c r="A617" s="6">
        <v>1378</v>
      </c>
      <c r="B617" s="11">
        <v>133</v>
      </c>
      <c r="C617" s="11"/>
      <c r="G617" s="6">
        <v>1438</v>
      </c>
      <c r="H617" s="11">
        <v>8</v>
      </c>
    </row>
    <row r="618" spans="1:8">
      <c r="A618" s="6">
        <v>1379</v>
      </c>
      <c r="B618" s="11">
        <v>151</v>
      </c>
      <c r="C618" s="11"/>
      <c r="G618" s="6">
        <v>1439</v>
      </c>
      <c r="H618" s="11">
        <v>6</v>
      </c>
    </row>
    <row r="619" spans="1:8">
      <c r="A619" s="6">
        <v>1380</v>
      </c>
      <c r="B619" s="11">
        <v>5</v>
      </c>
      <c r="C619" s="11"/>
      <c r="G619" s="6">
        <v>1440</v>
      </c>
      <c r="H619" s="11">
        <v>1</v>
      </c>
    </row>
    <row r="620" spans="1:8">
      <c r="A620" s="6">
        <v>1381</v>
      </c>
      <c r="B620" s="11">
        <v>73</v>
      </c>
      <c r="C620" s="11"/>
      <c r="G620" s="6">
        <v>1441</v>
      </c>
      <c r="H620" s="11">
        <v>3</v>
      </c>
    </row>
    <row r="621" spans="1:8">
      <c r="A621" s="6">
        <v>1382</v>
      </c>
      <c r="B621" s="11">
        <v>148</v>
      </c>
      <c r="C621" s="11"/>
      <c r="G621" s="6">
        <v>1442</v>
      </c>
      <c r="H621" s="11">
        <v>0</v>
      </c>
    </row>
    <row r="622" spans="1:8">
      <c r="A622" s="6">
        <v>1383</v>
      </c>
      <c r="B622" s="11">
        <v>93</v>
      </c>
      <c r="C622" s="11"/>
      <c r="G622" s="6">
        <v>1443</v>
      </c>
      <c r="H622" s="11">
        <v>0</v>
      </c>
    </row>
    <row r="623" spans="1:8">
      <c r="A623" s="6">
        <v>1384</v>
      </c>
      <c r="B623" s="11">
        <v>63</v>
      </c>
      <c r="C623" s="11"/>
      <c r="G623" s="6">
        <v>1444</v>
      </c>
      <c r="H623" s="11">
        <v>0</v>
      </c>
    </row>
    <row r="624" spans="1:8">
      <c r="A624" s="6">
        <v>1385</v>
      </c>
      <c r="B624" s="11">
        <v>134</v>
      </c>
      <c r="C624" s="11"/>
      <c r="G624" s="6">
        <v>1445</v>
      </c>
      <c r="H624" s="11">
        <v>0</v>
      </c>
    </row>
    <row r="625" spans="1:8">
      <c r="A625" s="6">
        <v>1386</v>
      </c>
      <c r="B625" s="11">
        <v>14</v>
      </c>
      <c r="C625" s="11"/>
      <c r="G625" s="6">
        <v>1446</v>
      </c>
      <c r="H625" s="11">
        <v>0</v>
      </c>
    </row>
    <row r="626" spans="1:8">
      <c r="A626" s="6">
        <v>1387</v>
      </c>
      <c r="B626" s="11">
        <v>78</v>
      </c>
      <c r="C626" s="11"/>
      <c r="G626" s="6">
        <v>1447</v>
      </c>
      <c r="H626" s="11">
        <v>3</v>
      </c>
    </row>
    <row r="627" spans="1:8">
      <c r="A627" s="6">
        <v>1388</v>
      </c>
      <c r="B627" s="11">
        <v>112</v>
      </c>
      <c r="C627" s="11"/>
      <c r="G627" s="6">
        <v>1448</v>
      </c>
      <c r="H627" s="11">
        <v>0</v>
      </c>
    </row>
    <row r="628" spans="1:8">
      <c r="A628" s="6">
        <v>1389</v>
      </c>
      <c r="B628" s="11">
        <v>34</v>
      </c>
      <c r="C628" s="11"/>
      <c r="G628" s="6">
        <v>1449</v>
      </c>
      <c r="H628" s="11">
        <v>0</v>
      </c>
    </row>
    <row r="629" spans="1:8">
      <c r="A629" s="6">
        <v>1390</v>
      </c>
      <c r="B629" s="11">
        <v>19</v>
      </c>
      <c r="C629" s="11"/>
      <c r="G629" s="6">
        <v>1450</v>
      </c>
      <c r="H629" s="11">
        <v>1</v>
      </c>
    </row>
    <row r="630" spans="1:8">
      <c r="A630" s="6">
        <v>1391</v>
      </c>
      <c r="B630" s="11">
        <v>13</v>
      </c>
      <c r="C630" s="11"/>
      <c r="G630" s="6">
        <v>1481</v>
      </c>
      <c r="H630" s="11">
        <v>6</v>
      </c>
    </row>
    <row r="631" spans="1:8">
      <c r="A631" s="6">
        <v>1392</v>
      </c>
      <c r="B631" s="11">
        <v>104</v>
      </c>
      <c r="C631" s="11"/>
      <c r="G631" s="6">
        <v>1482</v>
      </c>
      <c r="H631" s="11">
        <v>1</v>
      </c>
    </row>
    <row r="632" spans="1:8">
      <c r="A632" s="6">
        <v>1393</v>
      </c>
      <c r="B632" s="11">
        <v>52</v>
      </c>
      <c r="C632" s="11"/>
      <c r="G632" s="6">
        <v>1483</v>
      </c>
      <c r="H632" s="11">
        <v>2</v>
      </c>
    </row>
    <row r="633" spans="1:8">
      <c r="A633" s="6">
        <v>1394</v>
      </c>
      <c r="B633" s="11">
        <v>17</v>
      </c>
      <c r="C633" s="11"/>
      <c r="G633" s="6">
        <v>1484</v>
      </c>
      <c r="H633" s="11">
        <v>0</v>
      </c>
    </row>
    <row r="634" spans="1:8">
      <c r="A634" s="6">
        <v>1395</v>
      </c>
      <c r="B634" s="11">
        <v>82</v>
      </c>
      <c r="C634" s="11"/>
      <c r="G634" s="6">
        <v>1485</v>
      </c>
      <c r="H634" s="11">
        <v>3</v>
      </c>
    </row>
    <row r="635" spans="1:8">
      <c r="A635" s="6">
        <v>1396</v>
      </c>
      <c r="B635" s="11">
        <v>73</v>
      </c>
      <c r="C635" s="11"/>
      <c r="G635" s="6">
        <v>1486</v>
      </c>
      <c r="H635" s="11">
        <v>3</v>
      </c>
    </row>
    <row r="636" spans="1:8">
      <c r="A636" s="6">
        <v>1397</v>
      </c>
      <c r="B636" s="11">
        <v>158</v>
      </c>
      <c r="C636" s="11"/>
      <c r="G636" s="6">
        <v>1487</v>
      </c>
      <c r="H636" s="11">
        <v>0</v>
      </c>
    </row>
    <row r="637" spans="1:8">
      <c r="A637" s="6">
        <v>1398</v>
      </c>
      <c r="B637" s="11">
        <v>65</v>
      </c>
      <c r="C637" s="11"/>
      <c r="G637" s="6">
        <v>1488</v>
      </c>
      <c r="H637" s="11">
        <v>6</v>
      </c>
    </row>
    <row r="638" spans="1:8">
      <c r="A638" s="6">
        <v>1399</v>
      </c>
      <c r="B638" s="11">
        <v>184</v>
      </c>
      <c r="C638" s="11"/>
      <c r="G638" s="6">
        <v>1489</v>
      </c>
      <c r="H638" s="11">
        <v>0</v>
      </c>
    </row>
    <row r="639" spans="1:8">
      <c r="A639" s="6">
        <v>1400</v>
      </c>
      <c r="B639" s="11">
        <v>34</v>
      </c>
      <c r="C639" s="11"/>
      <c r="G639" s="6">
        <v>1490</v>
      </c>
      <c r="H639" s="11">
        <v>19</v>
      </c>
    </row>
    <row r="640" spans="1:8">
      <c r="A640" s="6">
        <v>1401</v>
      </c>
      <c r="B640" s="11">
        <v>240</v>
      </c>
      <c r="C640" s="11"/>
      <c r="G640" s="6">
        <v>1491</v>
      </c>
      <c r="H640" s="11">
        <v>1</v>
      </c>
    </row>
    <row r="641" spans="1:8">
      <c r="A641" s="6">
        <v>1402</v>
      </c>
      <c r="B641" s="11">
        <v>113</v>
      </c>
      <c r="C641" s="11"/>
      <c r="G641" s="6">
        <v>1492</v>
      </c>
      <c r="H641" s="11">
        <v>2</v>
      </c>
    </row>
    <row r="642" spans="1:8">
      <c r="A642" s="6">
        <v>1403</v>
      </c>
      <c r="B642" s="11">
        <v>66</v>
      </c>
      <c r="C642" s="11"/>
      <c r="G642" s="6">
        <v>1493</v>
      </c>
      <c r="H642" s="11">
        <v>0</v>
      </c>
    </row>
    <row r="643" spans="1:8">
      <c r="A643" s="6">
        <v>1461</v>
      </c>
      <c r="B643" s="11">
        <v>340</v>
      </c>
      <c r="C643" s="11"/>
      <c r="G643" s="6">
        <v>1494</v>
      </c>
      <c r="H643" s="11">
        <v>11</v>
      </c>
    </row>
    <row r="644" spans="1:8">
      <c r="A644" s="6">
        <v>1462</v>
      </c>
      <c r="B644" s="11">
        <v>150</v>
      </c>
      <c r="C644" s="11"/>
      <c r="G644" s="6">
        <v>1495</v>
      </c>
      <c r="H644" s="11">
        <v>0</v>
      </c>
    </row>
    <row r="645" spans="1:8">
      <c r="A645" s="6">
        <v>1463</v>
      </c>
      <c r="B645" s="11">
        <v>25</v>
      </c>
      <c r="C645" s="11"/>
      <c r="G645" s="6">
        <v>1496</v>
      </c>
      <c r="H645" s="11">
        <v>0</v>
      </c>
    </row>
    <row r="646" spans="1:8">
      <c r="A646" s="6">
        <v>1464</v>
      </c>
      <c r="B646" s="11">
        <v>234</v>
      </c>
      <c r="C646" s="11"/>
      <c r="G646" s="6">
        <v>1497</v>
      </c>
      <c r="H646" s="11">
        <v>1</v>
      </c>
    </row>
    <row r="647" spans="1:8">
      <c r="A647" s="6">
        <v>1465</v>
      </c>
      <c r="B647" s="11">
        <v>2602</v>
      </c>
      <c r="C647" s="11"/>
      <c r="G647" s="6">
        <v>1498</v>
      </c>
      <c r="H647" s="11">
        <v>3</v>
      </c>
    </row>
    <row r="648" spans="1:8">
      <c r="A648" s="6">
        <v>1466</v>
      </c>
      <c r="B648" s="11">
        <v>248</v>
      </c>
      <c r="C648" s="11"/>
      <c r="G648" s="6">
        <v>1499</v>
      </c>
      <c r="H648" s="11">
        <v>1</v>
      </c>
    </row>
    <row r="649" spans="1:8">
      <c r="A649" s="6">
        <v>1467</v>
      </c>
      <c r="B649" s="11">
        <v>600</v>
      </c>
      <c r="C649" s="11"/>
      <c r="G649" s="6">
        <v>1500</v>
      </c>
      <c r="H649" s="11">
        <v>15</v>
      </c>
    </row>
    <row r="650" spans="1:8">
      <c r="A650" s="6">
        <v>1468</v>
      </c>
      <c r="B650" s="11">
        <v>293</v>
      </c>
      <c r="C650" s="11"/>
      <c r="G650" s="6">
        <v>1541</v>
      </c>
      <c r="H650" s="11">
        <v>2</v>
      </c>
    </row>
    <row r="651" spans="1:8">
      <c r="A651" s="6">
        <v>1469</v>
      </c>
      <c r="B651" s="11">
        <v>321</v>
      </c>
      <c r="C651" s="11"/>
      <c r="G651" s="6">
        <v>1542</v>
      </c>
      <c r="H651" s="11">
        <v>1</v>
      </c>
    </row>
    <row r="652" spans="1:8">
      <c r="A652" s="6">
        <v>1470</v>
      </c>
      <c r="B652" s="11">
        <v>81</v>
      </c>
      <c r="C652" s="11"/>
      <c r="G652" s="6">
        <v>1543</v>
      </c>
      <c r="H652" s="11">
        <v>1</v>
      </c>
    </row>
    <row r="653" spans="1:8">
      <c r="A653" s="6">
        <v>1471</v>
      </c>
      <c r="B653" s="11">
        <v>343</v>
      </c>
      <c r="C653" s="11"/>
      <c r="G653" s="6">
        <v>1544</v>
      </c>
      <c r="H653" s="11">
        <v>0</v>
      </c>
    </row>
    <row r="654" spans="1:8">
      <c r="A654" s="6">
        <v>1472</v>
      </c>
      <c r="B654" s="11">
        <v>336</v>
      </c>
      <c r="C654" s="11"/>
      <c r="G654" s="6">
        <v>1545</v>
      </c>
      <c r="H654" s="11">
        <v>1</v>
      </c>
    </row>
    <row r="655" spans="1:8">
      <c r="A655" s="6">
        <v>1473</v>
      </c>
      <c r="B655" s="11">
        <v>47</v>
      </c>
      <c r="C655" s="11"/>
      <c r="G655" s="6">
        <v>1546</v>
      </c>
      <c r="H655" s="11">
        <v>11</v>
      </c>
    </row>
    <row r="656" spans="1:8">
      <c r="A656" s="6">
        <v>1474</v>
      </c>
      <c r="B656" s="11">
        <v>76</v>
      </c>
      <c r="C656" s="11"/>
      <c r="G656" s="6">
        <v>1547</v>
      </c>
      <c r="H656" s="11">
        <v>0</v>
      </c>
    </row>
    <row r="657" spans="1:8">
      <c r="A657" s="6">
        <v>1475</v>
      </c>
      <c r="B657" s="11">
        <v>441</v>
      </c>
      <c r="C657" s="11"/>
      <c r="G657" s="6">
        <v>1548</v>
      </c>
      <c r="H657" s="11">
        <v>1</v>
      </c>
    </row>
    <row r="658" spans="1:8">
      <c r="A658" s="6">
        <v>1476</v>
      </c>
      <c r="B658" s="11">
        <v>916</v>
      </c>
      <c r="C658" s="11"/>
      <c r="G658" s="6">
        <v>1549</v>
      </c>
      <c r="H658" s="11">
        <v>6</v>
      </c>
    </row>
    <row r="659" spans="1:8">
      <c r="A659" s="6">
        <v>1477</v>
      </c>
      <c r="B659" s="11">
        <v>369</v>
      </c>
      <c r="C659" s="11"/>
      <c r="G659" s="6">
        <v>1550</v>
      </c>
      <c r="H659" s="11">
        <v>7</v>
      </c>
    </row>
    <row r="660" spans="1:8">
      <c r="A660" s="6">
        <v>1478</v>
      </c>
      <c r="B660" s="11">
        <v>20242</v>
      </c>
      <c r="C660" s="11"/>
      <c r="G660" s="6">
        <v>1551</v>
      </c>
      <c r="H660" s="11">
        <v>0</v>
      </c>
    </row>
    <row r="661" spans="1:8">
      <c r="A661" s="6">
        <v>1479</v>
      </c>
      <c r="B661" s="11">
        <v>71</v>
      </c>
      <c r="C661" s="11"/>
      <c r="G661" s="6">
        <v>1552</v>
      </c>
      <c r="H661" s="11">
        <v>16</v>
      </c>
    </row>
    <row r="662" spans="1:8">
      <c r="A662" s="6">
        <v>1480</v>
      </c>
      <c r="B662" s="11">
        <v>635</v>
      </c>
      <c r="C662" s="11"/>
      <c r="G662" s="6">
        <v>1553</v>
      </c>
      <c r="H662" s="11">
        <v>0</v>
      </c>
    </row>
    <row r="663" spans="1:8">
      <c r="A663" s="6">
        <v>1501</v>
      </c>
      <c r="B663" s="11">
        <v>885</v>
      </c>
      <c r="C663" s="11"/>
      <c r="G663" s="6">
        <v>1554</v>
      </c>
      <c r="H663" s="11">
        <v>0</v>
      </c>
    </row>
    <row r="664" spans="1:8">
      <c r="A664" s="6">
        <v>1502</v>
      </c>
      <c r="B664" s="11">
        <v>329</v>
      </c>
      <c r="C664" s="11"/>
      <c r="G664" s="6">
        <v>1555</v>
      </c>
      <c r="H664" s="11">
        <v>0</v>
      </c>
    </row>
    <row r="665" spans="1:8">
      <c r="A665" s="6">
        <v>1503</v>
      </c>
      <c r="B665" s="11">
        <v>71</v>
      </c>
      <c r="C665" s="11"/>
      <c r="G665" s="6">
        <v>1556</v>
      </c>
      <c r="H665" s="11">
        <v>12</v>
      </c>
    </row>
    <row r="666" spans="1:8">
      <c r="A666" s="6">
        <v>1504</v>
      </c>
      <c r="B666" s="11">
        <v>269</v>
      </c>
      <c r="C666" s="11"/>
      <c r="G666" s="6">
        <v>1557</v>
      </c>
      <c r="H666" s="11">
        <v>1</v>
      </c>
    </row>
    <row r="667" spans="1:8">
      <c r="A667" s="6">
        <v>1505</v>
      </c>
      <c r="B667" s="11">
        <v>345</v>
      </c>
      <c r="C667" s="11"/>
      <c r="G667" s="6">
        <v>1558</v>
      </c>
      <c r="H667" s="11">
        <v>3</v>
      </c>
    </row>
    <row r="668" spans="1:8">
      <c r="A668" s="6">
        <v>1506</v>
      </c>
      <c r="B668" s="11">
        <v>43</v>
      </c>
      <c r="C668" s="11"/>
      <c r="G668" s="6">
        <v>1559</v>
      </c>
      <c r="H668" s="11">
        <v>1</v>
      </c>
    </row>
    <row r="669" spans="1:8">
      <c r="A669" s="6">
        <v>1507</v>
      </c>
      <c r="B669" s="11">
        <v>33</v>
      </c>
      <c r="C669" s="11"/>
      <c r="G669" s="6">
        <v>1560</v>
      </c>
      <c r="H669" s="11">
        <v>4</v>
      </c>
    </row>
    <row r="670" spans="1:8">
      <c r="A670" s="6">
        <v>1508</v>
      </c>
      <c r="B670" s="11">
        <v>211</v>
      </c>
      <c r="C670" s="11"/>
      <c r="G670" s="6">
        <v>1581</v>
      </c>
      <c r="H670" s="11">
        <v>1</v>
      </c>
    </row>
    <row r="671" spans="1:8">
      <c r="A671" s="6">
        <v>1509</v>
      </c>
      <c r="B671" s="11">
        <v>196</v>
      </c>
      <c r="C671" s="11"/>
      <c r="G671" s="6">
        <v>1582</v>
      </c>
      <c r="H671" s="11">
        <v>3</v>
      </c>
    </row>
    <row r="672" spans="1:8">
      <c r="A672" s="6">
        <v>1510</v>
      </c>
      <c r="B672" s="11">
        <v>405</v>
      </c>
      <c r="C672" s="11"/>
      <c r="G672" s="6">
        <v>1583</v>
      </c>
      <c r="H672" s="11">
        <v>1</v>
      </c>
    </row>
    <row r="673" spans="1:8">
      <c r="A673" s="6">
        <v>1511</v>
      </c>
      <c r="B673" s="11">
        <v>206</v>
      </c>
      <c r="C673" s="11"/>
      <c r="G673" s="6">
        <v>1584</v>
      </c>
      <c r="H673" s="11">
        <v>0</v>
      </c>
    </row>
    <row r="674" spans="1:8">
      <c r="A674" s="6">
        <v>1512</v>
      </c>
      <c r="B674" s="11">
        <v>335</v>
      </c>
      <c r="C674" s="11"/>
      <c r="G674" s="6">
        <v>1585</v>
      </c>
      <c r="H674" s="11">
        <v>12</v>
      </c>
    </row>
    <row r="675" spans="1:8">
      <c r="A675" s="6">
        <v>1513</v>
      </c>
      <c r="B675" s="11">
        <v>215</v>
      </c>
      <c r="C675" s="11"/>
      <c r="G675" s="6">
        <v>1586</v>
      </c>
      <c r="H675" s="11">
        <v>0</v>
      </c>
    </row>
    <row r="676" spans="1:8">
      <c r="A676" s="6">
        <v>1514</v>
      </c>
      <c r="B676" s="11">
        <v>176</v>
      </c>
      <c r="C676" s="11"/>
      <c r="G676" s="6">
        <v>1587</v>
      </c>
      <c r="H676" s="11">
        <v>1</v>
      </c>
    </row>
    <row r="677" spans="1:8">
      <c r="A677" s="6">
        <v>1515</v>
      </c>
      <c r="B677" s="11">
        <v>555</v>
      </c>
      <c r="C677" s="11"/>
      <c r="G677" s="6">
        <v>1588</v>
      </c>
      <c r="H677" s="11">
        <v>0</v>
      </c>
    </row>
    <row r="678" spans="1:8">
      <c r="A678" s="6">
        <v>1516</v>
      </c>
      <c r="B678" s="11">
        <v>116</v>
      </c>
      <c r="C678" s="11"/>
      <c r="G678" s="6">
        <v>1589</v>
      </c>
      <c r="H678" s="11">
        <v>0</v>
      </c>
    </row>
    <row r="679" spans="1:8">
      <c r="A679" s="6">
        <v>1517</v>
      </c>
      <c r="B679" s="11">
        <v>615</v>
      </c>
      <c r="C679" s="11"/>
      <c r="G679" s="6">
        <v>1590</v>
      </c>
      <c r="H679" s="11">
        <v>2</v>
      </c>
    </row>
    <row r="680" spans="1:8">
      <c r="A680" s="6">
        <v>1518</v>
      </c>
      <c r="B680" s="11">
        <v>236</v>
      </c>
      <c r="C680" s="11"/>
      <c r="G680" s="6">
        <v>1591</v>
      </c>
      <c r="H680" s="11">
        <v>92</v>
      </c>
    </row>
    <row r="681" spans="1:8">
      <c r="A681" s="6">
        <v>1519</v>
      </c>
      <c r="B681" s="11">
        <v>145</v>
      </c>
      <c r="C681" s="11"/>
      <c r="G681" s="6">
        <v>1592</v>
      </c>
      <c r="H681" s="11">
        <v>0</v>
      </c>
    </row>
    <row r="682" spans="1:8">
      <c r="A682" s="6">
        <v>1520</v>
      </c>
      <c r="B682" s="11">
        <v>167</v>
      </c>
      <c r="C682" s="11"/>
      <c r="G682" s="6">
        <v>1593</v>
      </c>
      <c r="H682" s="11">
        <v>3</v>
      </c>
    </row>
    <row r="683" spans="1:8">
      <c r="A683" s="6">
        <v>1521</v>
      </c>
      <c r="B683" s="11">
        <v>235</v>
      </c>
      <c r="C683" s="11"/>
      <c r="G683" s="6">
        <v>1594</v>
      </c>
      <c r="H683" s="11">
        <v>10</v>
      </c>
    </row>
    <row r="684" spans="1:8">
      <c r="A684" s="6">
        <v>1522</v>
      </c>
      <c r="B684" s="11">
        <v>452</v>
      </c>
      <c r="C684" s="11"/>
      <c r="G684" s="6">
        <v>1595</v>
      </c>
      <c r="H684" s="11">
        <v>7</v>
      </c>
    </row>
    <row r="685" spans="1:8">
      <c r="A685" s="6">
        <v>1523</v>
      </c>
      <c r="B685" s="11">
        <v>241</v>
      </c>
      <c r="C685" s="11"/>
      <c r="G685" s="6">
        <v>1596</v>
      </c>
      <c r="H685" s="11">
        <v>3</v>
      </c>
    </row>
    <row r="686" spans="1:8">
      <c r="A686" s="6">
        <v>1524</v>
      </c>
      <c r="B686" s="11">
        <v>28</v>
      </c>
      <c r="C686" s="11"/>
      <c r="G686" s="6">
        <v>1597</v>
      </c>
      <c r="H686" s="11">
        <v>0</v>
      </c>
    </row>
    <row r="687" spans="1:8">
      <c r="A687" s="6">
        <v>1525</v>
      </c>
      <c r="B687" s="11">
        <v>140</v>
      </c>
      <c r="C687" s="11"/>
      <c r="G687" s="6">
        <v>1598</v>
      </c>
      <c r="H687" s="11">
        <v>1</v>
      </c>
    </row>
    <row r="688" spans="1:8">
      <c r="A688" s="6">
        <v>1526</v>
      </c>
      <c r="B688" s="11">
        <v>280</v>
      </c>
      <c r="C688" s="11"/>
      <c r="G688" s="6">
        <v>1599</v>
      </c>
      <c r="H688" s="11">
        <v>0</v>
      </c>
    </row>
    <row r="689" spans="1:8">
      <c r="A689" s="6">
        <v>1527</v>
      </c>
      <c r="B689" s="11">
        <v>70</v>
      </c>
      <c r="C689" s="11"/>
      <c r="G689" s="6">
        <v>1600</v>
      </c>
      <c r="H689" s="11">
        <v>9</v>
      </c>
    </row>
    <row r="690" spans="1:8">
      <c r="A690" s="6">
        <v>1528</v>
      </c>
      <c r="B690" s="11">
        <v>160</v>
      </c>
      <c r="C690" s="11"/>
      <c r="G690" s="6">
        <v>1701</v>
      </c>
      <c r="H690" s="11">
        <v>2</v>
      </c>
    </row>
    <row r="691" spans="1:8">
      <c r="A691" s="6">
        <v>1529</v>
      </c>
      <c r="B691" s="11">
        <v>141</v>
      </c>
      <c r="C691" s="11"/>
      <c r="G691" s="6">
        <v>1702</v>
      </c>
      <c r="H691" s="11">
        <v>1</v>
      </c>
    </row>
    <row r="692" spans="1:8">
      <c r="A692" s="6">
        <v>1530</v>
      </c>
      <c r="B692" s="11">
        <v>874</v>
      </c>
      <c r="C692" s="11"/>
      <c r="G692" s="6">
        <v>1703</v>
      </c>
      <c r="H692" s="11">
        <v>2</v>
      </c>
    </row>
    <row r="693" spans="1:8">
      <c r="A693" s="6">
        <v>1531</v>
      </c>
      <c r="B693" s="11">
        <v>73</v>
      </c>
      <c r="C693" s="11"/>
      <c r="G693" s="6">
        <v>1704</v>
      </c>
      <c r="H693" s="11">
        <v>11</v>
      </c>
    </row>
    <row r="694" spans="1:8">
      <c r="A694" s="6">
        <v>1532</v>
      </c>
      <c r="B694" s="11">
        <v>294</v>
      </c>
      <c r="C694" s="11"/>
      <c r="G694" s="6">
        <v>1705</v>
      </c>
      <c r="H694" s="11">
        <v>0</v>
      </c>
    </row>
    <row r="695" spans="1:8">
      <c r="A695" s="6">
        <v>1533</v>
      </c>
      <c r="B695" s="11">
        <v>740</v>
      </c>
      <c r="C695" s="11"/>
      <c r="G695" s="6">
        <v>1706</v>
      </c>
      <c r="H695" s="11">
        <v>0</v>
      </c>
    </row>
    <row r="696" spans="1:8">
      <c r="A696" s="6">
        <v>1534</v>
      </c>
      <c r="B696" s="11">
        <v>369</v>
      </c>
      <c r="C696" s="11"/>
      <c r="G696" s="6">
        <v>1707</v>
      </c>
      <c r="H696" s="11">
        <v>9</v>
      </c>
    </row>
    <row r="697" spans="1:8">
      <c r="A697" s="6">
        <v>1535</v>
      </c>
      <c r="B697" s="11">
        <v>110</v>
      </c>
      <c r="C697" s="11"/>
      <c r="G697" s="6">
        <v>1708</v>
      </c>
      <c r="H697" s="11">
        <v>0</v>
      </c>
    </row>
    <row r="698" spans="1:8">
      <c r="A698" s="6">
        <v>1536</v>
      </c>
      <c r="B698" s="11">
        <v>455</v>
      </c>
      <c r="C698" s="11"/>
      <c r="G698" s="6">
        <v>1709</v>
      </c>
      <c r="H698" s="11">
        <v>4</v>
      </c>
    </row>
    <row r="699" spans="1:8">
      <c r="A699" s="6">
        <v>1537</v>
      </c>
      <c r="B699" s="11">
        <v>224</v>
      </c>
      <c r="C699" s="11"/>
      <c r="G699" s="6">
        <v>1710</v>
      </c>
      <c r="H699" s="11">
        <v>1</v>
      </c>
    </row>
    <row r="700" spans="1:8">
      <c r="A700" s="6">
        <v>1538</v>
      </c>
      <c r="B700" s="11">
        <v>46</v>
      </c>
      <c r="C700" s="11"/>
      <c r="G700" s="6">
        <v>1711</v>
      </c>
      <c r="H700" s="11">
        <v>2</v>
      </c>
    </row>
    <row r="701" spans="1:8">
      <c r="A701" s="6">
        <v>1539</v>
      </c>
      <c r="B701" s="11">
        <v>284</v>
      </c>
      <c r="C701" s="11"/>
      <c r="G701" s="6">
        <v>1712</v>
      </c>
      <c r="H701" s="11">
        <v>0</v>
      </c>
    </row>
    <row r="702" spans="1:8">
      <c r="A702" s="6">
        <v>1540</v>
      </c>
      <c r="B702" s="11">
        <v>98</v>
      </c>
      <c r="C702" s="11"/>
      <c r="G702" s="6">
        <v>1713</v>
      </c>
      <c r="H702" s="11">
        <v>1</v>
      </c>
    </row>
    <row r="703" spans="1:8">
      <c r="A703" s="6">
        <v>1601</v>
      </c>
      <c r="B703" s="11">
        <v>56</v>
      </c>
      <c r="C703" s="11"/>
      <c r="G703" s="6">
        <v>1714</v>
      </c>
      <c r="H703" s="11">
        <v>17</v>
      </c>
    </row>
    <row r="704" spans="1:8">
      <c r="A704" s="6">
        <v>1602</v>
      </c>
      <c r="B704" s="11">
        <v>32</v>
      </c>
      <c r="C704" s="11"/>
      <c r="G704" s="6">
        <v>1715</v>
      </c>
      <c r="H704" s="11">
        <v>2</v>
      </c>
    </row>
    <row r="705" spans="1:8">
      <c r="A705" s="6">
        <v>1603</v>
      </c>
      <c r="B705" s="11">
        <v>30</v>
      </c>
      <c r="C705" s="11"/>
      <c r="G705" s="6">
        <v>1716</v>
      </c>
      <c r="H705" s="11">
        <v>3</v>
      </c>
    </row>
    <row r="706" spans="1:8">
      <c r="A706" s="6">
        <v>1604</v>
      </c>
      <c r="B706" s="11">
        <v>70</v>
      </c>
      <c r="C706" s="11"/>
      <c r="G706" s="6">
        <v>1717</v>
      </c>
      <c r="H706" s="11">
        <v>41</v>
      </c>
    </row>
    <row r="707" spans="1:8">
      <c r="A707" s="6">
        <v>1605</v>
      </c>
      <c r="B707" s="11">
        <v>44</v>
      </c>
      <c r="C707" s="11"/>
      <c r="G707" s="6">
        <v>1718</v>
      </c>
      <c r="H707" s="11">
        <v>2</v>
      </c>
    </row>
    <row r="708" spans="1:8">
      <c r="A708" s="6">
        <v>1606</v>
      </c>
      <c r="B708" s="11">
        <v>92</v>
      </c>
      <c r="C708" s="11"/>
      <c r="G708" s="6">
        <v>1719</v>
      </c>
      <c r="H708" s="11">
        <v>3</v>
      </c>
    </row>
    <row r="709" spans="1:8">
      <c r="A709" s="6">
        <v>1607</v>
      </c>
      <c r="B709" s="11">
        <v>205</v>
      </c>
      <c r="C709" s="11"/>
      <c r="G709" s="6">
        <v>1720</v>
      </c>
      <c r="H709" s="11">
        <v>8</v>
      </c>
    </row>
    <row r="710" spans="1:8">
      <c r="A710" s="6">
        <v>1608</v>
      </c>
      <c r="B710" s="11">
        <v>23</v>
      </c>
      <c r="C710" s="11"/>
      <c r="G710" s="6">
        <v>1721</v>
      </c>
      <c r="H710" s="11">
        <v>0</v>
      </c>
    </row>
    <row r="711" spans="1:8">
      <c r="A711" s="6">
        <v>1609</v>
      </c>
      <c r="B711" s="11">
        <v>4</v>
      </c>
      <c r="C711" s="11"/>
      <c r="G711" s="6">
        <v>1722</v>
      </c>
      <c r="H711" s="11">
        <v>1</v>
      </c>
    </row>
    <row r="712" spans="1:8">
      <c r="A712" s="6">
        <v>1610</v>
      </c>
      <c r="B712" s="11">
        <v>112</v>
      </c>
      <c r="C712" s="11"/>
      <c r="G712" s="6">
        <v>1723</v>
      </c>
      <c r="H712" s="11">
        <v>3</v>
      </c>
    </row>
    <row r="713" spans="1:8">
      <c r="A713" s="6">
        <v>1611</v>
      </c>
      <c r="B713" s="11">
        <v>27</v>
      </c>
      <c r="C713" s="11"/>
      <c r="G713" s="6">
        <v>1724</v>
      </c>
      <c r="H713" s="11">
        <v>4</v>
      </c>
    </row>
    <row r="714" spans="1:8">
      <c r="A714" s="6">
        <v>1612</v>
      </c>
      <c r="B714" s="11">
        <v>11</v>
      </c>
      <c r="C714" s="11"/>
      <c r="G714" s="6">
        <v>1725</v>
      </c>
      <c r="H714" s="11">
        <v>9</v>
      </c>
    </row>
    <row r="715" spans="1:8">
      <c r="A715" s="6">
        <v>1613</v>
      </c>
      <c r="B715" s="11">
        <v>26</v>
      </c>
      <c r="C715" s="11"/>
      <c r="G715" s="6">
        <v>1726</v>
      </c>
      <c r="H715" s="11">
        <v>16</v>
      </c>
    </row>
    <row r="716" spans="1:8">
      <c r="A716" s="6">
        <v>1614</v>
      </c>
      <c r="B716" s="11">
        <v>77</v>
      </c>
      <c r="C716" s="11"/>
      <c r="G716" s="6">
        <v>1727</v>
      </c>
      <c r="H716" s="11">
        <v>1</v>
      </c>
    </row>
    <row r="717" spans="1:8">
      <c r="A717" s="6">
        <v>1615</v>
      </c>
      <c r="B717" s="11">
        <v>136</v>
      </c>
      <c r="C717" s="11"/>
      <c r="G717" s="6">
        <v>1728</v>
      </c>
      <c r="H717" s="11">
        <v>7</v>
      </c>
    </row>
    <row r="718" spans="1:8">
      <c r="A718" s="6">
        <v>1616</v>
      </c>
      <c r="B718" s="11">
        <v>157</v>
      </c>
      <c r="C718" s="11"/>
      <c r="G718" s="6">
        <v>1729</v>
      </c>
      <c r="H718" s="11">
        <v>0</v>
      </c>
    </row>
    <row r="719" spans="1:8">
      <c r="A719" s="6">
        <v>1617</v>
      </c>
      <c r="B719" s="11">
        <v>158</v>
      </c>
      <c r="C719" s="11"/>
      <c r="G719" s="6">
        <v>1730</v>
      </c>
      <c r="H719" s="11">
        <v>0</v>
      </c>
    </row>
    <row r="720" spans="1:8">
      <c r="A720" s="6">
        <v>1618</v>
      </c>
      <c r="B720" s="11">
        <v>27</v>
      </c>
      <c r="C720" s="11"/>
      <c r="G720" s="6">
        <v>1731</v>
      </c>
      <c r="H720" s="11">
        <v>0</v>
      </c>
    </row>
    <row r="721" spans="1:8">
      <c r="A721" s="6">
        <v>1619</v>
      </c>
      <c r="B721" s="11">
        <v>23</v>
      </c>
      <c r="C721" s="11"/>
      <c r="G721" s="6">
        <v>1732</v>
      </c>
      <c r="H721" s="11">
        <v>0</v>
      </c>
    </row>
    <row r="722" spans="1:8">
      <c r="A722" s="6">
        <v>1620</v>
      </c>
      <c r="B722" s="11">
        <v>17</v>
      </c>
      <c r="C722" s="11"/>
      <c r="G722" s="6">
        <v>1733</v>
      </c>
      <c r="H722" s="11">
        <v>0</v>
      </c>
    </row>
    <row r="723" spans="1:8">
      <c r="A723" s="6">
        <v>1621</v>
      </c>
      <c r="B723" s="11">
        <v>37</v>
      </c>
      <c r="C723" s="11"/>
      <c r="G723" s="6">
        <v>1734</v>
      </c>
      <c r="H723" s="11">
        <v>1</v>
      </c>
    </row>
    <row r="724" spans="1:8">
      <c r="A724" s="6">
        <v>1622</v>
      </c>
      <c r="B724" s="11">
        <v>65</v>
      </c>
      <c r="C724" s="11"/>
      <c r="G724" s="6">
        <v>1735</v>
      </c>
      <c r="H724" s="11">
        <v>2</v>
      </c>
    </row>
    <row r="725" spans="1:8">
      <c r="A725" s="6">
        <v>1623</v>
      </c>
      <c r="B725" s="11">
        <v>18</v>
      </c>
      <c r="C725" s="11"/>
      <c r="G725" s="6">
        <v>1736</v>
      </c>
      <c r="H725" s="11">
        <v>1</v>
      </c>
    </row>
    <row r="726" spans="1:8">
      <c r="A726" s="6">
        <v>1624</v>
      </c>
      <c r="B726" s="11">
        <v>25</v>
      </c>
      <c r="C726" s="11"/>
      <c r="G726" s="6">
        <v>1737</v>
      </c>
      <c r="H726" s="11">
        <v>15</v>
      </c>
    </row>
    <row r="727" spans="1:8">
      <c r="A727" s="6">
        <v>1625</v>
      </c>
      <c r="B727" s="11">
        <v>104</v>
      </c>
      <c r="C727" s="11"/>
      <c r="G727" s="6">
        <v>1738</v>
      </c>
      <c r="H727" s="11">
        <v>1</v>
      </c>
    </row>
    <row r="728" spans="1:8">
      <c r="A728" s="6">
        <v>1626</v>
      </c>
      <c r="B728" s="11">
        <v>108</v>
      </c>
      <c r="C728" s="11"/>
      <c r="G728" s="6">
        <v>1739</v>
      </c>
      <c r="H728" s="11">
        <v>1</v>
      </c>
    </row>
    <row r="729" spans="1:8">
      <c r="A729" s="6">
        <v>1627</v>
      </c>
      <c r="B729" s="11">
        <v>38</v>
      </c>
      <c r="C729" s="11"/>
      <c r="G729" s="6">
        <v>1740</v>
      </c>
      <c r="H729" s="11">
        <v>0</v>
      </c>
    </row>
    <row r="730" spans="1:8">
      <c r="A730" s="6">
        <v>1628</v>
      </c>
      <c r="B730" s="11">
        <v>88</v>
      </c>
      <c r="C730" s="11"/>
      <c r="G730" s="6">
        <v>1764</v>
      </c>
      <c r="H730" s="11">
        <v>39</v>
      </c>
    </row>
    <row r="731" spans="1:8">
      <c r="A731" s="6">
        <v>1629</v>
      </c>
      <c r="B731" s="11">
        <v>82</v>
      </c>
      <c r="C731" s="11"/>
      <c r="G731" s="6">
        <v>1765</v>
      </c>
      <c r="H731" s="11">
        <v>103</v>
      </c>
    </row>
    <row r="732" spans="1:8">
      <c r="A732" s="6">
        <v>1630</v>
      </c>
      <c r="B732" s="11">
        <v>126</v>
      </c>
      <c r="C732" s="11"/>
      <c r="G732" s="6">
        <v>1766</v>
      </c>
      <c r="H732" s="11">
        <v>0</v>
      </c>
    </row>
    <row r="733" spans="1:8">
      <c r="A733" s="6">
        <v>1631</v>
      </c>
      <c r="B733" s="11">
        <v>133</v>
      </c>
      <c r="C733" s="11"/>
      <c r="G733" s="6">
        <v>1767</v>
      </c>
      <c r="H733" s="11">
        <v>39</v>
      </c>
    </row>
    <row r="734" spans="1:8">
      <c r="A734" s="6">
        <v>1632</v>
      </c>
      <c r="B734" s="11">
        <v>47</v>
      </c>
      <c r="C734" s="11"/>
      <c r="G734" s="6">
        <v>1768</v>
      </c>
      <c r="H734" s="11">
        <v>15</v>
      </c>
    </row>
    <row r="735" spans="1:8">
      <c r="A735" s="6">
        <v>1633</v>
      </c>
      <c r="B735" s="11">
        <v>58</v>
      </c>
      <c r="C735" s="11"/>
      <c r="G735" s="6">
        <v>1769</v>
      </c>
      <c r="H735" s="11">
        <v>22</v>
      </c>
    </row>
    <row r="736" spans="1:8">
      <c r="A736" s="6">
        <v>1634</v>
      </c>
      <c r="B736" s="11">
        <v>32</v>
      </c>
      <c r="C736" s="11"/>
      <c r="G736" s="6">
        <v>1770</v>
      </c>
      <c r="H736" s="11">
        <v>92</v>
      </c>
    </row>
    <row r="737" spans="1:8">
      <c r="A737" s="6">
        <v>1635</v>
      </c>
      <c r="B737" s="11">
        <v>37</v>
      </c>
      <c r="C737" s="11"/>
      <c r="G737" s="6">
        <v>1771</v>
      </c>
      <c r="H737" s="11">
        <v>25</v>
      </c>
    </row>
    <row r="738" spans="1:8">
      <c r="A738" s="6">
        <v>1636</v>
      </c>
      <c r="B738" s="11">
        <v>87</v>
      </c>
      <c r="C738" s="11"/>
      <c r="G738" s="6">
        <v>1772</v>
      </c>
      <c r="H738" s="11">
        <v>19</v>
      </c>
    </row>
    <row r="739" spans="1:8">
      <c r="A739" s="6">
        <v>1637</v>
      </c>
      <c r="B739" s="11">
        <v>15</v>
      </c>
      <c r="C739" s="11"/>
      <c r="G739" s="6">
        <v>1773</v>
      </c>
      <c r="H739" s="11">
        <v>19</v>
      </c>
    </row>
    <row r="740" spans="1:8">
      <c r="A740" s="6">
        <v>1638</v>
      </c>
      <c r="B740" s="11">
        <v>27</v>
      </c>
      <c r="C740" s="11"/>
      <c r="G740" s="6">
        <v>1774</v>
      </c>
      <c r="H740" s="11">
        <v>13</v>
      </c>
    </row>
    <row r="741" spans="1:8">
      <c r="A741" s="6">
        <v>1639</v>
      </c>
      <c r="B741" s="11">
        <v>19</v>
      </c>
      <c r="C741" s="11"/>
      <c r="G741" s="6">
        <v>1775</v>
      </c>
      <c r="H741" s="11">
        <v>124</v>
      </c>
    </row>
    <row r="742" spans="1:8">
      <c r="A742" s="6">
        <v>1640</v>
      </c>
      <c r="B742" s="11">
        <v>17</v>
      </c>
      <c r="C742" s="11"/>
      <c r="G742" s="6">
        <v>1776</v>
      </c>
      <c r="H742" s="11">
        <v>4</v>
      </c>
    </row>
    <row r="743" spans="1:8">
      <c r="A743" s="6">
        <v>1641</v>
      </c>
      <c r="B743" s="11">
        <v>26</v>
      </c>
      <c r="C743" s="11"/>
      <c r="G743" s="6">
        <v>1777</v>
      </c>
      <c r="H743" s="11">
        <v>10</v>
      </c>
    </row>
    <row r="744" spans="1:8">
      <c r="A744" s="6">
        <v>1642</v>
      </c>
      <c r="B744" s="11">
        <v>28</v>
      </c>
      <c r="C744" s="11"/>
      <c r="G744" s="6">
        <v>1778</v>
      </c>
      <c r="H744" s="11">
        <v>15</v>
      </c>
    </row>
    <row r="745" spans="1:8">
      <c r="A745" s="6">
        <v>1643</v>
      </c>
      <c r="B745" s="11">
        <v>37</v>
      </c>
      <c r="C745" s="11"/>
      <c r="G745" s="6">
        <v>1779</v>
      </c>
      <c r="H745" s="11">
        <v>38</v>
      </c>
    </row>
    <row r="746" spans="1:8">
      <c r="A746" s="6">
        <v>1644</v>
      </c>
      <c r="B746" s="11">
        <v>128</v>
      </c>
      <c r="C746" s="11"/>
      <c r="G746" s="6">
        <v>1780</v>
      </c>
      <c r="H746" s="11">
        <v>152</v>
      </c>
    </row>
    <row r="747" spans="1:8">
      <c r="A747" s="6">
        <v>1645</v>
      </c>
      <c r="B747" s="11">
        <v>10</v>
      </c>
      <c r="C747" s="11"/>
      <c r="G747" s="6">
        <v>1781</v>
      </c>
      <c r="H747" s="11">
        <v>24</v>
      </c>
    </row>
    <row r="748" spans="1:8">
      <c r="A748" s="6">
        <v>1646</v>
      </c>
      <c r="B748" s="11">
        <v>83</v>
      </c>
      <c r="C748" s="11"/>
      <c r="G748" s="6">
        <v>1782</v>
      </c>
      <c r="H748" s="11">
        <v>76</v>
      </c>
    </row>
    <row r="749" spans="1:8">
      <c r="A749" s="6">
        <v>1647</v>
      </c>
      <c r="B749" s="11">
        <v>46</v>
      </c>
      <c r="C749" s="11"/>
      <c r="G749" s="6">
        <v>1783</v>
      </c>
      <c r="H749" s="11">
        <v>185</v>
      </c>
    </row>
    <row r="750" spans="1:8">
      <c r="A750" s="6">
        <v>1648</v>
      </c>
      <c r="B750" s="11">
        <v>90</v>
      </c>
      <c r="C750" s="11"/>
      <c r="G750" s="6">
        <v>1784</v>
      </c>
      <c r="H750" s="11">
        <v>33</v>
      </c>
    </row>
    <row r="751" spans="1:8">
      <c r="A751" s="6">
        <v>1649</v>
      </c>
      <c r="B751" s="11">
        <v>81</v>
      </c>
      <c r="C751" s="11"/>
      <c r="G751" s="6">
        <v>1785</v>
      </c>
      <c r="H751" s="11">
        <v>108</v>
      </c>
    </row>
    <row r="752" spans="1:8">
      <c r="A752" s="6">
        <v>1650</v>
      </c>
      <c r="B752" s="11">
        <v>32</v>
      </c>
      <c r="C752" s="11"/>
      <c r="G752" s="6">
        <v>1786</v>
      </c>
      <c r="H752" s="11">
        <v>29</v>
      </c>
    </row>
    <row r="753" spans="1:8">
      <c r="A753" s="6">
        <v>1651</v>
      </c>
      <c r="B753" s="11">
        <v>20</v>
      </c>
      <c r="C753" s="11"/>
      <c r="G753" s="6">
        <v>1787</v>
      </c>
      <c r="H753" s="11">
        <v>24</v>
      </c>
    </row>
    <row r="754" spans="1:8">
      <c r="A754" s="6">
        <v>1652</v>
      </c>
      <c r="B754" s="11">
        <v>70</v>
      </c>
      <c r="C754" s="11"/>
      <c r="G754" s="6">
        <v>1788</v>
      </c>
      <c r="H754" s="11">
        <v>4</v>
      </c>
    </row>
    <row r="755" spans="1:8">
      <c r="A755" s="6">
        <v>1653</v>
      </c>
      <c r="B755" s="11">
        <v>168</v>
      </c>
      <c r="C755" s="11"/>
      <c r="G755" s="6">
        <v>1789</v>
      </c>
      <c r="H755" s="11">
        <v>4</v>
      </c>
    </row>
    <row r="756" spans="1:8">
      <c r="A756" s="6">
        <v>1654</v>
      </c>
      <c r="B756" s="11">
        <v>34</v>
      </c>
      <c r="C756" s="11"/>
      <c r="G756" s="6">
        <v>1790</v>
      </c>
      <c r="H756" s="11">
        <v>15</v>
      </c>
    </row>
    <row r="757" spans="1:8">
      <c r="A757" s="6">
        <v>1655</v>
      </c>
      <c r="B757" s="11">
        <v>48</v>
      </c>
      <c r="C757" s="11"/>
      <c r="G757" s="6">
        <v>1791</v>
      </c>
      <c r="H757" s="11">
        <v>4</v>
      </c>
    </row>
    <row r="758" spans="1:8">
      <c r="A758" s="6">
        <v>1656</v>
      </c>
      <c r="B758" s="11">
        <v>48</v>
      </c>
      <c r="C758" s="11"/>
      <c r="G758" s="6">
        <v>1792</v>
      </c>
      <c r="H758" s="11">
        <v>139</v>
      </c>
    </row>
    <row r="759" spans="1:8">
      <c r="A759" s="6">
        <v>1657</v>
      </c>
      <c r="B759" s="11">
        <v>221</v>
      </c>
      <c r="C759" s="11"/>
      <c r="G759" s="6">
        <v>1793</v>
      </c>
      <c r="H759" s="11">
        <v>2</v>
      </c>
    </row>
    <row r="760" spans="1:8">
      <c r="A760" s="6">
        <v>1658</v>
      </c>
      <c r="B760" s="11">
        <v>107</v>
      </c>
      <c r="C760" s="11"/>
      <c r="G760" s="6">
        <v>1794</v>
      </c>
      <c r="H760" s="11">
        <v>18</v>
      </c>
    </row>
    <row r="761" spans="1:8">
      <c r="A761" s="6">
        <v>1659</v>
      </c>
      <c r="B761" s="11">
        <v>45</v>
      </c>
      <c r="C761" s="11"/>
      <c r="G761" s="6">
        <v>1795</v>
      </c>
      <c r="H761" s="11">
        <v>81</v>
      </c>
    </row>
    <row r="762" spans="1:8">
      <c r="A762" s="6">
        <v>1660</v>
      </c>
      <c r="B762" s="11">
        <v>36</v>
      </c>
      <c r="C762" s="11"/>
      <c r="G762" s="6">
        <v>1796</v>
      </c>
      <c r="H762" s="11">
        <v>86</v>
      </c>
    </row>
    <row r="763" spans="1:8">
      <c r="A763" s="6">
        <v>1661</v>
      </c>
      <c r="B763" s="11">
        <v>101</v>
      </c>
      <c r="C763" s="11"/>
      <c r="G763" s="6">
        <v>1797</v>
      </c>
      <c r="H763" s="11">
        <v>140</v>
      </c>
    </row>
    <row r="764" spans="1:8">
      <c r="A764" s="6">
        <v>1662</v>
      </c>
      <c r="B764" s="11">
        <v>62</v>
      </c>
      <c r="C764" s="11"/>
      <c r="G764" s="6">
        <v>1798</v>
      </c>
      <c r="H764" s="11">
        <v>37</v>
      </c>
    </row>
    <row r="765" spans="1:8">
      <c r="A765" s="6">
        <v>1663</v>
      </c>
      <c r="B765" s="11">
        <v>32</v>
      </c>
      <c r="C765" s="11"/>
      <c r="G765" s="6">
        <v>1799</v>
      </c>
      <c r="H765" s="11">
        <v>6</v>
      </c>
    </row>
    <row r="766" spans="1:8">
      <c r="A766" s="6">
        <v>1664</v>
      </c>
      <c r="B766" s="11">
        <v>89</v>
      </c>
      <c r="C766" s="11"/>
      <c r="G766" s="6">
        <v>1800</v>
      </c>
      <c r="H766" s="11">
        <v>113</v>
      </c>
    </row>
    <row r="767" spans="1:8">
      <c r="A767" s="6">
        <v>1665</v>
      </c>
      <c r="B767" s="11">
        <v>93</v>
      </c>
      <c r="C767" s="11"/>
      <c r="G767" s="6">
        <v>1801</v>
      </c>
      <c r="H767" s="11">
        <v>37</v>
      </c>
    </row>
    <row r="768" spans="1:8">
      <c r="A768" s="6">
        <v>1666</v>
      </c>
      <c r="B768" s="11">
        <v>98</v>
      </c>
      <c r="C768" s="11"/>
      <c r="G768" s="6">
        <v>1802</v>
      </c>
      <c r="H768" s="11">
        <v>18</v>
      </c>
    </row>
    <row r="769" spans="1:8">
      <c r="A769" s="6">
        <v>1667</v>
      </c>
      <c r="B769" s="11">
        <v>82</v>
      </c>
      <c r="C769" s="11"/>
      <c r="G769" s="6">
        <v>1803</v>
      </c>
      <c r="H769" s="11">
        <v>75</v>
      </c>
    </row>
    <row r="770" spans="1:8">
      <c r="A770" s="6">
        <v>1668</v>
      </c>
      <c r="B770" s="11">
        <v>116</v>
      </c>
      <c r="C770" s="11"/>
      <c r="G770" s="6">
        <v>1804</v>
      </c>
      <c r="H770" s="11">
        <v>52</v>
      </c>
    </row>
    <row r="771" spans="1:8">
      <c r="A771" s="6">
        <v>1669</v>
      </c>
      <c r="B771" s="11">
        <v>52</v>
      </c>
      <c r="C771" s="11"/>
      <c r="G771" s="6">
        <v>1805</v>
      </c>
      <c r="H771" s="11">
        <v>122</v>
      </c>
    </row>
    <row r="772" spans="1:8">
      <c r="A772" s="6">
        <v>1670</v>
      </c>
      <c r="B772" s="11">
        <v>23</v>
      </c>
      <c r="C772" s="11"/>
      <c r="G772" s="6">
        <v>1806</v>
      </c>
      <c r="H772" s="11">
        <v>8</v>
      </c>
    </row>
    <row r="773" spans="1:8">
      <c r="A773" s="6">
        <v>1671</v>
      </c>
      <c r="B773" s="11">
        <v>77</v>
      </c>
      <c r="C773" s="11"/>
      <c r="G773" s="6">
        <v>1807</v>
      </c>
      <c r="H773" s="11">
        <v>8</v>
      </c>
    </row>
    <row r="774" spans="1:8">
      <c r="A774" s="6">
        <v>1672</v>
      </c>
      <c r="B774" s="11">
        <v>49</v>
      </c>
      <c r="C774" s="11"/>
      <c r="G774" s="6">
        <v>1808</v>
      </c>
      <c r="H774" s="11">
        <v>96</v>
      </c>
    </row>
    <row r="775" spans="1:8">
      <c r="A775" s="6">
        <v>1673</v>
      </c>
      <c r="B775" s="11">
        <v>59</v>
      </c>
      <c r="C775" s="11"/>
      <c r="G775" s="6">
        <v>1809</v>
      </c>
      <c r="H775" s="11">
        <v>9</v>
      </c>
    </row>
    <row r="776" spans="1:8">
      <c r="A776" s="6">
        <v>1674</v>
      </c>
      <c r="B776" s="11">
        <v>113</v>
      </c>
      <c r="C776" s="11"/>
      <c r="G776" s="6">
        <v>1810</v>
      </c>
      <c r="H776" s="11">
        <v>2</v>
      </c>
    </row>
    <row r="777" spans="1:8">
      <c r="A777" s="6">
        <v>1675</v>
      </c>
      <c r="B777" s="11">
        <v>34</v>
      </c>
      <c r="C777" s="11"/>
      <c r="G777" s="6">
        <v>1811</v>
      </c>
      <c r="H777" s="11">
        <v>26</v>
      </c>
    </row>
    <row r="778" spans="1:8">
      <c r="A778" s="6">
        <v>1676</v>
      </c>
      <c r="B778" s="11">
        <v>42</v>
      </c>
      <c r="C778" s="11"/>
      <c r="G778" s="6">
        <v>1812</v>
      </c>
      <c r="H778" s="11">
        <v>23</v>
      </c>
    </row>
    <row r="779" spans="1:8">
      <c r="A779" s="6">
        <v>1677</v>
      </c>
      <c r="B779" s="11">
        <v>42</v>
      </c>
      <c r="C779" s="11"/>
      <c r="G779" s="6">
        <v>1813</v>
      </c>
      <c r="H779" s="11">
        <v>0</v>
      </c>
    </row>
    <row r="780" spans="1:8">
      <c r="A780" s="6">
        <v>1678</v>
      </c>
      <c r="B780" s="11">
        <v>49</v>
      </c>
      <c r="C780" s="11"/>
      <c r="G780" s="6">
        <v>1814</v>
      </c>
      <c r="H780" s="11">
        <v>140</v>
      </c>
    </row>
    <row r="781" spans="1:8">
      <c r="A781" s="6">
        <v>1679</v>
      </c>
      <c r="B781" s="11">
        <v>56</v>
      </c>
      <c r="C781" s="11"/>
      <c r="G781" s="6">
        <v>1815</v>
      </c>
      <c r="H781" s="11">
        <v>0</v>
      </c>
    </row>
    <row r="782" spans="1:8">
      <c r="A782" s="6">
        <v>1680</v>
      </c>
      <c r="B782" s="11">
        <v>25</v>
      </c>
      <c r="C782" s="11"/>
      <c r="G782" s="6">
        <v>1816</v>
      </c>
      <c r="H782" s="11">
        <v>6</v>
      </c>
    </row>
    <row r="783" spans="1:8">
      <c r="A783" s="6">
        <v>1741</v>
      </c>
      <c r="B783" s="11">
        <v>52</v>
      </c>
      <c r="C783" s="11"/>
      <c r="G783" s="6">
        <v>1817</v>
      </c>
      <c r="H783" s="11">
        <v>100</v>
      </c>
    </row>
    <row r="784" spans="1:8">
      <c r="A784" s="6">
        <v>1742</v>
      </c>
      <c r="B784" s="11">
        <v>34</v>
      </c>
      <c r="C784" s="11"/>
      <c r="G784" s="6">
        <v>1818</v>
      </c>
      <c r="H784" s="11">
        <v>0</v>
      </c>
    </row>
    <row r="785" spans="1:8">
      <c r="A785" s="6">
        <v>1743</v>
      </c>
      <c r="B785" s="11">
        <v>67</v>
      </c>
      <c r="C785" s="11"/>
      <c r="G785" s="6">
        <v>1819</v>
      </c>
      <c r="H785" s="11">
        <v>4</v>
      </c>
    </row>
    <row r="786" spans="1:8">
      <c r="A786" s="6">
        <v>1744</v>
      </c>
      <c r="B786" s="11">
        <v>70</v>
      </c>
      <c r="C786" s="11"/>
      <c r="G786" s="6">
        <v>1820</v>
      </c>
      <c r="H786" s="11">
        <v>8</v>
      </c>
    </row>
    <row r="787" spans="1:8">
      <c r="A787" s="6">
        <v>1745</v>
      </c>
      <c r="B787" s="11">
        <v>89</v>
      </c>
      <c r="C787" s="11"/>
      <c r="G787" s="6">
        <v>1861</v>
      </c>
      <c r="H787" s="11">
        <v>0</v>
      </c>
    </row>
    <row r="788" spans="1:8">
      <c r="A788" s="6">
        <v>1746</v>
      </c>
      <c r="B788" s="11">
        <v>107</v>
      </c>
      <c r="C788" s="11"/>
      <c r="G788" s="6">
        <v>1862</v>
      </c>
      <c r="H788" s="11">
        <v>16</v>
      </c>
    </row>
    <row r="789" spans="1:8">
      <c r="A789" s="6">
        <v>1747</v>
      </c>
      <c r="B789" s="11">
        <v>159</v>
      </c>
      <c r="C789" s="11"/>
      <c r="G789" s="6">
        <v>1863</v>
      </c>
      <c r="H789" s="11">
        <v>2</v>
      </c>
    </row>
    <row r="790" spans="1:8">
      <c r="A790" s="6">
        <v>1748</v>
      </c>
      <c r="B790" s="11">
        <v>181</v>
      </c>
      <c r="C790" s="11"/>
      <c r="G790" s="6">
        <v>1864</v>
      </c>
      <c r="H790" s="11">
        <v>48</v>
      </c>
    </row>
    <row r="791" spans="1:8">
      <c r="A791" s="6">
        <v>1749</v>
      </c>
      <c r="B791" s="11">
        <v>131</v>
      </c>
      <c r="C791" s="11"/>
      <c r="G791" s="6">
        <v>1865</v>
      </c>
      <c r="H791" s="11">
        <v>2</v>
      </c>
    </row>
    <row r="792" spans="1:8">
      <c r="A792" s="6">
        <v>1750</v>
      </c>
      <c r="B792" s="11">
        <v>125</v>
      </c>
      <c r="C792" s="11"/>
      <c r="G792" s="6">
        <v>1866</v>
      </c>
      <c r="H792" s="11">
        <v>2</v>
      </c>
    </row>
    <row r="793" spans="1:8">
      <c r="A793" s="6">
        <v>1751</v>
      </c>
      <c r="B793" s="11">
        <v>61</v>
      </c>
      <c r="C793" s="11"/>
      <c r="G793" s="6">
        <v>1867</v>
      </c>
      <c r="H793" s="11">
        <v>1</v>
      </c>
    </row>
    <row r="794" spans="1:8">
      <c r="A794" s="6">
        <v>1752</v>
      </c>
      <c r="B794" s="11">
        <v>90</v>
      </c>
      <c r="C794" s="11"/>
      <c r="G794" s="6">
        <v>1868</v>
      </c>
      <c r="H794" s="11">
        <v>17</v>
      </c>
    </row>
    <row r="795" spans="1:8">
      <c r="A795" s="6">
        <v>1753</v>
      </c>
      <c r="B795" s="11">
        <v>35</v>
      </c>
      <c r="C795" s="11"/>
      <c r="G795" s="6">
        <v>1869</v>
      </c>
      <c r="H795" s="11">
        <v>0</v>
      </c>
    </row>
    <row r="796" spans="1:8">
      <c r="A796" s="6">
        <v>1754</v>
      </c>
      <c r="B796" s="11">
        <v>90</v>
      </c>
      <c r="C796" s="11"/>
      <c r="G796" s="6">
        <v>1870</v>
      </c>
      <c r="H796" s="11">
        <v>11</v>
      </c>
    </row>
    <row r="797" spans="1:8">
      <c r="A797" s="6">
        <v>1755</v>
      </c>
      <c r="B797" s="11">
        <v>4</v>
      </c>
      <c r="C797" s="11"/>
      <c r="G797" s="6">
        <v>1871</v>
      </c>
      <c r="H797" s="11">
        <v>95</v>
      </c>
    </row>
    <row r="798" spans="1:8">
      <c r="A798" s="6">
        <v>1756</v>
      </c>
      <c r="B798" s="11">
        <v>120</v>
      </c>
      <c r="C798" s="11"/>
      <c r="G798" s="6">
        <v>1872</v>
      </c>
      <c r="H798" s="11">
        <v>13</v>
      </c>
    </row>
    <row r="799" spans="1:8">
      <c r="A799" s="6">
        <v>1757</v>
      </c>
      <c r="B799" s="11">
        <v>14</v>
      </c>
      <c r="C799" s="11"/>
      <c r="G799" s="6">
        <v>1873</v>
      </c>
      <c r="H799" s="11">
        <v>2</v>
      </c>
    </row>
    <row r="800" spans="1:8">
      <c r="A800" s="6">
        <v>1758</v>
      </c>
      <c r="B800" s="11">
        <v>27</v>
      </c>
      <c r="C800" s="11"/>
      <c r="G800" s="6">
        <v>1874</v>
      </c>
      <c r="H800" s="11">
        <v>2</v>
      </c>
    </row>
    <row r="801" spans="1:8">
      <c r="A801" s="6">
        <v>1759</v>
      </c>
      <c r="B801" s="11">
        <v>49</v>
      </c>
      <c r="C801" s="11"/>
      <c r="G801" s="6">
        <v>1875</v>
      </c>
      <c r="H801" s="11">
        <v>3</v>
      </c>
    </row>
    <row r="802" spans="1:8">
      <c r="A802" s="6">
        <v>1760</v>
      </c>
      <c r="B802" s="11">
        <v>102</v>
      </c>
      <c r="C802" s="11"/>
      <c r="G802" s="6">
        <v>1876</v>
      </c>
      <c r="H802" s="11">
        <v>0</v>
      </c>
    </row>
    <row r="803" spans="1:8">
      <c r="A803" s="6">
        <v>1761</v>
      </c>
      <c r="B803" s="11">
        <v>3</v>
      </c>
      <c r="C803" s="11"/>
      <c r="G803" s="6">
        <v>1877</v>
      </c>
      <c r="H803" s="11">
        <v>0</v>
      </c>
    </row>
    <row r="804" spans="1:8">
      <c r="A804" s="6">
        <v>1762</v>
      </c>
      <c r="B804" s="11">
        <v>25</v>
      </c>
      <c r="C804" s="11"/>
      <c r="G804" s="6">
        <v>1878</v>
      </c>
      <c r="H804" s="11">
        <v>0</v>
      </c>
    </row>
    <row r="805" spans="1:8">
      <c r="A805" s="6">
        <v>1763</v>
      </c>
      <c r="B805" s="11">
        <v>118</v>
      </c>
      <c r="C805" s="11"/>
      <c r="G805" s="6">
        <v>1879</v>
      </c>
      <c r="H805" s="11">
        <v>2</v>
      </c>
    </row>
    <row r="806" spans="1:8">
      <c r="A806" s="6">
        <v>1821</v>
      </c>
      <c r="B806" s="11">
        <v>57</v>
      </c>
      <c r="C806" s="11"/>
      <c r="G806" s="6">
        <v>1880</v>
      </c>
      <c r="H806" s="11">
        <v>24</v>
      </c>
    </row>
    <row r="807" spans="1:8">
      <c r="A807" s="6">
        <v>1822</v>
      </c>
      <c r="B807" s="11">
        <v>11</v>
      </c>
      <c r="C807" s="11"/>
      <c r="G807" s="6">
        <v>1901</v>
      </c>
      <c r="H807" s="11">
        <v>25</v>
      </c>
    </row>
    <row r="808" spans="1:8">
      <c r="A808" s="6">
        <v>1823</v>
      </c>
      <c r="B808" s="11">
        <v>33</v>
      </c>
      <c r="C808" s="11"/>
      <c r="G808" s="6">
        <v>1902</v>
      </c>
      <c r="H808" s="11">
        <v>3</v>
      </c>
    </row>
    <row r="809" spans="1:8">
      <c r="A809" s="6">
        <v>1824</v>
      </c>
      <c r="B809" s="11">
        <v>40</v>
      </c>
      <c r="C809" s="11"/>
      <c r="G809" s="6">
        <v>1903</v>
      </c>
      <c r="H809" s="11">
        <v>41</v>
      </c>
    </row>
    <row r="810" spans="1:8">
      <c r="A810" s="6">
        <v>1825</v>
      </c>
      <c r="B810" s="11">
        <v>50</v>
      </c>
      <c r="C810" s="11"/>
      <c r="G810" s="6">
        <v>1904</v>
      </c>
      <c r="H810" s="11">
        <v>2</v>
      </c>
    </row>
    <row r="811" spans="1:8">
      <c r="A811" s="6">
        <v>1826</v>
      </c>
      <c r="B811" s="11">
        <v>38</v>
      </c>
      <c r="C811" s="11"/>
      <c r="G811" s="6">
        <v>1905</v>
      </c>
      <c r="H811" s="11">
        <v>4</v>
      </c>
    </row>
    <row r="812" spans="1:8">
      <c r="A812" s="6">
        <v>1827</v>
      </c>
      <c r="B812" s="11">
        <v>96</v>
      </c>
      <c r="C812" s="11"/>
      <c r="G812" s="6">
        <v>1906</v>
      </c>
      <c r="H812" s="11">
        <v>99</v>
      </c>
    </row>
    <row r="813" spans="1:8">
      <c r="A813" s="6">
        <v>1828</v>
      </c>
      <c r="B813" s="11">
        <v>48</v>
      </c>
      <c r="C813" s="11"/>
      <c r="G813" s="6">
        <v>1907</v>
      </c>
      <c r="H813" s="11">
        <v>4</v>
      </c>
    </row>
    <row r="814" spans="1:8">
      <c r="A814" s="6">
        <v>1829</v>
      </c>
      <c r="B814" s="11">
        <v>33</v>
      </c>
      <c r="C814" s="11"/>
      <c r="G814" s="6">
        <v>1908</v>
      </c>
      <c r="H814" s="11">
        <v>4</v>
      </c>
    </row>
    <row r="815" spans="1:8">
      <c r="A815" s="6">
        <v>1830</v>
      </c>
      <c r="B815" s="11">
        <v>226</v>
      </c>
      <c r="C815" s="11"/>
      <c r="G815" s="6">
        <v>1909</v>
      </c>
      <c r="H815" s="11">
        <v>38</v>
      </c>
    </row>
    <row r="816" spans="1:8">
      <c r="A816" s="6">
        <v>1831</v>
      </c>
      <c r="B816" s="11">
        <v>14</v>
      </c>
      <c r="C816" s="11"/>
      <c r="G816" s="6">
        <v>1910</v>
      </c>
      <c r="H816" s="11">
        <v>285</v>
      </c>
    </row>
    <row r="817" spans="1:8">
      <c r="A817" s="6">
        <v>1832</v>
      </c>
      <c r="B817" s="11">
        <v>20</v>
      </c>
      <c r="C817" s="11"/>
      <c r="G817" s="6">
        <v>1911</v>
      </c>
      <c r="H817" s="11">
        <v>1</v>
      </c>
    </row>
    <row r="818" spans="1:8">
      <c r="A818" s="6">
        <v>1833</v>
      </c>
      <c r="B818" s="11">
        <v>25</v>
      </c>
      <c r="C818" s="11"/>
      <c r="G818" s="6">
        <v>1912</v>
      </c>
      <c r="H818" s="11">
        <v>42</v>
      </c>
    </row>
    <row r="819" spans="1:8">
      <c r="A819" s="6">
        <v>1834</v>
      </c>
      <c r="B819" s="11">
        <v>90</v>
      </c>
      <c r="C819" s="11"/>
      <c r="G819" s="6">
        <v>1913</v>
      </c>
      <c r="H819" s="11">
        <v>26</v>
      </c>
    </row>
    <row r="820" spans="1:8">
      <c r="A820" s="6">
        <v>1835</v>
      </c>
      <c r="B820" s="11">
        <v>11</v>
      </c>
      <c r="C820" s="11"/>
      <c r="G820" s="6">
        <v>1914</v>
      </c>
      <c r="H820" s="11">
        <v>2</v>
      </c>
    </row>
    <row r="821" spans="1:8">
      <c r="A821" s="6">
        <v>1836</v>
      </c>
      <c r="B821" s="11">
        <v>55</v>
      </c>
      <c r="C821" s="11"/>
      <c r="G821" s="6">
        <v>1915</v>
      </c>
      <c r="H821" s="11">
        <v>4</v>
      </c>
    </row>
    <row r="822" spans="1:8">
      <c r="A822" s="6">
        <v>1837</v>
      </c>
      <c r="B822" s="11">
        <v>30</v>
      </c>
      <c r="C822" s="11"/>
      <c r="G822" s="6">
        <v>1916</v>
      </c>
      <c r="H822" s="11">
        <v>6</v>
      </c>
    </row>
    <row r="823" spans="1:8">
      <c r="A823" s="6">
        <v>1838</v>
      </c>
      <c r="B823" s="11">
        <v>28</v>
      </c>
      <c r="C823" s="11"/>
      <c r="G823" s="6">
        <v>1917</v>
      </c>
      <c r="H823" s="11">
        <v>70</v>
      </c>
    </row>
    <row r="824" spans="1:8">
      <c r="A824" s="6">
        <v>1839</v>
      </c>
      <c r="B824" s="11">
        <v>45</v>
      </c>
      <c r="C824" s="11"/>
      <c r="G824" s="6">
        <v>1918</v>
      </c>
      <c r="H824" s="11">
        <v>9</v>
      </c>
    </row>
    <row r="825" spans="1:8">
      <c r="A825" s="6">
        <v>1840</v>
      </c>
      <c r="B825" s="11">
        <v>13</v>
      </c>
      <c r="C825" s="11"/>
      <c r="G825" s="6">
        <v>1919</v>
      </c>
      <c r="H825" s="11">
        <v>8</v>
      </c>
    </row>
    <row r="826" spans="1:8">
      <c r="A826" s="6">
        <v>1841</v>
      </c>
      <c r="B826" s="11">
        <v>40</v>
      </c>
      <c r="C826" s="11"/>
      <c r="G826" s="6">
        <v>1920</v>
      </c>
      <c r="H826" s="11">
        <v>105</v>
      </c>
    </row>
    <row r="827" spans="1:8">
      <c r="A827" s="6">
        <v>1842</v>
      </c>
      <c r="B827" s="11">
        <v>21</v>
      </c>
      <c r="C827" s="11"/>
      <c r="G827" s="6">
        <v>1981</v>
      </c>
      <c r="H827" s="11">
        <v>12</v>
      </c>
    </row>
    <row r="828" spans="1:8">
      <c r="A828" s="6">
        <v>1843</v>
      </c>
      <c r="B828" s="11">
        <v>134</v>
      </c>
      <c r="C828" s="11"/>
      <c r="G828" s="6">
        <v>1982</v>
      </c>
      <c r="H828" s="11">
        <v>0</v>
      </c>
    </row>
    <row r="829" spans="1:8">
      <c r="A829" s="6">
        <v>1844</v>
      </c>
      <c r="B829" s="11">
        <v>20</v>
      </c>
      <c r="C829" s="11"/>
      <c r="G829" s="6">
        <v>1983</v>
      </c>
      <c r="H829" s="11">
        <v>16</v>
      </c>
    </row>
    <row r="830" spans="1:8">
      <c r="A830" s="6">
        <v>1845</v>
      </c>
      <c r="B830" s="11">
        <v>19</v>
      </c>
      <c r="C830" s="11"/>
      <c r="G830" s="6">
        <v>1984</v>
      </c>
      <c r="H830" s="11">
        <v>7</v>
      </c>
    </row>
    <row r="831" spans="1:8">
      <c r="A831" s="6">
        <v>1846</v>
      </c>
      <c r="B831" s="11">
        <v>209</v>
      </c>
      <c r="C831" s="11"/>
      <c r="G831" s="6">
        <v>1985</v>
      </c>
      <c r="H831" s="11">
        <v>4</v>
      </c>
    </row>
    <row r="832" spans="1:8">
      <c r="A832" s="6">
        <v>1847</v>
      </c>
      <c r="B832" s="11">
        <v>38</v>
      </c>
      <c r="C832" s="11"/>
      <c r="G832" s="6">
        <v>1986</v>
      </c>
      <c r="H832" s="11">
        <v>1</v>
      </c>
    </row>
    <row r="833" spans="1:8">
      <c r="A833" s="6">
        <v>1848</v>
      </c>
      <c r="B833" s="11">
        <v>24</v>
      </c>
      <c r="C833" s="11"/>
      <c r="G833" s="6">
        <v>1987</v>
      </c>
      <c r="H833" s="11">
        <v>28</v>
      </c>
    </row>
    <row r="834" spans="1:8">
      <c r="A834" s="6">
        <v>1849</v>
      </c>
      <c r="B834" s="11">
        <v>8</v>
      </c>
      <c r="C834" s="11"/>
      <c r="G834" s="6">
        <v>1988</v>
      </c>
      <c r="H834" s="11">
        <v>1</v>
      </c>
    </row>
    <row r="835" spans="1:8">
      <c r="A835" s="6">
        <v>1850</v>
      </c>
      <c r="B835" s="11">
        <v>179</v>
      </c>
      <c r="C835" s="11"/>
      <c r="G835" s="6">
        <v>1989</v>
      </c>
      <c r="H835" s="11">
        <v>1</v>
      </c>
    </row>
    <row r="836" spans="1:8">
      <c r="A836" s="6">
        <v>1851</v>
      </c>
      <c r="B836" s="11">
        <v>26</v>
      </c>
      <c r="C836" s="11"/>
      <c r="G836" s="6">
        <v>1990</v>
      </c>
      <c r="H836" s="11">
        <v>5</v>
      </c>
    </row>
    <row r="837" spans="1:8">
      <c r="A837" s="6">
        <v>1852</v>
      </c>
      <c r="B837" s="11">
        <v>131</v>
      </c>
      <c r="C837" s="11"/>
      <c r="G837" s="6">
        <v>1991</v>
      </c>
      <c r="H837" s="11">
        <v>3</v>
      </c>
    </row>
    <row r="838" spans="1:8">
      <c r="A838" s="6">
        <v>1853</v>
      </c>
      <c r="B838" s="11">
        <v>14</v>
      </c>
      <c r="C838" s="11"/>
      <c r="G838" s="6">
        <v>1992</v>
      </c>
      <c r="H838" s="11">
        <v>2</v>
      </c>
    </row>
    <row r="839" spans="1:8">
      <c r="A839" s="6">
        <v>1854</v>
      </c>
      <c r="B839" s="11">
        <v>174</v>
      </c>
      <c r="C839" s="11"/>
      <c r="G839" s="6">
        <v>1993</v>
      </c>
      <c r="H839" s="11">
        <v>0</v>
      </c>
    </row>
    <row r="840" spans="1:8">
      <c r="A840" s="6">
        <v>1855</v>
      </c>
      <c r="B840" s="11">
        <v>191</v>
      </c>
      <c r="C840" s="11"/>
      <c r="G840" s="6">
        <v>1994</v>
      </c>
      <c r="H840" s="11">
        <v>0</v>
      </c>
    </row>
    <row r="841" spans="1:8">
      <c r="A841" s="6">
        <v>1856</v>
      </c>
      <c r="B841" s="11">
        <v>38</v>
      </c>
      <c r="C841" s="11"/>
      <c r="G841" s="6">
        <v>1995</v>
      </c>
      <c r="H841" s="11">
        <v>3</v>
      </c>
    </row>
    <row r="842" spans="1:8">
      <c r="A842" s="6">
        <v>1857</v>
      </c>
      <c r="B842" s="11">
        <v>22</v>
      </c>
      <c r="C842" s="11"/>
      <c r="G842" s="6">
        <v>1996</v>
      </c>
      <c r="H842" s="11">
        <v>0</v>
      </c>
    </row>
    <row r="843" spans="1:8">
      <c r="A843" s="6">
        <v>1858</v>
      </c>
      <c r="B843" s="11">
        <v>149</v>
      </c>
      <c r="C843" s="11"/>
      <c r="G843" s="6">
        <v>1997</v>
      </c>
      <c r="H843" s="11">
        <v>0</v>
      </c>
    </row>
    <row r="844" spans="1:8">
      <c r="A844" s="6">
        <v>1859</v>
      </c>
      <c r="B844" s="11">
        <v>56</v>
      </c>
      <c r="C844" s="11"/>
      <c r="G844" s="6">
        <v>1998</v>
      </c>
      <c r="H844" s="11">
        <v>3</v>
      </c>
    </row>
    <row r="845" spans="1:8">
      <c r="A845" s="6">
        <v>1860</v>
      </c>
      <c r="B845" s="11">
        <v>19</v>
      </c>
      <c r="C845" s="11"/>
      <c r="G845" s="6">
        <v>1999</v>
      </c>
      <c r="H845" s="11">
        <v>7</v>
      </c>
    </row>
    <row r="846" spans="1:8">
      <c r="A846" s="6">
        <v>1881</v>
      </c>
      <c r="B846" s="11">
        <v>70</v>
      </c>
      <c r="C846" s="11"/>
      <c r="G846" s="6">
        <v>2000</v>
      </c>
      <c r="H846" s="11">
        <v>25</v>
      </c>
    </row>
    <row r="847" spans="1:8">
      <c r="A847" s="6">
        <v>1882</v>
      </c>
      <c r="B847" s="11">
        <v>81</v>
      </c>
      <c r="C847" s="11"/>
      <c r="G847" s="6">
        <v>2121</v>
      </c>
      <c r="H847" s="11">
        <v>10</v>
      </c>
    </row>
    <row r="848" spans="1:8">
      <c r="A848" s="6">
        <v>1883</v>
      </c>
      <c r="B848" s="11">
        <v>32</v>
      </c>
      <c r="C848" s="11"/>
      <c r="G848" s="6">
        <v>2122</v>
      </c>
      <c r="H848" s="11">
        <v>3</v>
      </c>
    </row>
    <row r="849" spans="1:8">
      <c r="A849" s="6">
        <v>1884</v>
      </c>
      <c r="B849" s="11">
        <v>26</v>
      </c>
      <c r="C849" s="11"/>
      <c r="G849" s="6">
        <v>2123</v>
      </c>
      <c r="H849" s="11">
        <v>5</v>
      </c>
    </row>
    <row r="850" spans="1:8">
      <c r="A850" s="6">
        <v>1885</v>
      </c>
      <c r="B850" s="11">
        <v>105</v>
      </c>
      <c r="C850" s="11"/>
      <c r="G850" s="6">
        <v>2124</v>
      </c>
      <c r="H850" s="11">
        <v>5</v>
      </c>
    </row>
    <row r="851" spans="1:8">
      <c r="A851" s="6">
        <v>1886</v>
      </c>
      <c r="B851" s="11">
        <v>29</v>
      </c>
      <c r="C851" s="11"/>
      <c r="G851" s="6">
        <v>2125</v>
      </c>
      <c r="H851" s="11">
        <v>27</v>
      </c>
    </row>
    <row r="852" spans="1:8">
      <c r="A852" s="6">
        <v>1887</v>
      </c>
      <c r="B852" s="11">
        <v>8</v>
      </c>
      <c r="C852" s="11"/>
      <c r="G852" s="6">
        <v>2126</v>
      </c>
      <c r="H852" s="11">
        <v>2</v>
      </c>
    </row>
    <row r="853" spans="1:8">
      <c r="A853" s="6">
        <v>1888</v>
      </c>
      <c r="B853" s="11">
        <v>89</v>
      </c>
      <c r="C853" s="11"/>
      <c r="G853" s="6">
        <v>2127</v>
      </c>
      <c r="H853" s="11">
        <v>236</v>
      </c>
    </row>
    <row r="854" spans="1:8">
      <c r="A854" s="6">
        <v>1889</v>
      </c>
      <c r="B854" s="11">
        <v>44</v>
      </c>
      <c r="C854" s="11"/>
      <c r="G854" s="6">
        <v>2128</v>
      </c>
      <c r="H854" s="11">
        <v>1</v>
      </c>
    </row>
    <row r="855" spans="1:8">
      <c r="A855" s="6">
        <v>1890</v>
      </c>
      <c r="B855" s="11">
        <v>246</v>
      </c>
      <c r="C855" s="11"/>
      <c r="G855" s="6">
        <v>2129</v>
      </c>
      <c r="H855" s="11">
        <v>12</v>
      </c>
    </row>
    <row r="856" spans="1:8">
      <c r="A856" s="6">
        <v>1891</v>
      </c>
      <c r="B856" s="11">
        <v>120</v>
      </c>
      <c r="C856" s="11"/>
      <c r="G856" s="6">
        <v>2130</v>
      </c>
      <c r="H856" s="11">
        <v>4</v>
      </c>
    </row>
    <row r="857" spans="1:8">
      <c r="A857" s="6">
        <v>1892</v>
      </c>
      <c r="B857" s="11">
        <v>26</v>
      </c>
      <c r="C857" s="11"/>
      <c r="G857" s="6">
        <v>2131</v>
      </c>
      <c r="H857" s="11">
        <v>3</v>
      </c>
    </row>
    <row r="858" spans="1:8">
      <c r="A858" s="6">
        <v>1893</v>
      </c>
      <c r="B858" s="11">
        <v>45</v>
      </c>
      <c r="C858" s="11"/>
      <c r="G858" s="6">
        <v>2132</v>
      </c>
      <c r="H858" s="11">
        <v>99</v>
      </c>
    </row>
    <row r="859" spans="1:8">
      <c r="A859" s="6">
        <v>1894</v>
      </c>
      <c r="B859" s="11">
        <v>20</v>
      </c>
      <c r="C859" s="11"/>
      <c r="G859" s="6">
        <v>2133</v>
      </c>
      <c r="H859" s="11">
        <v>3</v>
      </c>
    </row>
    <row r="860" spans="1:8">
      <c r="A860" s="6">
        <v>1895</v>
      </c>
      <c r="B860" s="11">
        <v>47</v>
      </c>
      <c r="C860" s="11"/>
      <c r="G860" s="6">
        <v>2134</v>
      </c>
      <c r="H860" s="11">
        <v>3</v>
      </c>
    </row>
    <row r="861" spans="1:8">
      <c r="A861" s="6">
        <v>1896</v>
      </c>
      <c r="B861" s="11">
        <v>13</v>
      </c>
      <c r="C861" s="11"/>
      <c r="G861" s="6">
        <v>2135</v>
      </c>
      <c r="H861" s="11">
        <v>22</v>
      </c>
    </row>
    <row r="862" spans="1:8">
      <c r="A862" s="6">
        <v>1897</v>
      </c>
      <c r="B862" s="11">
        <v>183</v>
      </c>
      <c r="C862" s="11"/>
      <c r="G862" s="6">
        <v>2136</v>
      </c>
      <c r="H862" s="11">
        <v>4</v>
      </c>
    </row>
    <row r="863" spans="1:8">
      <c r="A863" s="6">
        <v>1898</v>
      </c>
      <c r="B863" s="11">
        <v>21</v>
      </c>
      <c r="C863" s="11"/>
      <c r="G863" s="6">
        <v>2137</v>
      </c>
      <c r="H863" s="11">
        <v>534</v>
      </c>
    </row>
    <row r="864" spans="1:8">
      <c r="A864" s="6">
        <v>1899</v>
      </c>
      <c r="B864" s="11">
        <v>42</v>
      </c>
      <c r="C864" s="11"/>
      <c r="G864" s="6">
        <v>2138</v>
      </c>
      <c r="H864" s="11">
        <v>12</v>
      </c>
    </row>
    <row r="865" spans="1:8">
      <c r="A865" s="6">
        <v>1900</v>
      </c>
      <c r="B865" s="11">
        <v>54</v>
      </c>
      <c r="C865" s="11"/>
      <c r="G865" s="6">
        <v>2139</v>
      </c>
      <c r="H865" s="11">
        <v>56</v>
      </c>
    </row>
    <row r="866" spans="1:8">
      <c r="A866" s="6">
        <v>1921</v>
      </c>
      <c r="B866" s="11">
        <v>38</v>
      </c>
      <c r="C866" s="11"/>
      <c r="G866" s="6">
        <v>2140</v>
      </c>
      <c r="H866" s="11">
        <v>11</v>
      </c>
    </row>
    <row r="867" spans="1:8">
      <c r="A867" s="6">
        <v>1922</v>
      </c>
      <c r="B867" s="11">
        <v>64</v>
      </c>
      <c r="C867" s="11"/>
      <c r="G867" s="6">
        <v>2141</v>
      </c>
      <c r="H867" s="11">
        <v>0</v>
      </c>
    </row>
    <row r="868" spans="1:8">
      <c r="A868" s="6">
        <v>1923</v>
      </c>
      <c r="B868" s="11">
        <v>13</v>
      </c>
      <c r="C868" s="11"/>
      <c r="G868" s="6">
        <v>2142</v>
      </c>
      <c r="H868" s="11">
        <v>12</v>
      </c>
    </row>
    <row r="869" spans="1:8">
      <c r="A869" s="6">
        <v>1924</v>
      </c>
      <c r="B869" s="11">
        <v>33</v>
      </c>
      <c r="C869" s="11"/>
      <c r="G869" s="6">
        <v>2143</v>
      </c>
      <c r="H869" s="11">
        <v>5</v>
      </c>
    </row>
    <row r="870" spans="1:8">
      <c r="A870" s="6">
        <v>1925</v>
      </c>
      <c r="B870" s="11">
        <v>52</v>
      </c>
      <c r="C870" s="11"/>
      <c r="G870" s="6">
        <v>2144</v>
      </c>
      <c r="H870" s="11">
        <v>24</v>
      </c>
    </row>
    <row r="871" spans="1:8">
      <c r="A871" s="6">
        <v>1926</v>
      </c>
      <c r="B871" s="11">
        <v>107</v>
      </c>
      <c r="C871" s="11"/>
      <c r="G871" s="6">
        <v>2145</v>
      </c>
      <c r="H871" s="11">
        <v>89</v>
      </c>
    </row>
    <row r="872" spans="1:8">
      <c r="A872" s="6">
        <v>1927</v>
      </c>
      <c r="B872" s="11">
        <v>11</v>
      </c>
      <c r="C872" s="11"/>
      <c r="G872" s="6">
        <v>2146</v>
      </c>
      <c r="H872" s="11">
        <v>1</v>
      </c>
    </row>
    <row r="873" spans="1:8">
      <c r="A873" s="6">
        <v>1928</v>
      </c>
      <c r="B873" s="11">
        <v>34</v>
      </c>
      <c r="C873" s="11"/>
      <c r="G873" s="6">
        <v>2147</v>
      </c>
      <c r="H873" s="11">
        <v>55</v>
      </c>
    </row>
    <row r="874" spans="1:8">
      <c r="A874" s="6">
        <v>1929</v>
      </c>
      <c r="B874" s="11">
        <v>75</v>
      </c>
      <c r="C874" s="11"/>
      <c r="G874" s="6">
        <v>2148</v>
      </c>
      <c r="H874" s="11">
        <v>2</v>
      </c>
    </row>
    <row r="875" spans="1:8">
      <c r="A875" s="6">
        <v>1930</v>
      </c>
      <c r="B875" s="11">
        <v>26</v>
      </c>
      <c r="C875" s="11"/>
      <c r="G875" s="6">
        <v>2149</v>
      </c>
      <c r="H875" s="11">
        <v>0</v>
      </c>
    </row>
    <row r="876" spans="1:8">
      <c r="A876" s="6">
        <v>1931</v>
      </c>
      <c r="B876" s="11">
        <v>50</v>
      </c>
      <c r="C876" s="11"/>
      <c r="G876" s="6">
        <v>2150</v>
      </c>
      <c r="H876" s="11">
        <v>4</v>
      </c>
    </row>
    <row r="877" spans="1:8">
      <c r="A877" s="6">
        <v>1932</v>
      </c>
      <c r="B877" s="11">
        <v>80</v>
      </c>
      <c r="C877" s="11"/>
      <c r="G877" s="6">
        <v>2151</v>
      </c>
      <c r="H877" s="11">
        <v>6</v>
      </c>
    </row>
    <row r="878" spans="1:8">
      <c r="A878" s="6">
        <v>1933</v>
      </c>
      <c r="B878" s="11">
        <v>110</v>
      </c>
      <c r="C878" s="11"/>
      <c r="G878" s="6">
        <v>2152</v>
      </c>
      <c r="H878" s="11">
        <v>4</v>
      </c>
    </row>
    <row r="879" spans="1:8">
      <c r="A879" s="6">
        <v>1934</v>
      </c>
      <c r="B879" s="11">
        <v>77</v>
      </c>
      <c r="C879" s="11"/>
      <c r="G879" s="6">
        <v>2153</v>
      </c>
      <c r="H879" s="11">
        <v>4</v>
      </c>
    </row>
    <row r="880" spans="1:8">
      <c r="A880" s="6">
        <v>1935</v>
      </c>
      <c r="B880" s="11">
        <v>50</v>
      </c>
      <c r="C880" s="11"/>
      <c r="G880" s="6">
        <v>2154</v>
      </c>
      <c r="H880" s="11">
        <v>2</v>
      </c>
    </row>
    <row r="881" spans="1:8">
      <c r="A881" s="6">
        <v>1936</v>
      </c>
      <c r="B881" s="11">
        <v>145</v>
      </c>
      <c r="C881" s="11"/>
      <c r="G881" s="6">
        <v>2155</v>
      </c>
      <c r="H881" s="11">
        <v>5</v>
      </c>
    </row>
    <row r="882" spans="1:8">
      <c r="A882" s="6">
        <v>1937</v>
      </c>
      <c r="B882" s="11">
        <v>29</v>
      </c>
      <c r="C882" s="11"/>
      <c r="G882" s="6">
        <v>2156</v>
      </c>
      <c r="H882" s="11">
        <v>83</v>
      </c>
    </row>
    <row r="883" spans="1:8">
      <c r="A883" s="6">
        <v>1938</v>
      </c>
      <c r="B883" s="11">
        <v>114</v>
      </c>
      <c r="C883" s="11"/>
      <c r="G883" s="6">
        <v>2157</v>
      </c>
      <c r="H883" s="11">
        <v>57</v>
      </c>
    </row>
    <row r="884" spans="1:8">
      <c r="A884" s="6">
        <v>1939</v>
      </c>
      <c r="B884" s="11">
        <v>96</v>
      </c>
      <c r="C884" s="11"/>
      <c r="G884" s="6">
        <v>2158</v>
      </c>
      <c r="H884" s="11">
        <v>311</v>
      </c>
    </row>
    <row r="885" spans="1:8">
      <c r="A885" s="6">
        <v>1940</v>
      </c>
      <c r="B885" s="11">
        <v>31</v>
      </c>
      <c r="C885" s="11"/>
      <c r="G885" s="6">
        <v>2159</v>
      </c>
      <c r="H885" s="11">
        <v>2</v>
      </c>
    </row>
    <row r="886" spans="1:8">
      <c r="A886" s="6">
        <v>1941</v>
      </c>
      <c r="B886" s="11">
        <v>4883</v>
      </c>
      <c r="C886" s="11"/>
      <c r="G886" s="6">
        <v>2160</v>
      </c>
      <c r="H886" s="11">
        <v>16</v>
      </c>
    </row>
    <row r="887" spans="1:8">
      <c r="A887" s="6">
        <v>1942</v>
      </c>
      <c r="B887" s="11">
        <v>95</v>
      </c>
      <c r="C887" s="11"/>
      <c r="G887" s="6">
        <v>2401</v>
      </c>
      <c r="H887" s="11">
        <v>9</v>
      </c>
    </row>
    <row r="888" spans="1:8">
      <c r="A888" s="6">
        <v>1943</v>
      </c>
      <c r="B888" s="11">
        <v>2478</v>
      </c>
      <c r="C888" s="11"/>
      <c r="G888" s="6">
        <v>2402</v>
      </c>
      <c r="H888" s="11">
        <v>1</v>
      </c>
    </row>
    <row r="889" spans="1:8">
      <c r="A889" s="6">
        <v>1944</v>
      </c>
      <c r="B889" s="11">
        <v>1789</v>
      </c>
      <c r="C889" s="11"/>
      <c r="G889" s="6">
        <v>2403</v>
      </c>
      <c r="H889" s="11">
        <v>12</v>
      </c>
    </row>
    <row r="890" spans="1:8">
      <c r="A890" s="6">
        <v>1945</v>
      </c>
      <c r="B890" s="11">
        <v>680</v>
      </c>
      <c r="C890" s="11"/>
      <c r="G890" s="6">
        <v>2404</v>
      </c>
      <c r="H890" s="11">
        <v>0</v>
      </c>
    </row>
    <row r="891" spans="1:8">
      <c r="A891" s="6">
        <v>1946</v>
      </c>
      <c r="B891" s="11">
        <v>70</v>
      </c>
      <c r="C891" s="11"/>
      <c r="G891" s="6">
        <v>2405</v>
      </c>
      <c r="H891" s="11">
        <v>20</v>
      </c>
    </row>
    <row r="892" spans="1:8">
      <c r="A892" s="6">
        <v>1947</v>
      </c>
      <c r="B892" s="11">
        <v>23</v>
      </c>
      <c r="C892" s="11"/>
      <c r="G892" s="6">
        <v>2406</v>
      </c>
      <c r="H892" s="11">
        <v>16</v>
      </c>
    </row>
    <row r="893" spans="1:8">
      <c r="A893" s="6">
        <v>1948</v>
      </c>
      <c r="B893" s="11">
        <v>4245</v>
      </c>
      <c r="C893" s="11"/>
      <c r="G893" s="6">
        <v>2407</v>
      </c>
      <c r="H893" s="11">
        <v>33</v>
      </c>
    </row>
    <row r="894" spans="1:8">
      <c r="A894" s="6">
        <v>1949</v>
      </c>
      <c r="B894" s="11">
        <v>943</v>
      </c>
      <c r="C894" s="11"/>
      <c r="G894" s="6">
        <v>2408</v>
      </c>
      <c r="H894" s="11">
        <v>2</v>
      </c>
    </row>
    <row r="895" spans="1:8">
      <c r="A895" s="6">
        <v>1950</v>
      </c>
      <c r="B895" s="11">
        <v>1876</v>
      </c>
      <c r="C895" s="11"/>
      <c r="G895" s="6">
        <v>2409</v>
      </c>
      <c r="H895" s="11">
        <v>6</v>
      </c>
    </row>
    <row r="896" spans="1:8">
      <c r="A896" s="6">
        <v>1951</v>
      </c>
      <c r="B896" s="11">
        <v>834</v>
      </c>
      <c r="C896" s="11"/>
      <c r="G896" s="6">
        <v>2410</v>
      </c>
      <c r="H896" s="11">
        <v>0</v>
      </c>
    </row>
    <row r="897" spans="1:8">
      <c r="A897" s="6">
        <v>1952</v>
      </c>
      <c r="B897" s="11">
        <v>682</v>
      </c>
      <c r="C897" s="11"/>
      <c r="G897" s="6">
        <v>2411</v>
      </c>
      <c r="H897" s="11">
        <v>3</v>
      </c>
    </row>
    <row r="898" spans="1:8">
      <c r="A898" s="6">
        <v>1953</v>
      </c>
      <c r="B898" s="11">
        <v>147</v>
      </c>
      <c r="C898" s="11"/>
      <c r="G898" s="6">
        <v>2412</v>
      </c>
      <c r="H898" s="11">
        <v>0</v>
      </c>
    </row>
    <row r="899" spans="1:8">
      <c r="A899" s="6">
        <v>1954</v>
      </c>
      <c r="B899" s="11">
        <v>415</v>
      </c>
      <c r="C899" s="11"/>
      <c r="G899" s="6">
        <v>2413</v>
      </c>
      <c r="H899" s="11">
        <v>3</v>
      </c>
    </row>
    <row r="900" spans="1:8">
      <c r="A900" s="6">
        <v>1955</v>
      </c>
      <c r="B900" s="11">
        <v>290</v>
      </c>
      <c r="C900" s="11"/>
      <c r="G900" s="6">
        <v>2414</v>
      </c>
      <c r="H900" s="11">
        <v>13</v>
      </c>
    </row>
    <row r="901" spans="1:8">
      <c r="A901" s="6">
        <v>1956</v>
      </c>
      <c r="B901" s="11">
        <v>365</v>
      </c>
      <c r="C901" s="11"/>
      <c r="G901" s="6">
        <v>2415</v>
      </c>
      <c r="H901" s="11">
        <v>6</v>
      </c>
    </row>
    <row r="902" spans="1:8">
      <c r="A902" s="6">
        <v>1957</v>
      </c>
      <c r="B902" s="11">
        <v>660</v>
      </c>
      <c r="C902" s="11"/>
      <c r="G902" s="6">
        <v>2416</v>
      </c>
      <c r="H902" s="11">
        <v>1</v>
      </c>
    </row>
    <row r="903" spans="1:8">
      <c r="A903" s="6">
        <v>1958</v>
      </c>
      <c r="B903" s="11">
        <v>1356</v>
      </c>
      <c r="C903" s="11"/>
      <c r="G903" s="6">
        <v>2417</v>
      </c>
      <c r="H903" s="11">
        <v>0</v>
      </c>
    </row>
    <row r="904" spans="1:8">
      <c r="A904" s="6">
        <v>1959</v>
      </c>
      <c r="B904" s="11">
        <v>424</v>
      </c>
      <c r="C904" s="11"/>
      <c r="G904" s="6">
        <v>2418</v>
      </c>
      <c r="H904" s="11">
        <v>5</v>
      </c>
    </row>
    <row r="905" spans="1:8">
      <c r="A905" s="6">
        <v>1960</v>
      </c>
      <c r="B905" s="11">
        <v>33</v>
      </c>
      <c r="C905" s="11"/>
      <c r="G905" s="6">
        <v>2419</v>
      </c>
      <c r="H905" s="11">
        <v>0</v>
      </c>
    </row>
    <row r="906" spans="1:8">
      <c r="A906" s="6">
        <v>1961</v>
      </c>
      <c r="B906" s="11">
        <v>1633</v>
      </c>
      <c r="C906" s="11"/>
      <c r="G906" s="6">
        <v>2420</v>
      </c>
      <c r="H906" s="11">
        <v>36</v>
      </c>
    </row>
    <row r="907" spans="1:8">
      <c r="A907" s="6">
        <v>1962</v>
      </c>
      <c r="B907" s="11">
        <v>306</v>
      </c>
      <c r="C907" s="11"/>
      <c r="G907" s="6">
        <v>2421</v>
      </c>
      <c r="H907" s="11">
        <v>1</v>
      </c>
    </row>
    <row r="908" spans="1:8">
      <c r="A908" s="6">
        <v>1963</v>
      </c>
      <c r="B908" s="11">
        <v>205</v>
      </c>
      <c r="C908" s="11"/>
      <c r="G908" s="6">
        <v>2422</v>
      </c>
      <c r="H908" s="11">
        <v>1</v>
      </c>
    </row>
    <row r="909" spans="1:8">
      <c r="A909" s="6">
        <v>1964</v>
      </c>
      <c r="B909" s="11">
        <v>1281</v>
      </c>
      <c r="C909" s="11"/>
      <c r="G909" s="6">
        <v>2423</v>
      </c>
      <c r="H909" s="11">
        <v>1</v>
      </c>
    </row>
    <row r="910" spans="1:8">
      <c r="A910" s="6">
        <v>1965</v>
      </c>
      <c r="B910" s="11">
        <v>103</v>
      </c>
      <c r="C910" s="11"/>
      <c r="G910" s="6">
        <v>2424</v>
      </c>
      <c r="H910" s="11">
        <v>9</v>
      </c>
    </row>
    <row r="911" spans="1:8">
      <c r="A911" s="6">
        <v>1966</v>
      </c>
      <c r="B911" s="11">
        <v>1513</v>
      </c>
      <c r="C911" s="11"/>
      <c r="G911" s="6">
        <v>2425</v>
      </c>
      <c r="H911" s="11">
        <v>1</v>
      </c>
    </row>
    <row r="912" spans="1:8">
      <c r="A912" s="6">
        <v>1967</v>
      </c>
      <c r="B912" s="11">
        <v>405</v>
      </c>
      <c r="C912" s="11"/>
      <c r="G912" s="6">
        <v>2426</v>
      </c>
      <c r="H912" s="11">
        <v>0</v>
      </c>
    </row>
    <row r="913" spans="1:8">
      <c r="A913" s="6">
        <v>1968</v>
      </c>
      <c r="B913" s="11">
        <v>510</v>
      </c>
      <c r="C913" s="11"/>
      <c r="G913" s="6">
        <v>2427</v>
      </c>
      <c r="H913" s="11">
        <v>1</v>
      </c>
    </row>
    <row r="914" spans="1:8">
      <c r="A914" s="6">
        <v>1969</v>
      </c>
      <c r="B914" s="11">
        <v>1887</v>
      </c>
      <c r="C914" s="11"/>
      <c r="G914" s="6">
        <v>2428</v>
      </c>
      <c r="H914" s="11">
        <v>1</v>
      </c>
    </row>
    <row r="915" spans="1:8">
      <c r="A915" s="6">
        <v>1970</v>
      </c>
      <c r="B915" s="11">
        <v>701</v>
      </c>
      <c r="C915" s="11"/>
      <c r="G915" s="6">
        <v>2429</v>
      </c>
      <c r="H915" s="11">
        <v>4</v>
      </c>
    </row>
    <row r="916" spans="1:8">
      <c r="A916" s="6">
        <v>1971</v>
      </c>
      <c r="B916" s="11">
        <v>3863</v>
      </c>
      <c r="C916" s="11"/>
      <c r="G916" s="6">
        <v>2430</v>
      </c>
      <c r="H916" s="11">
        <v>2</v>
      </c>
    </row>
    <row r="917" spans="1:8">
      <c r="A917" s="6">
        <v>1972</v>
      </c>
      <c r="B917" s="11">
        <v>238</v>
      </c>
      <c r="C917" s="11"/>
      <c r="G917" s="6">
        <v>2431</v>
      </c>
      <c r="H917" s="11">
        <v>2</v>
      </c>
    </row>
    <row r="918" spans="1:8">
      <c r="A918" s="6">
        <v>1973</v>
      </c>
      <c r="B918" s="11">
        <v>2051</v>
      </c>
      <c r="C918" s="11"/>
      <c r="G918" s="6">
        <v>2432</v>
      </c>
      <c r="H918" s="11">
        <v>2</v>
      </c>
    </row>
    <row r="919" spans="1:8">
      <c r="A919" s="6">
        <v>1974</v>
      </c>
      <c r="B919" s="11">
        <v>402</v>
      </c>
      <c r="C919" s="11"/>
      <c r="G919" s="6">
        <v>2433</v>
      </c>
      <c r="H919" s="11">
        <v>0</v>
      </c>
    </row>
    <row r="920" spans="1:8">
      <c r="A920" s="6">
        <v>1975</v>
      </c>
      <c r="B920" s="11">
        <v>253</v>
      </c>
      <c r="C920" s="11"/>
      <c r="G920" s="6">
        <v>2434</v>
      </c>
      <c r="H920" s="11">
        <v>2</v>
      </c>
    </row>
    <row r="921" spans="1:8">
      <c r="A921" s="6">
        <v>1976</v>
      </c>
      <c r="B921" s="11">
        <v>473</v>
      </c>
      <c r="C921" s="11"/>
      <c r="G921" s="6">
        <v>2435</v>
      </c>
      <c r="H921" s="11">
        <v>4</v>
      </c>
    </row>
    <row r="922" spans="1:8">
      <c r="A922" s="6">
        <v>1977</v>
      </c>
      <c r="B922" s="11">
        <v>821</v>
      </c>
      <c r="C922" s="11"/>
      <c r="G922" s="6">
        <v>2436</v>
      </c>
      <c r="H922" s="11">
        <v>2</v>
      </c>
    </row>
    <row r="923" spans="1:8">
      <c r="A923" s="6">
        <v>1978</v>
      </c>
      <c r="B923" s="11">
        <v>388</v>
      </c>
      <c r="C923" s="11"/>
      <c r="G923" s="6">
        <v>2437</v>
      </c>
      <c r="H923" s="11">
        <v>0</v>
      </c>
    </row>
    <row r="924" spans="1:8">
      <c r="A924" s="6">
        <v>1979</v>
      </c>
      <c r="B924" s="11">
        <v>813</v>
      </c>
      <c r="C924" s="11"/>
      <c r="G924" s="6">
        <v>2438</v>
      </c>
      <c r="H924" s="11">
        <v>1</v>
      </c>
    </row>
    <row r="925" spans="1:8">
      <c r="A925" s="6">
        <v>1980</v>
      </c>
      <c r="B925" s="11">
        <v>1945</v>
      </c>
      <c r="C925" s="11"/>
      <c r="G925" s="6">
        <v>2439</v>
      </c>
      <c r="H925" s="11">
        <v>0</v>
      </c>
    </row>
    <row r="926" spans="1:8">
      <c r="A926" s="6">
        <v>2001</v>
      </c>
      <c r="B926" s="11">
        <v>1637</v>
      </c>
      <c r="C926" s="11"/>
      <c r="G926" s="6">
        <v>2440</v>
      </c>
      <c r="H926" s="11">
        <v>2</v>
      </c>
    </row>
    <row r="927" spans="1:8">
      <c r="A927" s="6">
        <v>2002</v>
      </c>
      <c r="B927" s="11">
        <v>1375</v>
      </c>
      <c r="C927" s="11"/>
      <c r="G927" s="6">
        <v>2501</v>
      </c>
      <c r="H927" s="11">
        <v>7</v>
      </c>
    </row>
    <row r="928" spans="1:8">
      <c r="A928" s="6">
        <v>2003</v>
      </c>
      <c r="B928" s="11">
        <v>17</v>
      </c>
      <c r="C928" s="11"/>
      <c r="G928" s="6">
        <v>2502</v>
      </c>
      <c r="H928" s="11">
        <v>5</v>
      </c>
    </row>
    <row r="929" spans="1:8">
      <c r="A929" s="6">
        <v>2004</v>
      </c>
      <c r="B929" s="11">
        <v>354</v>
      </c>
      <c r="C929" s="11"/>
      <c r="G929" s="6">
        <v>2503</v>
      </c>
      <c r="H929" s="11">
        <v>0</v>
      </c>
    </row>
    <row r="930" spans="1:8">
      <c r="A930" s="6">
        <v>2005</v>
      </c>
      <c r="B930" s="11">
        <v>191</v>
      </c>
      <c r="C930" s="11"/>
      <c r="G930" s="6">
        <v>2504</v>
      </c>
      <c r="H930" s="11">
        <v>0</v>
      </c>
    </row>
    <row r="931" spans="1:8">
      <c r="A931" s="6">
        <v>2006</v>
      </c>
      <c r="B931" s="11">
        <v>303</v>
      </c>
      <c r="C931" s="11"/>
      <c r="G931" s="6">
        <v>2505</v>
      </c>
      <c r="H931" s="11">
        <v>0</v>
      </c>
    </row>
    <row r="932" spans="1:8">
      <c r="A932" s="6">
        <v>2007</v>
      </c>
      <c r="B932" s="11">
        <v>137</v>
      </c>
      <c r="C932" s="11"/>
      <c r="G932" s="6">
        <v>2506</v>
      </c>
      <c r="H932" s="11">
        <v>2</v>
      </c>
    </row>
    <row r="933" spans="1:8">
      <c r="A933" s="6">
        <v>2008</v>
      </c>
      <c r="B933" s="11">
        <v>41</v>
      </c>
      <c r="C933" s="11"/>
      <c r="G933" s="6">
        <v>2507</v>
      </c>
      <c r="H933" s="11">
        <v>0</v>
      </c>
    </row>
    <row r="934" spans="1:8">
      <c r="A934" s="6">
        <v>2009</v>
      </c>
      <c r="B934" s="11">
        <v>398</v>
      </c>
      <c r="C934" s="11"/>
      <c r="G934" s="6">
        <v>2508</v>
      </c>
      <c r="H934" s="11">
        <v>0</v>
      </c>
    </row>
    <row r="935" spans="1:8">
      <c r="A935" s="6">
        <v>2010</v>
      </c>
      <c r="B935" s="11">
        <v>1737</v>
      </c>
      <c r="C935" s="11"/>
      <c r="G935" s="6">
        <v>2509</v>
      </c>
      <c r="H935" s="11">
        <v>28</v>
      </c>
    </row>
    <row r="936" spans="1:8">
      <c r="A936" s="6">
        <v>2011</v>
      </c>
      <c r="B936" s="11">
        <v>971</v>
      </c>
      <c r="C936" s="11"/>
      <c r="G936" s="6">
        <v>2510</v>
      </c>
      <c r="H936" s="11">
        <v>2</v>
      </c>
    </row>
    <row r="937" spans="1:8">
      <c r="A937" s="6">
        <v>2012</v>
      </c>
      <c r="B937" s="11">
        <v>183</v>
      </c>
      <c r="C937" s="11"/>
      <c r="G937" s="6">
        <v>2511</v>
      </c>
      <c r="H937" s="11">
        <v>0</v>
      </c>
    </row>
    <row r="938" spans="1:8">
      <c r="A938" s="6">
        <v>2013</v>
      </c>
      <c r="B938" s="11">
        <v>4562</v>
      </c>
      <c r="C938" s="11"/>
      <c r="G938" s="6">
        <v>2512</v>
      </c>
      <c r="H938" s="11">
        <v>0</v>
      </c>
    </row>
    <row r="939" spans="1:8">
      <c r="A939" s="6">
        <v>2014</v>
      </c>
      <c r="B939" s="11">
        <v>26457</v>
      </c>
      <c r="C939" s="11"/>
      <c r="G939" s="6">
        <v>2513</v>
      </c>
      <c r="H939" s="11">
        <v>0</v>
      </c>
    </row>
    <row r="940" spans="1:8">
      <c r="A940" s="6">
        <v>2015</v>
      </c>
      <c r="B940" s="11">
        <v>162</v>
      </c>
      <c r="C940" s="11"/>
      <c r="G940" s="6">
        <v>2514</v>
      </c>
      <c r="H940" s="11">
        <v>4</v>
      </c>
    </row>
    <row r="941" spans="1:8">
      <c r="A941" s="6">
        <v>2016</v>
      </c>
      <c r="B941" s="11">
        <v>479</v>
      </c>
      <c r="C941" s="11"/>
      <c r="G941" s="6">
        <v>2515</v>
      </c>
      <c r="H941" s="11">
        <v>12</v>
      </c>
    </row>
    <row r="942" spans="1:8">
      <c r="A942" s="6">
        <v>2017</v>
      </c>
      <c r="B942" s="11">
        <v>426</v>
      </c>
      <c r="C942" s="11"/>
      <c r="G942" s="6">
        <v>2516</v>
      </c>
      <c r="H942" s="11">
        <v>0</v>
      </c>
    </row>
    <row r="943" spans="1:8">
      <c r="A943" s="6">
        <v>2018</v>
      </c>
      <c r="B943" s="11">
        <v>450</v>
      </c>
      <c r="C943" s="11"/>
      <c r="G943" s="6">
        <v>2517</v>
      </c>
      <c r="H943" s="11">
        <v>33</v>
      </c>
    </row>
    <row r="944" spans="1:8">
      <c r="A944" s="6">
        <v>2019</v>
      </c>
      <c r="B944" s="11">
        <v>1780</v>
      </c>
      <c r="C944" s="11"/>
      <c r="G944" s="6">
        <v>2518</v>
      </c>
      <c r="H944" s="11">
        <v>0</v>
      </c>
    </row>
    <row r="945" spans="1:8">
      <c r="A945" s="6">
        <v>2020</v>
      </c>
      <c r="B945" s="11">
        <v>122</v>
      </c>
      <c r="C945" s="11"/>
      <c r="G945" s="6">
        <v>2519</v>
      </c>
      <c r="H945" s="11">
        <v>4</v>
      </c>
    </row>
    <row r="946" spans="1:8">
      <c r="A946" s="6">
        <v>2021</v>
      </c>
      <c r="B946" s="11">
        <v>95</v>
      </c>
      <c r="C946" s="11"/>
      <c r="G946" s="6">
        <v>2520</v>
      </c>
      <c r="H946" s="11">
        <v>0</v>
      </c>
    </row>
    <row r="947" spans="1:8">
      <c r="A947" s="6">
        <v>2022</v>
      </c>
      <c r="B947" s="11">
        <v>325</v>
      </c>
      <c r="C947" s="11"/>
      <c r="G947" s="6">
        <v>2581</v>
      </c>
      <c r="H947" s="11">
        <v>11</v>
      </c>
    </row>
    <row r="948" spans="1:8">
      <c r="A948" s="6">
        <v>2023</v>
      </c>
      <c r="B948" s="11">
        <v>353</v>
      </c>
      <c r="C948" s="11"/>
      <c r="G948" s="6">
        <v>2582</v>
      </c>
      <c r="H948" s="11">
        <v>1</v>
      </c>
    </row>
    <row r="949" spans="1:8">
      <c r="A949" s="6">
        <v>2024</v>
      </c>
      <c r="B949" s="11">
        <v>105</v>
      </c>
      <c r="C949" s="11"/>
      <c r="G949" s="6">
        <v>2583</v>
      </c>
      <c r="H949" s="11">
        <v>5</v>
      </c>
    </row>
    <row r="950" spans="1:8">
      <c r="A950" s="6">
        <v>2025</v>
      </c>
      <c r="B950" s="11">
        <v>729</v>
      </c>
      <c r="C950" s="11"/>
      <c r="G950" s="6">
        <v>2584</v>
      </c>
      <c r="H950" s="11">
        <v>0</v>
      </c>
    </row>
    <row r="951" spans="1:8">
      <c r="A951" s="6">
        <v>2026</v>
      </c>
      <c r="B951" s="11">
        <v>454</v>
      </c>
      <c r="C951" s="11"/>
      <c r="G951" s="6">
        <v>2585</v>
      </c>
      <c r="H951" s="11">
        <v>1</v>
      </c>
    </row>
    <row r="952" spans="1:8">
      <c r="A952" s="6">
        <v>2027</v>
      </c>
      <c r="B952" s="11">
        <v>539</v>
      </c>
      <c r="C952" s="11"/>
      <c r="G952" s="6">
        <v>2586</v>
      </c>
      <c r="H952" s="11">
        <v>1</v>
      </c>
    </row>
    <row r="953" spans="1:8">
      <c r="A953" s="6">
        <v>2028</v>
      </c>
      <c r="B953" s="11">
        <v>79</v>
      </c>
      <c r="C953" s="11"/>
      <c r="G953" s="6">
        <v>2587</v>
      </c>
      <c r="H953" s="11">
        <v>6</v>
      </c>
    </row>
    <row r="954" spans="1:8">
      <c r="A954" s="6">
        <v>2029</v>
      </c>
      <c r="B954" s="11">
        <v>94</v>
      </c>
      <c r="C954" s="11"/>
      <c r="G954" s="6">
        <v>2588</v>
      </c>
      <c r="H954" s="11">
        <v>8</v>
      </c>
    </row>
    <row r="955" spans="1:8">
      <c r="A955" s="6">
        <v>2030</v>
      </c>
      <c r="B955" s="11">
        <v>625</v>
      </c>
      <c r="C955" s="11"/>
      <c r="G955" s="6">
        <v>2589</v>
      </c>
      <c r="H955" s="11">
        <v>1</v>
      </c>
    </row>
    <row r="956" spans="1:8">
      <c r="A956" s="6">
        <v>2031</v>
      </c>
      <c r="B956" s="11">
        <v>508</v>
      </c>
      <c r="C956" s="11"/>
      <c r="G956" s="6">
        <v>2590</v>
      </c>
      <c r="H956" s="11">
        <v>0</v>
      </c>
    </row>
    <row r="957" spans="1:8">
      <c r="A957" s="6">
        <v>2032</v>
      </c>
      <c r="B957" s="11">
        <v>531</v>
      </c>
      <c r="C957" s="11"/>
      <c r="G957" s="6">
        <v>2591</v>
      </c>
      <c r="H957" s="11">
        <v>2</v>
      </c>
    </row>
    <row r="958" spans="1:8">
      <c r="A958" s="6">
        <v>2033</v>
      </c>
      <c r="B958" s="11">
        <v>158</v>
      </c>
      <c r="C958" s="11"/>
      <c r="G958" s="6">
        <v>2592</v>
      </c>
      <c r="H958" s="11">
        <v>1</v>
      </c>
    </row>
    <row r="959" spans="1:8">
      <c r="A959" s="6">
        <v>2034</v>
      </c>
      <c r="B959" s="11">
        <v>508</v>
      </c>
      <c r="C959" s="11"/>
      <c r="G959" s="6">
        <v>2593</v>
      </c>
      <c r="H959" s="11">
        <v>0</v>
      </c>
    </row>
    <row r="960" spans="1:8">
      <c r="A960" s="6">
        <v>2035</v>
      </c>
      <c r="B960" s="11">
        <v>644</v>
      </c>
      <c r="C960" s="11"/>
      <c r="G960" s="6">
        <v>2594</v>
      </c>
      <c r="H960" s="11">
        <v>1</v>
      </c>
    </row>
    <row r="961" spans="1:8">
      <c r="A961" s="6">
        <v>2036</v>
      </c>
      <c r="B961" s="11">
        <v>848</v>
      </c>
      <c r="C961" s="11"/>
      <c r="G961" s="6">
        <v>2595</v>
      </c>
      <c r="H961" s="11">
        <v>19</v>
      </c>
    </row>
    <row r="962" spans="1:8">
      <c r="A962" s="6">
        <v>2037</v>
      </c>
      <c r="B962" s="11">
        <v>429</v>
      </c>
      <c r="C962" s="11"/>
      <c r="G962" s="6">
        <v>2596</v>
      </c>
      <c r="H962" s="11">
        <v>27</v>
      </c>
    </row>
    <row r="963" spans="1:8">
      <c r="A963" s="6">
        <v>2038</v>
      </c>
      <c r="B963" s="11">
        <v>204</v>
      </c>
      <c r="C963" s="11"/>
      <c r="G963" s="6">
        <v>2597</v>
      </c>
      <c r="H963" s="11">
        <v>7</v>
      </c>
    </row>
    <row r="964" spans="1:8">
      <c r="A964" s="6">
        <v>2039</v>
      </c>
      <c r="B964" s="11">
        <v>379</v>
      </c>
      <c r="C964" s="11"/>
      <c r="G964" s="6">
        <v>2598</v>
      </c>
      <c r="H964" s="11">
        <v>14</v>
      </c>
    </row>
    <row r="965" spans="1:8">
      <c r="A965" s="6">
        <v>2040</v>
      </c>
      <c r="B965" s="11">
        <v>271</v>
      </c>
      <c r="C965" s="11"/>
      <c r="G965" s="6">
        <v>2599</v>
      </c>
      <c r="H965" s="11">
        <v>5</v>
      </c>
    </row>
    <row r="966" spans="1:8">
      <c r="A966" s="6">
        <v>2041</v>
      </c>
      <c r="B966" s="11">
        <v>120</v>
      </c>
      <c r="C966" s="11"/>
      <c r="G966" s="6">
        <v>2600</v>
      </c>
      <c r="H966" s="11">
        <v>30</v>
      </c>
    </row>
    <row r="967" spans="1:8">
      <c r="A967" s="6">
        <v>2042</v>
      </c>
      <c r="B967" s="11">
        <v>140</v>
      </c>
      <c r="C967" s="11"/>
      <c r="G967" s="6">
        <v>2641</v>
      </c>
      <c r="H967" s="11">
        <v>1</v>
      </c>
    </row>
    <row r="968" spans="1:8">
      <c r="A968" s="6">
        <v>2043</v>
      </c>
      <c r="B968" s="11">
        <v>193</v>
      </c>
      <c r="C968" s="11"/>
      <c r="G968" s="6">
        <v>2642</v>
      </c>
      <c r="H968" s="11">
        <v>0</v>
      </c>
    </row>
    <row r="969" spans="1:8">
      <c r="A969" s="6">
        <v>2044</v>
      </c>
      <c r="B969" s="11">
        <v>180</v>
      </c>
      <c r="C969" s="11"/>
      <c r="G969" s="6">
        <v>2670</v>
      </c>
      <c r="H969" s="11">
        <v>60</v>
      </c>
    </row>
    <row r="970" spans="1:8">
      <c r="A970" s="6">
        <v>2045</v>
      </c>
      <c r="B970" s="11">
        <v>263</v>
      </c>
      <c r="C970" s="11"/>
      <c r="G970" s="6">
        <v>2671</v>
      </c>
      <c r="H970" s="11">
        <v>84</v>
      </c>
    </row>
    <row r="971" spans="1:8">
      <c r="A971" s="6">
        <v>2046</v>
      </c>
      <c r="B971" s="11">
        <v>217</v>
      </c>
      <c r="C971" s="11"/>
      <c r="G971" s="6">
        <v>2672</v>
      </c>
      <c r="H971" s="11">
        <v>47</v>
      </c>
    </row>
    <row r="972" spans="1:8">
      <c r="A972" s="6">
        <v>2047</v>
      </c>
      <c r="B972" s="11">
        <v>443</v>
      </c>
      <c r="C972" s="11"/>
      <c r="G972" s="6">
        <v>2673</v>
      </c>
      <c r="H972" s="11">
        <v>66</v>
      </c>
    </row>
    <row r="973" spans="1:8">
      <c r="A973" s="6">
        <v>2048</v>
      </c>
      <c r="B973" s="11">
        <v>1373</v>
      </c>
      <c r="C973" s="11"/>
      <c r="G973" s="6">
        <v>2674</v>
      </c>
      <c r="H973" s="11">
        <v>171</v>
      </c>
    </row>
    <row r="974" spans="1:8">
      <c r="A974" s="6">
        <v>2049</v>
      </c>
      <c r="B974" s="11">
        <v>742</v>
      </c>
      <c r="C974" s="11"/>
      <c r="G974" s="6">
        <v>2675</v>
      </c>
      <c r="H974" s="11">
        <v>29</v>
      </c>
    </row>
    <row r="975" spans="1:8">
      <c r="A975" s="6">
        <v>2050</v>
      </c>
      <c r="B975" s="11">
        <v>170</v>
      </c>
      <c r="C975" s="11"/>
      <c r="G975" s="6">
        <v>2676</v>
      </c>
      <c r="H975" s="11">
        <v>9</v>
      </c>
    </row>
    <row r="976" spans="1:8">
      <c r="A976" s="6">
        <v>2051</v>
      </c>
      <c r="B976" s="11">
        <v>242</v>
      </c>
      <c r="C976" s="11"/>
      <c r="G976" s="6">
        <v>2677</v>
      </c>
      <c r="H976" s="11">
        <v>27</v>
      </c>
    </row>
    <row r="977" spans="1:8">
      <c r="A977" s="6">
        <v>2052</v>
      </c>
      <c r="B977" s="11">
        <v>541</v>
      </c>
      <c r="C977" s="11"/>
      <c r="G977" s="6">
        <v>2678</v>
      </c>
      <c r="H977" s="11">
        <v>2</v>
      </c>
    </row>
    <row r="978" spans="1:8">
      <c r="A978" s="6">
        <v>2053</v>
      </c>
      <c r="B978" s="11">
        <v>121</v>
      </c>
      <c r="C978" s="11"/>
      <c r="G978" s="6">
        <v>2679</v>
      </c>
      <c r="H978" s="11">
        <v>3</v>
      </c>
    </row>
    <row r="979" spans="1:8">
      <c r="A979" s="6">
        <v>2054</v>
      </c>
      <c r="B979" s="11">
        <v>621</v>
      </c>
      <c r="C979" s="11"/>
      <c r="G979" s="6">
        <v>2680</v>
      </c>
      <c r="H979" s="11">
        <v>4</v>
      </c>
    </row>
    <row r="980" spans="1:8">
      <c r="A980" s="6">
        <v>2055</v>
      </c>
      <c r="B980" s="11">
        <v>101</v>
      </c>
      <c r="C980" s="11"/>
      <c r="G980" s="6">
        <v>2681</v>
      </c>
      <c r="H980" s="11">
        <v>2</v>
      </c>
    </row>
    <row r="981" spans="1:8">
      <c r="A981" s="6">
        <v>2056</v>
      </c>
      <c r="B981" s="11">
        <v>554</v>
      </c>
      <c r="C981" s="11"/>
      <c r="G981" s="6">
        <v>2682</v>
      </c>
      <c r="H981" s="11">
        <v>20</v>
      </c>
    </row>
    <row r="982" spans="1:8">
      <c r="A982" s="6">
        <v>2057</v>
      </c>
      <c r="B982" s="11">
        <v>666</v>
      </c>
      <c r="C982" s="11"/>
      <c r="G982" s="6">
        <v>2683</v>
      </c>
      <c r="H982" s="11">
        <v>3</v>
      </c>
    </row>
    <row r="983" spans="1:8">
      <c r="A983" s="6">
        <v>2058</v>
      </c>
      <c r="B983" s="11">
        <v>410</v>
      </c>
      <c r="C983" s="11"/>
      <c r="G983" s="6">
        <v>2684</v>
      </c>
      <c r="H983" s="11">
        <v>4</v>
      </c>
    </row>
    <row r="984" spans="1:8">
      <c r="A984" s="6">
        <v>2059</v>
      </c>
      <c r="B984" s="11">
        <v>375</v>
      </c>
      <c r="C984" s="11"/>
      <c r="G984" s="6">
        <v>2685</v>
      </c>
      <c r="H984" s="11">
        <v>1</v>
      </c>
    </row>
    <row r="985" spans="1:8">
      <c r="A985" s="6">
        <v>2060</v>
      </c>
      <c r="B985" s="11">
        <v>1364</v>
      </c>
      <c r="C985" s="11"/>
      <c r="G985" s="6">
        <v>2686</v>
      </c>
      <c r="H985" s="11">
        <v>0</v>
      </c>
    </row>
    <row r="986" spans="1:8">
      <c r="A986" s="6">
        <v>2061</v>
      </c>
      <c r="B986" s="11">
        <v>35</v>
      </c>
      <c r="C986" s="11"/>
      <c r="G986" s="6">
        <v>2687</v>
      </c>
      <c r="H986" s="11">
        <v>0</v>
      </c>
    </row>
    <row r="987" spans="1:8">
      <c r="A987" s="6">
        <v>2062</v>
      </c>
      <c r="B987" s="11">
        <v>203</v>
      </c>
      <c r="C987" s="11"/>
      <c r="G987" s="6">
        <v>2688</v>
      </c>
      <c r="H987" s="11">
        <v>14</v>
      </c>
    </row>
    <row r="988" spans="1:8">
      <c r="A988" s="6">
        <v>2063</v>
      </c>
      <c r="B988" s="11">
        <v>49</v>
      </c>
      <c r="C988" s="11"/>
      <c r="G988" s="6">
        <v>2689</v>
      </c>
      <c r="H988" s="11">
        <v>1</v>
      </c>
    </row>
    <row r="989" spans="1:8">
      <c r="A989" s="6">
        <v>2064</v>
      </c>
      <c r="B989" s="11">
        <v>5812</v>
      </c>
      <c r="C989" s="11"/>
      <c r="G989" s="6">
        <v>2690</v>
      </c>
      <c r="H989" s="11">
        <v>118</v>
      </c>
    </row>
    <row r="990" spans="1:8">
      <c r="A990" s="6">
        <v>2065</v>
      </c>
      <c r="B990" s="11">
        <v>1556</v>
      </c>
      <c r="C990" s="11"/>
      <c r="G990" s="6">
        <v>2691</v>
      </c>
      <c r="H990" s="11">
        <v>2</v>
      </c>
    </row>
    <row r="991" spans="1:8">
      <c r="A991" s="6">
        <v>2066</v>
      </c>
      <c r="B991" s="11">
        <v>65</v>
      </c>
      <c r="C991" s="11"/>
      <c r="G991" s="6">
        <v>2692</v>
      </c>
      <c r="H991" s="11">
        <v>1</v>
      </c>
    </row>
    <row r="992" spans="1:8">
      <c r="A992" s="6">
        <v>2067</v>
      </c>
      <c r="B992" s="11">
        <v>10</v>
      </c>
      <c r="C992" s="11"/>
      <c r="G992" s="6">
        <v>2693</v>
      </c>
      <c r="H992" s="11">
        <v>3</v>
      </c>
    </row>
    <row r="993" spans="1:8">
      <c r="A993" s="6">
        <v>2068</v>
      </c>
      <c r="B993" s="11">
        <v>76</v>
      </c>
      <c r="C993" s="11"/>
      <c r="G993" s="6">
        <v>2694</v>
      </c>
      <c r="H993" s="11">
        <v>1</v>
      </c>
    </row>
    <row r="994" spans="1:8">
      <c r="A994" s="6">
        <v>2069</v>
      </c>
      <c r="B994" s="11">
        <v>263</v>
      </c>
      <c r="C994" s="11"/>
      <c r="G994" s="6">
        <v>2695</v>
      </c>
      <c r="H994" s="11">
        <v>3</v>
      </c>
    </row>
    <row r="995" spans="1:8">
      <c r="A995" s="6">
        <v>2070</v>
      </c>
      <c r="B995" s="11">
        <v>1530</v>
      </c>
      <c r="C995" s="11"/>
      <c r="G995" s="6">
        <v>2696</v>
      </c>
      <c r="H995" s="11">
        <v>38</v>
      </c>
    </row>
    <row r="996" spans="1:8">
      <c r="A996" s="6">
        <v>2071</v>
      </c>
      <c r="B996" s="11">
        <v>278</v>
      </c>
      <c r="C996" s="11"/>
      <c r="G996" s="6">
        <v>2697</v>
      </c>
      <c r="H996" s="11">
        <v>52</v>
      </c>
    </row>
    <row r="997" spans="1:8">
      <c r="A997" s="6">
        <v>2072</v>
      </c>
      <c r="B997" s="11">
        <v>350</v>
      </c>
      <c r="C997" s="11"/>
      <c r="G997" s="6">
        <v>2698</v>
      </c>
      <c r="H997" s="11">
        <v>2</v>
      </c>
    </row>
    <row r="998" spans="1:8">
      <c r="A998" s="6">
        <v>2073</v>
      </c>
      <c r="B998" s="11">
        <v>470</v>
      </c>
      <c r="C998" s="11"/>
      <c r="G998" s="6">
        <v>2699</v>
      </c>
      <c r="H998" s="11">
        <v>0</v>
      </c>
    </row>
    <row r="999" spans="1:8">
      <c r="A999" s="6">
        <v>2074</v>
      </c>
      <c r="B999" s="11">
        <v>3</v>
      </c>
      <c r="C999" s="11"/>
      <c r="G999" s="6">
        <v>2700</v>
      </c>
      <c r="H999" s="11">
        <v>4</v>
      </c>
    </row>
    <row r="1000" spans="1:8">
      <c r="A1000" s="6">
        <v>2075</v>
      </c>
      <c r="B1000" s="11">
        <v>8200</v>
      </c>
      <c r="C1000" s="11"/>
      <c r="G1000" s="6">
        <v>2741</v>
      </c>
      <c r="H1000" s="11">
        <v>4</v>
      </c>
    </row>
    <row r="1001" spans="1:8">
      <c r="A1001" s="6">
        <v>2076</v>
      </c>
      <c r="B1001" s="11">
        <v>8359</v>
      </c>
      <c r="C1001" s="11"/>
      <c r="G1001" s="6">
        <v>2742</v>
      </c>
      <c r="H1001" s="11">
        <v>18</v>
      </c>
    </row>
    <row r="1002" spans="1:8">
      <c r="A1002" s="6">
        <v>2077</v>
      </c>
      <c r="B1002" s="11">
        <v>188</v>
      </c>
      <c r="C1002" s="11"/>
      <c r="G1002" s="6">
        <v>2743</v>
      </c>
      <c r="H1002" s="11">
        <v>0</v>
      </c>
    </row>
    <row r="1003" spans="1:8">
      <c r="A1003" s="6">
        <v>2078</v>
      </c>
      <c r="B1003" s="11">
        <v>48</v>
      </c>
      <c r="C1003" s="11"/>
      <c r="G1003" s="6">
        <v>2744</v>
      </c>
      <c r="H1003" s="11">
        <v>22</v>
      </c>
    </row>
    <row r="1004" spans="1:8">
      <c r="A1004" s="6">
        <v>2079</v>
      </c>
      <c r="B1004" s="11">
        <v>607</v>
      </c>
      <c r="C1004" s="11"/>
      <c r="G1004" s="6">
        <v>2745</v>
      </c>
      <c r="H1004" s="11">
        <v>49</v>
      </c>
    </row>
    <row r="1005" spans="1:8">
      <c r="A1005" s="6">
        <v>2080</v>
      </c>
      <c r="B1005" s="11">
        <v>50</v>
      </c>
      <c r="C1005" s="11"/>
      <c r="G1005" s="6">
        <v>2746</v>
      </c>
      <c r="H1005" s="11">
        <v>19</v>
      </c>
    </row>
    <row r="1006" spans="1:8">
      <c r="A1006" s="6">
        <v>2081</v>
      </c>
      <c r="B1006" s="11">
        <v>55</v>
      </c>
      <c r="C1006" s="11"/>
      <c r="G1006" s="6">
        <v>2747</v>
      </c>
      <c r="H1006" s="11">
        <v>4</v>
      </c>
    </row>
    <row r="1007" spans="1:8">
      <c r="A1007" s="6">
        <v>2082</v>
      </c>
      <c r="B1007" s="11">
        <v>38</v>
      </c>
      <c r="C1007" s="11"/>
      <c r="G1007" s="6">
        <v>2748</v>
      </c>
      <c r="H1007" s="11">
        <v>4</v>
      </c>
    </row>
    <row r="1008" spans="1:8">
      <c r="A1008" s="6">
        <v>2083</v>
      </c>
      <c r="B1008" s="11">
        <v>25</v>
      </c>
      <c r="C1008" s="11"/>
      <c r="G1008" s="6">
        <v>2749</v>
      </c>
      <c r="H1008" s="11">
        <v>2</v>
      </c>
    </row>
    <row r="1009" spans="1:8">
      <c r="A1009" s="6">
        <v>2084</v>
      </c>
      <c r="B1009" s="11">
        <v>46</v>
      </c>
      <c r="C1009" s="11"/>
      <c r="G1009" s="6">
        <v>2750</v>
      </c>
      <c r="H1009" s="11">
        <v>0</v>
      </c>
    </row>
    <row r="1010" spans="1:8">
      <c r="A1010" s="6">
        <v>2085</v>
      </c>
      <c r="B1010" s="11">
        <v>83</v>
      </c>
      <c r="C1010" s="11"/>
      <c r="G1010" s="6">
        <v>2751</v>
      </c>
      <c r="H1010" s="11">
        <v>0</v>
      </c>
    </row>
    <row r="1011" spans="1:8">
      <c r="A1011" s="6">
        <v>2086</v>
      </c>
      <c r="B1011" s="11">
        <v>35</v>
      </c>
      <c r="C1011" s="11"/>
      <c r="G1011" s="6">
        <v>2752</v>
      </c>
      <c r="H1011" s="11">
        <v>14</v>
      </c>
    </row>
    <row r="1012" spans="1:8">
      <c r="A1012" s="6">
        <v>2087</v>
      </c>
      <c r="B1012" s="11">
        <v>25</v>
      </c>
      <c r="C1012" s="11"/>
      <c r="G1012" s="6">
        <v>2753</v>
      </c>
      <c r="H1012" s="11">
        <v>8</v>
      </c>
    </row>
    <row r="1013" spans="1:8">
      <c r="A1013" s="6">
        <v>2088</v>
      </c>
      <c r="B1013" s="11">
        <v>75</v>
      </c>
      <c r="C1013" s="11"/>
      <c r="G1013" s="6">
        <v>2754</v>
      </c>
      <c r="H1013" s="11">
        <v>0</v>
      </c>
    </row>
    <row r="1014" spans="1:8">
      <c r="A1014" s="6">
        <v>2089</v>
      </c>
      <c r="B1014" s="11">
        <v>62</v>
      </c>
      <c r="C1014" s="11"/>
      <c r="G1014" s="6">
        <v>2755</v>
      </c>
      <c r="H1014" s="11">
        <v>15</v>
      </c>
    </row>
    <row r="1015" spans="1:8">
      <c r="A1015" s="6">
        <v>2090</v>
      </c>
      <c r="B1015" s="11">
        <v>160</v>
      </c>
      <c r="C1015" s="11"/>
      <c r="G1015" s="6">
        <v>2756</v>
      </c>
      <c r="H1015" s="11">
        <v>33</v>
      </c>
    </row>
    <row r="1016" spans="1:8">
      <c r="A1016" s="6">
        <v>2091</v>
      </c>
      <c r="B1016" s="11">
        <v>246</v>
      </c>
      <c r="C1016" s="11"/>
      <c r="G1016" s="6">
        <v>2757</v>
      </c>
      <c r="H1016" s="11">
        <v>2</v>
      </c>
    </row>
    <row r="1017" spans="1:8">
      <c r="A1017" s="6">
        <v>2092</v>
      </c>
      <c r="B1017" s="11">
        <v>55</v>
      </c>
      <c r="C1017" s="11"/>
      <c r="G1017" s="6">
        <v>2758</v>
      </c>
      <c r="H1017" s="11">
        <v>6</v>
      </c>
    </row>
    <row r="1018" spans="1:8">
      <c r="A1018" s="6">
        <v>2093</v>
      </c>
      <c r="B1018" s="11">
        <v>23</v>
      </c>
      <c r="C1018" s="11"/>
      <c r="G1018" s="6">
        <v>2759</v>
      </c>
      <c r="H1018" s="11">
        <v>2</v>
      </c>
    </row>
    <row r="1019" spans="1:8">
      <c r="A1019" s="6">
        <v>2094</v>
      </c>
      <c r="B1019" s="11">
        <v>72</v>
      </c>
      <c r="C1019" s="11"/>
      <c r="G1019" s="6">
        <v>2760</v>
      </c>
      <c r="H1019" s="11">
        <v>0</v>
      </c>
    </row>
    <row r="1020" spans="1:8">
      <c r="A1020" s="6">
        <v>2095</v>
      </c>
      <c r="B1020" s="11">
        <v>22</v>
      </c>
      <c r="C1020" s="11"/>
      <c r="G1020" s="6">
        <v>2761</v>
      </c>
      <c r="H1020" s="11">
        <v>4</v>
      </c>
    </row>
    <row r="1021" spans="1:8">
      <c r="A1021" s="6">
        <v>2096</v>
      </c>
      <c r="B1021" s="11">
        <v>14</v>
      </c>
      <c r="C1021" s="11"/>
      <c r="G1021" s="6">
        <v>2762</v>
      </c>
      <c r="H1021" s="11">
        <v>1</v>
      </c>
    </row>
    <row r="1022" spans="1:8">
      <c r="A1022" s="6">
        <v>2097</v>
      </c>
      <c r="B1022" s="11">
        <v>38</v>
      </c>
      <c r="C1022" s="11"/>
      <c r="G1022" s="6">
        <v>2763</v>
      </c>
      <c r="H1022" s="11">
        <v>3</v>
      </c>
    </row>
    <row r="1023" spans="1:8">
      <c r="A1023" s="6">
        <v>2098</v>
      </c>
      <c r="B1023" s="11">
        <v>32</v>
      </c>
      <c r="C1023" s="11"/>
      <c r="G1023" s="6">
        <v>2764</v>
      </c>
      <c r="H1023" s="11">
        <v>4</v>
      </c>
    </row>
    <row r="1024" spans="1:8">
      <c r="A1024" s="6">
        <v>2099</v>
      </c>
      <c r="B1024" s="11">
        <v>63</v>
      </c>
      <c r="C1024" s="11"/>
      <c r="G1024" s="6">
        <v>2765</v>
      </c>
      <c r="H1024" s="11">
        <v>0</v>
      </c>
    </row>
    <row r="1025" spans="1:8">
      <c r="A1025" s="6">
        <v>2100</v>
      </c>
      <c r="B1025" s="11">
        <v>27</v>
      </c>
      <c r="C1025" s="11"/>
      <c r="G1025" s="6">
        <v>2766</v>
      </c>
      <c r="H1025" s="11">
        <v>4</v>
      </c>
    </row>
    <row r="1026" spans="1:8">
      <c r="A1026" s="6">
        <v>2101</v>
      </c>
      <c r="B1026" s="11">
        <v>44</v>
      </c>
      <c r="C1026" s="11"/>
      <c r="G1026" s="6">
        <v>2767</v>
      </c>
      <c r="H1026" s="11">
        <v>3</v>
      </c>
    </row>
    <row r="1027" spans="1:8">
      <c r="A1027" s="6">
        <v>2102</v>
      </c>
      <c r="B1027" s="11">
        <v>38</v>
      </c>
      <c r="C1027" s="11"/>
      <c r="G1027" s="6">
        <v>2768</v>
      </c>
      <c r="H1027" s="11">
        <v>34</v>
      </c>
    </row>
    <row r="1028" spans="1:8">
      <c r="A1028" s="6">
        <v>2103</v>
      </c>
      <c r="B1028" s="11">
        <v>115</v>
      </c>
      <c r="C1028" s="11"/>
      <c r="G1028" s="6">
        <v>2769</v>
      </c>
      <c r="H1028" s="11">
        <v>2</v>
      </c>
    </row>
    <row r="1029" spans="1:8">
      <c r="A1029" s="6">
        <v>2104</v>
      </c>
      <c r="B1029" s="11">
        <v>37</v>
      </c>
      <c r="C1029" s="11"/>
      <c r="G1029" s="6">
        <v>2770</v>
      </c>
      <c r="H1029" s="11">
        <v>33</v>
      </c>
    </row>
    <row r="1030" spans="1:8">
      <c r="A1030" s="6">
        <v>2105</v>
      </c>
      <c r="B1030" s="11">
        <v>99</v>
      </c>
      <c r="C1030" s="11"/>
      <c r="G1030" s="6">
        <v>2771</v>
      </c>
      <c r="H1030" s="11">
        <v>0</v>
      </c>
    </row>
    <row r="1031" spans="1:8">
      <c r="A1031" s="6">
        <v>2106</v>
      </c>
      <c r="B1031" s="11">
        <v>44</v>
      </c>
      <c r="C1031" s="11"/>
      <c r="G1031" s="6">
        <v>2772</v>
      </c>
      <c r="H1031" s="11">
        <v>0</v>
      </c>
    </row>
    <row r="1032" spans="1:8">
      <c r="A1032" s="6">
        <v>2107</v>
      </c>
      <c r="B1032" s="11">
        <v>58</v>
      </c>
      <c r="C1032" s="11"/>
      <c r="G1032" s="6">
        <v>2773</v>
      </c>
      <c r="H1032" s="11">
        <v>1</v>
      </c>
    </row>
    <row r="1033" spans="1:8">
      <c r="A1033" s="6">
        <v>2108</v>
      </c>
      <c r="B1033" s="11">
        <v>191</v>
      </c>
      <c r="C1033" s="11"/>
      <c r="G1033" s="6">
        <v>2774</v>
      </c>
      <c r="H1033" s="11">
        <v>13</v>
      </c>
    </row>
    <row r="1034" spans="1:8">
      <c r="A1034" s="6">
        <v>2109</v>
      </c>
      <c r="B1034" s="11">
        <v>40</v>
      </c>
      <c r="C1034" s="11"/>
      <c r="G1034" s="6">
        <v>2775</v>
      </c>
      <c r="H1034" s="11">
        <v>2</v>
      </c>
    </row>
    <row r="1035" spans="1:8">
      <c r="A1035" s="6">
        <v>2110</v>
      </c>
      <c r="B1035" s="11">
        <v>38</v>
      </c>
      <c r="C1035" s="11"/>
      <c r="G1035" s="6">
        <v>2776</v>
      </c>
      <c r="H1035" s="11">
        <v>36</v>
      </c>
    </row>
    <row r="1036" spans="1:8">
      <c r="A1036" s="6">
        <v>2111</v>
      </c>
      <c r="B1036" s="11">
        <v>39</v>
      </c>
      <c r="C1036" s="11"/>
      <c r="G1036" s="6">
        <v>2777</v>
      </c>
      <c r="H1036" s="11">
        <v>1</v>
      </c>
    </row>
    <row r="1037" spans="1:8">
      <c r="A1037" s="6">
        <v>2112</v>
      </c>
      <c r="B1037" s="11">
        <v>11</v>
      </c>
      <c r="C1037" s="11"/>
      <c r="G1037" s="6">
        <v>2778</v>
      </c>
      <c r="H1037" s="11">
        <v>15</v>
      </c>
    </row>
    <row r="1038" spans="1:8">
      <c r="A1038" s="6">
        <v>2113</v>
      </c>
      <c r="B1038" s="11">
        <v>107</v>
      </c>
      <c r="C1038" s="11"/>
      <c r="G1038" s="6">
        <v>2779</v>
      </c>
      <c r="H1038" s="11">
        <v>1</v>
      </c>
    </row>
    <row r="1039" spans="1:8">
      <c r="A1039" s="6">
        <v>2114</v>
      </c>
      <c r="B1039" s="11">
        <v>147</v>
      </c>
      <c r="C1039" s="11"/>
      <c r="G1039" s="6">
        <v>2780</v>
      </c>
      <c r="H1039" s="11">
        <v>0</v>
      </c>
    </row>
    <row r="1040" spans="1:8">
      <c r="A1040" s="6">
        <v>2115</v>
      </c>
      <c r="B1040" s="11">
        <v>36</v>
      </c>
      <c r="C1040" s="11"/>
      <c r="G1040" s="6">
        <v>2841</v>
      </c>
      <c r="H1040" s="11">
        <v>1</v>
      </c>
    </row>
    <row r="1041" spans="1:8">
      <c r="A1041" s="6">
        <v>2116</v>
      </c>
      <c r="B1041" s="11">
        <v>92</v>
      </c>
      <c r="C1041" s="11"/>
      <c r="G1041" s="6">
        <v>2842</v>
      </c>
      <c r="H1041" s="11">
        <v>0</v>
      </c>
    </row>
    <row r="1042" spans="1:8">
      <c r="A1042" s="6">
        <v>2117</v>
      </c>
      <c r="B1042" s="11">
        <v>35</v>
      </c>
      <c r="C1042" s="11"/>
      <c r="G1042" s="6">
        <v>2843</v>
      </c>
      <c r="H1042" s="11">
        <v>0</v>
      </c>
    </row>
    <row r="1043" spans="1:8">
      <c r="A1043" s="6">
        <v>2118</v>
      </c>
      <c r="B1043" s="11">
        <v>17</v>
      </c>
      <c r="C1043" s="11"/>
      <c r="G1043" s="6">
        <v>2844</v>
      </c>
      <c r="H1043" s="11">
        <v>1</v>
      </c>
    </row>
    <row r="1044" spans="1:8">
      <c r="A1044" s="6">
        <v>2119</v>
      </c>
      <c r="B1044" s="11">
        <v>22</v>
      </c>
      <c r="C1044" s="11"/>
      <c r="G1044" s="6">
        <v>2845</v>
      </c>
      <c r="H1044" s="11">
        <v>39</v>
      </c>
    </row>
    <row r="1045" spans="1:8">
      <c r="A1045" s="6">
        <v>2120</v>
      </c>
      <c r="B1045" s="11">
        <v>69</v>
      </c>
      <c r="C1045" s="11"/>
      <c r="G1045" s="6">
        <v>2846</v>
      </c>
      <c r="H1045" s="11">
        <v>0</v>
      </c>
    </row>
    <row r="1046" spans="1:8">
      <c r="A1046" s="6">
        <v>2161</v>
      </c>
      <c r="B1046" s="11">
        <v>13</v>
      </c>
      <c r="C1046" s="11"/>
      <c r="G1046" s="6">
        <v>2847</v>
      </c>
      <c r="H1046" s="11">
        <v>0</v>
      </c>
    </row>
    <row r="1047" spans="1:8">
      <c r="A1047" s="6">
        <v>2162</v>
      </c>
      <c r="B1047" s="11">
        <v>58</v>
      </c>
      <c r="C1047" s="11"/>
      <c r="G1047" s="6">
        <v>2848</v>
      </c>
      <c r="H1047" s="11">
        <v>3</v>
      </c>
    </row>
    <row r="1048" spans="1:8">
      <c r="A1048" s="6">
        <v>2163</v>
      </c>
      <c r="B1048" s="11">
        <v>44</v>
      </c>
      <c r="C1048" s="11"/>
      <c r="G1048" s="6">
        <v>2849</v>
      </c>
      <c r="H1048" s="11">
        <v>1</v>
      </c>
    </row>
    <row r="1049" spans="1:8">
      <c r="A1049" s="6">
        <v>2164</v>
      </c>
      <c r="B1049" s="11">
        <v>83</v>
      </c>
      <c r="C1049" s="11"/>
      <c r="G1049" s="6">
        <v>2850</v>
      </c>
      <c r="H1049" s="11">
        <v>13</v>
      </c>
    </row>
    <row r="1050" spans="1:8">
      <c r="A1050" s="6">
        <v>2165</v>
      </c>
      <c r="B1050" s="11">
        <v>117</v>
      </c>
      <c r="C1050" s="11"/>
      <c r="G1050" s="6">
        <v>2851</v>
      </c>
      <c r="H1050" s="11">
        <v>0</v>
      </c>
    </row>
    <row r="1051" spans="1:8">
      <c r="A1051" s="6">
        <v>2166</v>
      </c>
      <c r="B1051" s="11">
        <v>32</v>
      </c>
      <c r="C1051" s="11"/>
      <c r="G1051" s="6">
        <v>2852</v>
      </c>
      <c r="H1051" s="11">
        <v>6</v>
      </c>
    </row>
    <row r="1052" spans="1:8">
      <c r="A1052" s="6">
        <v>2167</v>
      </c>
      <c r="B1052" s="11">
        <v>8</v>
      </c>
      <c r="C1052" s="11"/>
      <c r="G1052" s="6">
        <v>2853</v>
      </c>
      <c r="H1052" s="11">
        <v>0</v>
      </c>
    </row>
    <row r="1053" spans="1:8">
      <c r="A1053" s="6">
        <v>2168</v>
      </c>
      <c r="B1053" s="11">
        <v>340</v>
      </c>
      <c r="C1053" s="11"/>
      <c r="G1053" s="6">
        <v>2854</v>
      </c>
      <c r="H1053" s="11">
        <v>14</v>
      </c>
    </row>
    <row r="1054" spans="1:8">
      <c r="A1054" s="6">
        <v>2169</v>
      </c>
      <c r="B1054" s="11">
        <v>7</v>
      </c>
      <c r="C1054" s="11"/>
      <c r="G1054" s="6">
        <v>2855</v>
      </c>
      <c r="H1054" s="11">
        <v>5</v>
      </c>
    </row>
    <row r="1055" spans="1:8">
      <c r="A1055" s="6">
        <v>2170</v>
      </c>
      <c r="B1055" s="11">
        <v>19</v>
      </c>
      <c r="C1055" s="11"/>
      <c r="G1055" s="6">
        <v>2856</v>
      </c>
      <c r="H1055" s="11">
        <v>6</v>
      </c>
    </row>
    <row r="1056" spans="1:8">
      <c r="A1056" s="6">
        <v>2171</v>
      </c>
      <c r="B1056" s="11">
        <v>47</v>
      </c>
      <c r="C1056" s="11"/>
      <c r="G1056" s="6">
        <v>2857</v>
      </c>
      <c r="H1056" s="11">
        <v>15</v>
      </c>
    </row>
    <row r="1057" spans="1:8">
      <c r="A1057" s="6">
        <v>2172</v>
      </c>
      <c r="B1057" s="11">
        <v>13</v>
      </c>
      <c r="C1057" s="11"/>
      <c r="G1057" s="6">
        <v>2858</v>
      </c>
      <c r="H1057" s="11">
        <v>0</v>
      </c>
    </row>
    <row r="1058" spans="1:8">
      <c r="A1058" s="6">
        <v>2173</v>
      </c>
      <c r="B1058" s="11">
        <v>90</v>
      </c>
      <c r="C1058" s="11"/>
      <c r="G1058" s="6">
        <v>2859</v>
      </c>
      <c r="H1058" s="11">
        <v>1</v>
      </c>
    </row>
    <row r="1059" spans="1:8">
      <c r="A1059" s="6">
        <v>2174</v>
      </c>
      <c r="B1059" s="11">
        <v>63</v>
      </c>
      <c r="C1059" s="11"/>
      <c r="G1059" s="6">
        <v>2860</v>
      </c>
      <c r="H1059" s="11">
        <v>9</v>
      </c>
    </row>
    <row r="1060" spans="1:8">
      <c r="A1060" s="6">
        <v>2175</v>
      </c>
      <c r="B1060" s="11">
        <v>26</v>
      </c>
      <c r="C1060" s="11"/>
      <c r="G1060" s="6">
        <v>2861</v>
      </c>
      <c r="H1060" s="11">
        <v>3</v>
      </c>
    </row>
    <row r="1061" spans="1:8">
      <c r="A1061" s="6">
        <v>2176</v>
      </c>
      <c r="B1061" s="11">
        <v>71</v>
      </c>
      <c r="C1061" s="11"/>
      <c r="G1061" s="6">
        <v>2862</v>
      </c>
      <c r="H1061" s="11">
        <v>3</v>
      </c>
    </row>
    <row r="1062" spans="1:8">
      <c r="A1062" s="6">
        <v>2177</v>
      </c>
      <c r="B1062" s="11">
        <v>38</v>
      </c>
      <c r="C1062" s="11"/>
      <c r="G1062" s="6">
        <v>2863</v>
      </c>
      <c r="H1062" s="11">
        <v>1</v>
      </c>
    </row>
    <row r="1063" spans="1:8">
      <c r="A1063" s="6">
        <v>2178</v>
      </c>
      <c r="B1063" s="11">
        <v>859</v>
      </c>
      <c r="C1063" s="11"/>
      <c r="G1063" s="6">
        <v>2864</v>
      </c>
      <c r="H1063" s="11">
        <v>3</v>
      </c>
    </row>
    <row r="1064" spans="1:8">
      <c r="A1064" s="6">
        <v>2179</v>
      </c>
      <c r="B1064" s="11">
        <v>21</v>
      </c>
      <c r="C1064" s="11"/>
      <c r="G1064" s="6">
        <v>2865</v>
      </c>
      <c r="H1064" s="11">
        <v>0</v>
      </c>
    </row>
    <row r="1065" spans="1:8">
      <c r="A1065" s="6">
        <v>2180</v>
      </c>
      <c r="B1065" s="11">
        <v>78</v>
      </c>
      <c r="C1065" s="11"/>
      <c r="G1065" s="6">
        <v>2866</v>
      </c>
      <c r="H1065" s="11">
        <v>2</v>
      </c>
    </row>
    <row r="1066" spans="1:8">
      <c r="A1066" s="6">
        <v>2181</v>
      </c>
      <c r="B1066" s="11">
        <v>53</v>
      </c>
      <c r="C1066" s="11"/>
      <c r="G1066" s="6">
        <v>2867</v>
      </c>
      <c r="H1066" s="11">
        <v>10</v>
      </c>
    </row>
    <row r="1067" spans="1:8">
      <c r="A1067" s="6">
        <v>2182</v>
      </c>
      <c r="B1067" s="11">
        <v>356</v>
      </c>
      <c r="C1067" s="11"/>
      <c r="G1067" s="6">
        <v>2868</v>
      </c>
      <c r="H1067" s="11">
        <v>60</v>
      </c>
    </row>
    <row r="1068" spans="1:8">
      <c r="A1068" s="6">
        <v>2183</v>
      </c>
      <c r="B1068" s="11">
        <v>279</v>
      </c>
      <c r="C1068" s="11"/>
      <c r="G1068" s="6">
        <v>2869</v>
      </c>
      <c r="H1068" s="11">
        <v>5</v>
      </c>
    </row>
    <row r="1069" spans="1:8">
      <c r="A1069" s="6">
        <v>2184</v>
      </c>
      <c r="B1069" s="11">
        <v>266</v>
      </c>
      <c r="C1069" s="11"/>
      <c r="G1069" s="6">
        <v>2870</v>
      </c>
      <c r="H1069" s="11">
        <v>9</v>
      </c>
    </row>
    <row r="1070" spans="1:8">
      <c r="A1070" s="6">
        <v>2185</v>
      </c>
      <c r="B1070" s="11">
        <v>623</v>
      </c>
      <c r="C1070" s="11"/>
      <c r="G1070" s="6">
        <v>2871</v>
      </c>
      <c r="H1070" s="11">
        <v>13</v>
      </c>
    </row>
    <row r="1071" spans="1:8">
      <c r="A1071" s="6">
        <v>2186</v>
      </c>
      <c r="B1071" s="11">
        <v>392</v>
      </c>
      <c r="C1071" s="11"/>
      <c r="G1071" s="6">
        <v>2872</v>
      </c>
      <c r="H1071" s="11">
        <v>0</v>
      </c>
    </row>
    <row r="1072" spans="1:8">
      <c r="A1072" s="6">
        <v>2187</v>
      </c>
      <c r="B1072" s="11">
        <v>3562</v>
      </c>
      <c r="C1072" s="11"/>
      <c r="G1072" s="6">
        <v>2873</v>
      </c>
      <c r="H1072" s="11">
        <v>8</v>
      </c>
    </row>
    <row r="1073" spans="1:8">
      <c r="A1073" s="6">
        <v>2188</v>
      </c>
      <c r="B1073" s="11">
        <v>514</v>
      </c>
      <c r="C1073" s="11"/>
      <c r="G1073" s="6">
        <v>2874</v>
      </c>
      <c r="H1073" s="11">
        <v>3</v>
      </c>
    </row>
    <row r="1074" spans="1:8">
      <c r="A1074" s="6">
        <v>2189</v>
      </c>
      <c r="B1074" s="11">
        <v>88</v>
      </c>
      <c r="C1074" s="11"/>
      <c r="G1074" s="6">
        <v>2875</v>
      </c>
      <c r="H1074" s="11">
        <v>3</v>
      </c>
    </row>
    <row r="1075" spans="1:8">
      <c r="A1075" s="6">
        <v>2190</v>
      </c>
      <c r="B1075" s="11">
        <v>537</v>
      </c>
      <c r="C1075" s="11"/>
      <c r="G1075" s="6">
        <v>2876</v>
      </c>
      <c r="H1075" s="11">
        <v>0</v>
      </c>
    </row>
    <row r="1076" spans="1:8">
      <c r="A1076" s="6">
        <v>2191</v>
      </c>
      <c r="B1076" s="11">
        <v>25</v>
      </c>
      <c r="C1076" s="11"/>
      <c r="G1076" s="6">
        <v>2877</v>
      </c>
      <c r="H1076" s="11">
        <v>6</v>
      </c>
    </row>
    <row r="1077" spans="1:8">
      <c r="A1077" s="6">
        <v>2192</v>
      </c>
      <c r="B1077" s="11">
        <v>3238</v>
      </c>
      <c r="C1077" s="11"/>
      <c r="G1077" s="6">
        <v>2878</v>
      </c>
      <c r="H1077" s="11">
        <v>4</v>
      </c>
    </row>
    <row r="1078" spans="1:8">
      <c r="A1078" s="6">
        <v>2193</v>
      </c>
      <c r="B1078" s="11">
        <v>897</v>
      </c>
      <c r="C1078" s="11"/>
      <c r="G1078" s="6">
        <v>2879</v>
      </c>
      <c r="H1078" s="11">
        <v>1</v>
      </c>
    </row>
    <row r="1079" spans="1:8">
      <c r="A1079" s="6">
        <v>2194</v>
      </c>
      <c r="B1079" s="11">
        <v>878</v>
      </c>
      <c r="C1079" s="11"/>
      <c r="G1079" s="6">
        <v>2880</v>
      </c>
      <c r="H1079" s="11">
        <v>29</v>
      </c>
    </row>
    <row r="1080" spans="1:8">
      <c r="A1080" s="6">
        <v>2195</v>
      </c>
      <c r="B1080" s="11">
        <v>115</v>
      </c>
      <c r="C1080" s="11"/>
      <c r="G1080" s="6">
        <v>2881</v>
      </c>
      <c r="H1080" s="11">
        <v>0</v>
      </c>
    </row>
    <row r="1081" spans="1:8">
      <c r="A1081" s="6">
        <v>2196</v>
      </c>
      <c r="B1081" s="11">
        <v>234</v>
      </c>
      <c r="C1081" s="11"/>
      <c r="G1081" s="6">
        <v>2882</v>
      </c>
      <c r="H1081" s="11">
        <v>4</v>
      </c>
    </row>
    <row r="1082" spans="1:8">
      <c r="A1082" s="6">
        <v>2197</v>
      </c>
      <c r="B1082" s="11">
        <v>4330</v>
      </c>
      <c r="C1082" s="11"/>
      <c r="G1082" s="6">
        <v>2883</v>
      </c>
      <c r="H1082" s="11">
        <v>5</v>
      </c>
    </row>
    <row r="1083" spans="1:8">
      <c r="A1083" s="6">
        <v>2198</v>
      </c>
      <c r="B1083" s="11">
        <v>651</v>
      </c>
      <c r="C1083" s="11"/>
      <c r="G1083" s="6">
        <v>2884</v>
      </c>
      <c r="H1083" s="11">
        <v>4</v>
      </c>
    </row>
    <row r="1084" spans="1:8">
      <c r="A1084" s="6">
        <v>2199</v>
      </c>
      <c r="B1084" s="11">
        <v>251</v>
      </c>
      <c r="C1084" s="11"/>
      <c r="G1084" s="6">
        <v>2885</v>
      </c>
      <c r="H1084" s="11">
        <v>5</v>
      </c>
    </row>
    <row r="1085" spans="1:8">
      <c r="A1085" s="6">
        <v>2200</v>
      </c>
      <c r="B1085" s="11">
        <v>263</v>
      </c>
      <c r="C1085" s="11"/>
      <c r="G1085" s="6">
        <v>2886</v>
      </c>
      <c r="H1085" s="11">
        <v>1</v>
      </c>
    </row>
    <row r="1086" spans="1:8">
      <c r="A1086" s="6">
        <v>2201</v>
      </c>
      <c r="B1086" s="11">
        <v>28</v>
      </c>
      <c r="C1086" s="11"/>
      <c r="G1086" s="6">
        <v>2887</v>
      </c>
      <c r="H1086" s="11">
        <v>1</v>
      </c>
    </row>
    <row r="1087" spans="1:8">
      <c r="A1087" s="6">
        <v>2202</v>
      </c>
      <c r="B1087" s="11">
        <v>721</v>
      </c>
      <c r="C1087" s="11"/>
      <c r="G1087" s="6">
        <v>2888</v>
      </c>
      <c r="H1087" s="11">
        <v>0</v>
      </c>
    </row>
    <row r="1088" spans="1:8">
      <c r="A1088" s="6">
        <v>2203</v>
      </c>
      <c r="B1088" s="11">
        <v>50</v>
      </c>
      <c r="C1088" s="11"/>
      <c r="G1088" s="6">
        <v>2889</v>
      </c>
      <c r="H1088" s="11">
        <v>14</v>
      </c>
    </row>
    <row r="1089" spans="1:8">
      <c r="A1089" s="6">
        <v>2204</v>
      </c>
      <c r="B1089" s="11">
        <v>73</v>
      </c>
      <c r="C1089" s="11"/>
      <c r="G1089" s="6">
        <v>2890</v>
      </c>
      <c r="H1089" s="11">
        <v>3</v>
      </c>
    </row>
    <row r="1090" spans="1:8">
      <c r="A1090" s="6">
        <v>2205</v>
      </c>
      <c r="B1090" s="11">
        <v>27</v>
      </c>
      <c r="C1090" s="11"/>
      <c r="G1090" s="6">
        <v>2891</v>
      </c>
      <c r="H1090" s="11">
        <v>10</v>
      </c>
    </row>
    <row r="1091" spans="1:8">
      <c r="A1091" s="6">
        <v>2206</v>
      </c>
      <c r="B1091" s="11">
        <v>34</v>
      </c>
      <c r="C1091" s="11"/>
      <c r="G1091" s="6">
        <v>2892</v>
      </c>
      <c r="H1091" s="11">
        <v>17</v>
      </c>
    </row>
    <row r="1092" spans="1:8">
      <c r="A1092" s="6">
        <v>2207</v>
      </c>
      <c r="B1092" s="11">
        <v>7</v>
      </c>
      <c r="C1092" s="11"/>
      <c r="G1092" s="6">
        <v>2893</v>
      </c>
      <c r="H1092" s="11">
        <v>2</v>
      </c>
    </row>
    <row r="1093" spans="1:8">
      <c r="A1093" s="6">
        <v>2208</v>
      </c>
      <c r="B1093" s="11">
        <v>24</v>
      </c>
      <c r="C1093" s="11"/>
      <c r="G1093" s="6">
        <v>2894</v>
      </c>
      <c r="H1093" s="11">
        <v>0</v>
      </c>
    </row>
    <row r="1094" spans="1:8">
      <c r="A1094" s="6">
        <v>2209</v>
      </c>
      <c r="B1094" s="11">
        <v>15</v>
      </c>
      <c r="C1094" s="11"/>
      <c r="G1094" s="6">
        <v>2895</v>
      </c>
      <c r="H1094" s="11">
        <v>4</v>
      </c>
    </row>
    <row r="1095" spans="1:8">
      <c r="A1095" s="6">
        <v>2210</v>
      </c>
      <c r="B1095" s="11">
        <v>72</v>
      </c>
      <c r="C1095" s="11"/>
      <c r="G1095" s="6">
        <v>2896</v>
      </c>
      <c r="H1095" s="11">
        <v>12</v>
      </c>
    </row>
    <row r="1096" spans="1:8">
      <c r="A1096" s="6">
        <v>2211</v>
      </c>
      <c r="B1096" s="11">
        <v>120</v>
      </c>
      <c r="C1096" s="11"/>
      <c r="G1096" s="6">
        <v>2897</v>
      </c>
      <c r="H1096" s="11">
        <v>3</v>
      </c>
    </row>
    <row r="1097" spans="1:8">
      <c r="A1097" s="6">
        <v>2212</v>
      </c>
      <c r="B1097" s="11">
        <v>123</v>
      </c>
      <c r="C1097" s="11"/>
      <c r="G1097" s="6">
        <v>2898</v>
      </c>
      <c r="H1097" s="11">
        <v>12</v>
      </c>
    </row>
    <row r="1098" spans="1:8">
      <c r="A1098" s="6">
        <v>2213</v>
      </c>
      <c r="B1098" s="11">
        <v>1</v>
      </c>
      <c r="C1098" s="11"/>
      <c r="G1098" s="6">
        <v>2899</v>
      </c>
      <c r="H1098" s="11">
        <v>0</v>
      </c>
    </row>
    <row r="1099" spans="1:8">
      <c r="A1099" s="6">
        <v>2214</v>
      </c>
      <c r="B1099" s="11">
        <v>24</v>
      </c>
      <c r="C1099" s="11"/>
      <c r="G1099" s="6">
        <v>2900</v>
      </c>
      <c r="H1099" s="11">
        <v>7</v>
      </c>
    </row>
    <row r="1100" spans="1:8">
      <c r="A1100" s="6">
        <v>2215</v>
      </c>
      <c r="B1100" s="11">
        <v>33</v>
      </c>
      <c r="C1100" s="11"/>
      <c r="G1100" s="6">
        <v>2901</v>
      </c>
      <c r="H1100" s="11">
        <v>2</v>
      </c>
    </row>
    <row r="1101" spans="1:8">
      <c r="A1101" s="6">
        <v>2216</v>
      </c>
      <c r="B1101" s="11">
        <v>14</v>
      </c>
      <c r="C1101" s="11"/>
      <c r="G1101" s="6">
        <v>2902</v>
      </c>
      <c r="H1101" s="11">
        <v>1</v>
      </c>
    </row>
    <row r="1102" spans="1:8">
      <c r="A1102" s="6">
        <v>2217</v>
      </c>
      <c r="B1102" s="11">
        <v>9</v>
      </c>
      <c r="C1102" s="11"/>
      <c r="G1102" s="6">
        <v>2903</v>
      </c>
      <c r="H1102" s="11">
        <v>4</v>
      </c>
    </row>
    <row r="1103" spans="1:8">
      <c r="A1103" s="6">
        <v>2218</v>
      </c>
      <c r="B1103" s="11">
        <v>76</v>
      </c>
      <c r="C1103" s="11"/>
      <c r="G1103" s="6">
        <v>2904</v>
      </c>
      <c r="H1103" s="11">
        <v>4</v>
      </c>
    </row>
    <row r="1104" spans="1:8">
      <c r="A1104" s="6">
        <v>2219</v>
      </c>
      <c r="B1104" s="11">
        <v>19</v>
      </c>
      <c r="C1104" s="11"/>
      <c r="G1104" s="6">
        <v>2905</v>
      </c>
      <c r="H1104" s="11">
        <v>17</v>
      </c>
    </row>
    <row r="1105" spans="1:8">
      <c r="A1105" s="6">
        <v>2220</v>
      </c>
      <c r="B1105" s="11">
        <v>69</v>
      </c>
      <c r="C1105" s="11"/>
      <c r="G1105" s="6">
        <v>2906</v>
      </c>
      <c r="H1105" s="11">
        <v>7</v>
      </c>
    </row>
    <row r="1106" spans="1:8">
      <c r="A1106" s="6">
        <v>2221</v>
      </c>
      <c r="B1106" s="11">
        <v>218</v>
      </c>
      <c r="C1106" s="11"/>
      <c r="G1106" s="6">
        <v>2907</v>
      </c>
      <c r="H1106" s="11">
        <v>2</v>
      </c>
    </row>
    <row r="1107" spans="1:8">
      <c r="A1107" s="6">
        <v>2222</v>
      </c>
      <c r="B1107" s="11">
        <v>30</v>
      </c>
      <c r="C1107" s="11"/>
      <c r="G1107" s="6">
        <v>2908</v>
      </c>
      <c r="H1107" s="11">
        <v>5</v>
      </c>
    </row>
    <row r="1108" spans="1:8">
      <c r="A1108" s="6">
        <v>2223</v>
      </c>
      <c r="B1108" s="11">
        <v>100</v>
      </c>
      <c r="C1108" s="11"/>
      <c r="G1108" s="6">
        <v>2909</v>
      </c>
      <c r="H1108" s="11">
        <v>1</v>
      </c>
    </row>
    <row r="1109" spans="1:8">
      <c r="A1109" s="6">
        <v>2224</v>
      </c>
      <c r="B1109" s="11">
        <v>296</v>
      </c>
      <c r="C1109" s="11"/>
      <c r="G1109" s="6">
        <v>2910</v>
      </c>
      <c r="H1109" s="11">
        <v>1</v>
      </c>
    </row>
    <row r="1110" spans="1:8">
      <c r="A1110" s="6">
        <v>2225</v>
      </c>
      <c r="B1110" s="11">
        <v>1204</v>
      </c>
      <c r="C1110" s="11"/>
      <c r="G1110" s="6">
        <v>2911</v>
      </c>
      <c r="H1110" s="11">
        <v>14</v>
      </c>
    </row>
    <row r="1111" spans="1:8">
      <c r="A1111" s="6">
        <v>2226</v>
      </c>
      <c r="B1111" s="11">
        <v>321</v>
      </c>
      <c r="C1111" s="11"/>
      <c r="G1111" s="6">
        <v>2912</v>
      </c>
      <c r="H1111" s="11">
        <v>26</v>
      </c>
    </row>
    <row r="1112" spans="1:8">
      <c r="A1112" s="6">
        <v>2227</v>
      </c>
      <c r="B1112" s="11">
        <v>301</v>
      </c>
      <c r="C1112" s="11"/>
      <c r="G1112" s="6">
        <v>2913</v>
      </c>
      <c r="H1112" s="11">
        <v>2</v>
      </c>
    </row>
    <row r="1113" spans="1:8">
      <c r="A1113" s="6">
        <v>2228</v>
      </c>
      <c r="B1113" s="11">
        <v>144</v>
      </c>
      <c r="C1113" s="11"/>
      <c r="G1113" s="6">
        <v>2914</v>
      </c>
      <c r="H1113" s="11">
        <v>1</v>
      </c>
    </row>
    <row r="1114" spans="1:8">
      <c r="A1114" s="6">
        <v>2229</v>
      </c>
      <c r="B1114" s="11">
        <v>539</v>
      </c>
      <c r="C1114" s="11"/>
      <c r="G1114" s="6">
        <v>2915</v>
      </c>
      <c r="H1114" s="11">
        <v>3</v>
      </c>
    </row>
    <row r="1115" spans="1:8">
      <c r="A1115" s="6">
        <v>2230</v>
      </c>
      <c r="B1115" s="11">
        <v>498</v>
      </c>
      <c r="C1115" s="11"/>
      <c r="G1115" s="6">
        <v>2916</v>
      </c>
      <c r="H1115" s="11">
        <v>7</v>
      </c>
    </row>
    <row r="1116" spans="1:8">
      <c r="A1116" s="6">
        <v>2231</v>
      </c>
      <c r="B1116" s="11">
        <v>1113</v>
      </c>
      <c r="C1116" s="11"/>
      <c r="G1116" s="6">
        <v>2917</v>
      </c>
      <c r="H1116" s="11">
        <v>9</v>
      </c>
    </row>
    <row r="1117" spans="1:8">
      <c r="A1117" s="6">
        <v>2232</v>
      </c>
      <c r="B1117" s="11">
        <v>988</v>
      </c>
      <c r="C1117" s="11"/>
      <c r="G1117" s="6">
        <v>2918</v>
      </c>
      <c r="H1117" s="11">
        <v>20</v>
      </c>
    </row>
    <row r="1118" spans="1:8">
      <c r="A1118" s="6">
        <v>2233</v>
      </c>
      <c r="B1118" s="11">
        <v>391</v>
      </c>
      <c r="C1118" s="11"/>
      <c r="G1118" s="6">
        <v>2919</v>
      </c>
      <c r="H1118" s="11">
        <v>6</v>
      </c>
    </row>
    <row r="1119" spans="1:8">
      <c r="A1119" s="6">
        <v>2234</v>
      </c>
      <c r="B1119" s="11">
        <v>28</v>
      </c>
      <c r="C1119" s="11"/>
      <c r="G1119" s="6">
        <v>2920</v>
      </c>
      <c r="H1119" s="11">
        <v>13</v>
      </c>
    </row>
    <row r="1120" spans="1:8">
      <c r="A1120" s="6">
        <v>2235</v>
      </c>
      <c r="B1120" s="11">
        <v>147</v>
      </c>
      <c r="C1120" s="11"/>
      <c r="G1120" s="6">
        <v>2941</v>
      </c>
      <c r="H1120" s="11">
        <v>1</v>
      </c>
    </row>
    <row r="1121" spans="1:8">
      <c r="A1121" s="6">
        <v>2236</v>
      </c>
      <c r="B1121" s="11">
        <v>680</v>
      </c>
      <c r="C1121" s="11"/>
      <c r="G1121" s="6">
        <v>2942</v>
      </c>
      <c r="H1121" s="11">
        <v>202</v>
      </c>
    </row>
    <row r="1122" spans="1:8">
      <c r="A1122" s="6">
        <v>2237</v>
      </c>
      <c r="B1122" s="11">
        <v>983</v>
      </c>
      <c r="C1122" s="11"/>
      <c r="G1122" s="6">
        <v>2943</v>
      </c>
      <c r="H1122" s="11">
        <v>0</v>
      </c>
    </row>
    <row r="1123" spans="1:8">
      <c r="A1123" s="6">
        <v>2238</v>
      </c>
      <c r="B1123" s="11">
        <v>79</v>
      </c>
      <c r="C1123" s="11"/>
      <c r="G1123" s="6">
        <v>2944</v>
      </c>
      <c r="H1123" s="11">
        <v>1</v>
      </c>
    </row>
    <row r="1124" spans="1:8">
      <c r="A1124" s="6">
        <v>2239</v>
      </c>
      <c r="B1124" s="11">
        <v>426</v>
      </c>
      <c r="C1124" s="11"/>
      <c r="G1124" s="6">
        <v>2945</v>
      </c>
      <c r="H1124" s="11">
        <v>0</v>
      </c>
    </row>
    <row r="1125" spans="1:8">
      <c r="A1125" s="6">
        <v>2240</v>
      </c>
      <c r="B1125" s="11">
        <v>96</v>
      </c>
      <c r="C1125" s="11"/>
      <c r="G1125" s="6">
        <v>2946</v>
      </c>
      <c r="H1125" s="11">
        <v>2</v>
      </c>
    </row>
    <row r="1126" spans="1:8">
      <c r="A1126" s="6">
        <v>2241</v>
      </c>
      <c r="B1126" s="11">
        <v>163</v>
      </c>
      <c r="C1126" s="11"/>
      <c r="G1126" s="6">
        <v>2947</v>
      </c>
      <c r="H1126" s="11">
        <v>13</v>
      </c>
    </row>
    <row r="1127" spans="1:8">
      <c r="A1127" s="6">
        <v>2242</v>
      </c>
      <c r="B1127" s="11">
        <v>2525</v>
      </c>
      <c r="C1127" s="11"/>
      <c r="G1127" s="6">
        <v>2948</v>
      </c>
      <c r="H1127" s="11">
        <v>9</v>
      </c>
    </row>
    <row r="1128" spans="1:8">
      <c r="A1128" s="6">
        <v>2243</v>
      </c>
      <c r="B1128" s="11">
        <v>2035</v>
      </c>
      <c r="C1128" s="11"/>
      <c r="G1128" s="6">
        <v>2949</v>
      </c>
      <c r="H1128" s="11">
        <v>2</v>
      </c>
    </row>
    <row r="1129" spans="1:8">
      <c r="A1129" s="6">
        <v>2244</v>
      </c>
      <c r="B1129" s="11">
        <v>290</v>
      </c>
      <c r="C1129" s="11"/>
      <c r="G1129" s="6">
        <v>2950</v>
      </c>
      <c r="H1129" s="11">
        <v>0</v>
      </c>
    </row>
    <row r="1130" spans="1:8">
      <c r="A1130" s="6">
        <v>2245</v>
      </c>
      <c r="B1130" s="11">
        <v>1980</v>
      </c>
      <c r="C1130" s="11"/>
      <c r="G1130" s="6">
        <v>3051</v>
      </c>
      <c r="H1130" s="11">
        <v>35</v>
      </c>
    </row>
    <row r="1131" spans="1:8">
      <c r="A1131" s="6">
        <v>2246</v>
      </c>
      <c r="B1131" s="11">
        <v>57</v>
      </c>
      <c r="C1131" s="11"/>
      <c r="G1131" s="6">
        <v>3052</v>
      </c>
      <c r="H1131" s="11">
        <v>2</v>
      </c>
    </row>
    <row r="1132" spans="1:8">
      <c r="A1132" s="6">
        <v>2247</v>
      </c>
      <c r="B1132" s="11">
        <v>380</v>
      </c>
      <c r="C1132" s="11"/>
      <c r="G1132" s="6">
        <v>3053</v>
      </c>
      <c r="H1132" s="11">
        <v>3</v>
      </c>
    </row>
    <row r="1133" spans="1:8">
      <c r="A1133" s="6">
        <v>2248</v>
      </c>
      <c r="B1133" s="11">
        <v>128</v>
      </c>
      <c r="C1133" s="11"/>
      <c r="G1133" s="6">
        <v>3054</v>
      </c>
      <c r="H1133" s="11">
        <v>0</v>
      </c>
    </row>
    <row r="1134" spans="1:8">
      <c r="A1134" s="6">
        <v>2249</v>
      </c>
      <c r="B1134" s="11">
        <v>180</v>
      </c>
      <c r="C1134" s="11"/>
      <c r="G1134" s="6">
        <v>3055</v>
      </c>
      <c r="H1134" s="11">
        <v>1</v>
      </c>
    </row>
    <row r="1135" spans="1:8">
      <c r="A1135" s="6">
        <v>2250</v>
      </c>
      <c r="B1135" s="11">
        <v>571</v>
      </c>
      <c r="C1135" s="11"/>
      <c r="G1135" s="6">
        <v>3056</v>
      </c>
      <c r="H1135" s="11">
        <v>0</v>
      </c>
    </row>
    <row r="1136" spans="1:8">
      <c r="A1136" s="6">
        <v>2251</v>
      </c>
      <c r="B1136" s="11">
        <v>480</v>
      </c>
      <c r="C1136" s="11"/>
      <c r="G1136" s="6">
        <v>3057</v>
      </c>
      <c r="H1136" s="11">
        <v>0</v>
      </c>
    </row>
    <row r="1137" spans="1:8">
      <c r="A1137" s="6">
        <v>2252</v>
      </c>
      <c r="B1137" s="11">
        <v>249</v>
      </c>
      <c r="C1137" s="11"/>
      <c r="G1137" s="6">
        <v>3058</v>
      </c>
      <c r="H1137" s="11">
        <v>3</v>
      </c>
    </row>
    <row r="1138" spans="1:8">
      <c r="A1138" s="6">
        <v>2253</v>
      </c>
      <c r="B1138" s="11">
        <v>84</v>
      </c>
      <c r="C1138" s="11"/>
      <c r="G1138" s="6">
        <v>3059</v>
      </c>
      <c r="H1138" s="11">
        <v>11</v>
      </c>
    </row>
    <row r="1139" spans="1:8">
      <c r="A1139" s="6">
        <v>2254</v>
      </c>
      <c r="B1139" s="11">
        <v>197</v>
      </c>
      <c r="C1139" s="11"/>
      <c r="G1139" s="6">
        <v>3060</v>
      </c>
      <c r="H1139" s="11">
        <v>6</v>
      </c>
    </row>
    <row r="1140" spans="1:8">
      <c r="A1140" s="6">
        <v>2255</v>
      </c>
      <c r="B1140" s="11">
        <v>271</v>
      </c>
      <c r="C1140" s="11"/>
      <c r="G1140" s="6">
        <v>3061</v>
      </c>
      <c r="H1140" s="11">
        <v>0</v>
      </c>
    </row>
    <row r="1141" spans="1:8">
      <c r="A1141" s="6">
        <v>2256</v>
      </c>
      <c r="B1141" s="11">
        <v>50</v>
      </c>
      <c r="C1141" s="11"/>
      <c r="G1141" s="6">
        <v>3062</v>
      </c>
      <c r="H1141" s="11">
        <v>67</v>
      </c>
    </row>
    <row r="1142" spans="1:8">
      <c r="A1142" s="6">
        <v>2257</v>
      </c>
      <c r="B1142" s="11">
        <v>169</v>
      </c>
      <c r="C1142" s="11"/>
      <c r="G1142" s="6">
        <v>3063</v>
      </c>
      <c r="H1142" s="11">
        <v>23</v>
      </c>
    </row>
    <row r="1143" spans="1:8">
      <c r="A1143" s="6">
        <v>2258</v>
      </c>
      <c r="B1143" s="11">
        <v>205</v>
      </c>
      <c r="C1143" s="11"/>
      <c r="G1143" s="6">
        <v>3064</v>
      </c>
      <c r="H1143" s="11">
        <v>72</v>
      </c>
    </row>
    <row r="1144" spans="1:8">
      <c r="A1144" s="6">
        <v>2259</v>
      </c>
      <c r="B1144" s="11">
        <v>206</v>
      </c>
      <c r="C1144" s="11"/>
      <c r="G1144" s="6">
        <v>3065</v>
      </c>
      <c r="H1144" s="11">
        <v>2</v>
      </c>
    </row>
    <row r="1145" spans="1:8">
      <c r="A1145" s="6">
        <v>2260</v>
      </c>
      <c r="B1145" s="11">
        <v>84</v>
      </c>
      <c r="C1145" s="11"/>
      <c r="G1145" s="6">
        <v>3066</v>
      </c>
      <c r="H1145" s="11">
        <v>15</v>
      </c>
    </row>
    <row r="1146" spans="1:8">
      <c r="A1146" s="6">
        <v>2261</v>
      </c>
      <c r="B1146" s="11">
        <v>210</v>
      </c>
      <c r="C1146" s="11"/>
      <c r="G1146" s="6">
        <v>3067</v>
      </c>
      <c r="H1146" s="11">
        <v>1</v>
      </c>
    </row>
    <row r="1147" spans="1:8">
      <c r="A1147" s="6">
        <v>2262</v>
      </c>
      <c r="B1147" s="11">
        <v>181</v>
      </c>
      <c r="C1147" s="11"/>
      <c r="G1147" s="6">
        <v>3068</v>
      </c>
      <c r="H1147" s="11">
        <v>2</v>
      </c>
    </row>
    <row r="1148" spans="1:8">
      <c r="A1148" s="6">
        <v>2263</v>
      </c>
      <c r="B1148" s="11">
        <v>60</v>
      </c>
      <c r="C1148" s="11"/>
      <c r="G1148" s="6">
        <v>3069</v>
      </c>
      <c r="H1148" s="11">
        <v>7</v>
      </c>
    </row>
    <row r="1149" spans="1:8">
      <c r="A1149" s="6">
        <v>2264</v>
      </c>
      <c r="B1149" s="11">
        <v>445</v>
      </c>
      <c r="C1149" s="11"/>
      <c r="G1149" s="6">
        <v>3070</v>
      </c>
      <c r="H1149" s="11">
        <v>16</v>
      </c>
    </row>
    <row r="1150" spans="1:8">
      <c r="A1150" s="6">
        <v>2265</v>
      </c>
      <c r="B1150" s="11">
        <v>17</v>
      </c>
      <c r="C1150" s="11"/>
      <c r="G1150" s="6">
        <v>3071</v>
      </c>
      <c r="H1150" s="11">
        <v>117</v>
      </c>
    </row>
    <row r="1151" spans="1:8">
      <c r="A1151" s="6">
        <v>2266</v>
      </c>
      <c r="B1151" s="11">
        <v>194</v>
      </c>
      <c r="C1151" s="11"/>
      <c r="G1151" s="6">
        <v>3072</v>
      </c>
      <c r="H1151" s="11">
        <v>2</v>
      </c>
    </row>
    <row r="1152" spans="1:8">
      <c r="A1152" s="6">
        <v>2267</v>
      </c>
      <c r="B1152" s="11">
        <v>404</v>
      </c>
      <c r="C1152" s="11"/>
      <c r="G1152" s="6">
        <v>3073</v>
      </c>
      <c r="H1152" s="11">
        <v>7</v>
      </c>
    </row>
    <row r="1153" spans="1:8">
      <c r="A1153" s="6">
        <v>2268</v>
      </c>
      <c r="B1153" s="11">
        <v>194</v>
      </c>
      <c r="C1153" s="11"/>
      <c r="G1153" s="6">
        <v>3074</v>
      </c>
      <c r="H1153" s="11">
        <v>3</v>
      </c>
    </row>
    <row r="1154" spans="1:8">
      <c r="A1154" s="6">
        <v>2269</v>
      </c>
      <c r="B1154" s="11">
        <v>902</v>
      </c>
      <c r="C1154" s="11"/>
      <c r="G1154" s="6">
        <v>3075</v>
      </c>
      <c r="H1154" s="11">
        <v>20</v>
      </c>
    </row>
    <row r="1155" spans="1:8">
      <c r="A1155" s="6">
        <v>2270</v>
      </c>
      <c r="B1155" s="11">
        <v>1670</v>
      </c>
      <c r="C1155" s="11"/>
      <c r="G1155" s="6">
        <v>3076</v>
      </c>
      <c r="H1155" s="11">
        <v>50</v>
      </c>
    </row>
    <row r="1156" spans="1:8">
      <c r="A1156" s="6">
        <v>2271</v>
      </c>
      <c r="B1156" s="11">
        <v>1328</v>
      </c>
      <c r="C1156" s="11"/>
      <c r="G1156" s="6">
        <v>3077</v>
      </c>
      <c r="H1156" s="11">
        <v>2</v>
      </c>
    </row>
    <row r="1157" spans="1:8">
      <c r="A1157" s="6">
        <v>2272</v>
      </c>
      <c r="B1157" s="11">
        <v>944</v>
      </c>
      <c r="C1157" s="11"/>
      <c r="G1157" s="6">
        <v>3078</v>
      </c>
      <c r="H1157" s="11">
        <v>3</v>
      </c>
    </row>
    <row r="1158" spans="1:8">
      <c r="A1158" s="6">
        <v>2273</v>
      </c>
      <c r="B1158" s="11">
        <v>147</v>
      </c>
      <c r="C1158" s="11"/>
      <c r="G1158" s="6">
        <v>3079</v>
      </c>
      <c r="H1158" s="11">
        <v>27</v>
      </c>
    </row>
    <row r="1159" spans="1:8">
      <c r="A1159" s="6">
        <v>2274</v>
      </c>
      <c r="B1159" s="11">
        <v>99</v>
      </c>
      <c r="C1159" s="11"/>
      <c r="G1159" s="6">
        <v>3080</v>
      </c>
      <c r="H1159" s="11">
        <v>7</v>
      </c>
    </row>
    <row r="1160" spans="1:8">
      <c r="A1160" s="6">
        <v>2275</v>
      </c>
      <c r="B1160" s="11">
        <v>79</v>
      </c>
      <c r="C1160" s="11"/>
      <c r="G1160" s="6">
        <v>3081</v>
      </c>
      <c r="H1160" s="11">
        <v>5</v>
      </c>
    </row>
    <row r="1161" spans="1:8">
      <c r="A1161" s="6">
        <v>2276</v>
      </c>
      <c r="B1161" s="11">
        <v>75</v>
      </c>
      <c r="C1161" s="11"/>
      <c r="G1161" s="6">
        <v>3082</v>
      </c>
      <c r="H1161" s="11">
        <v>0</v>
      </c>
    </row>
    <row r="1162" spans="1:8">
      <c r="A1162" s="6">
        <v>2277</v>
      </c>
      <c r="B1162" s="11">
        <v>207</v>
      </c>
      <c r="C1162" s="11"/>
      <c r="G1162" s="6">
        <v>3083</v>
      </c>
      <c r="H1162" s="11">
        <v>3</v>
      </c>
    </row>
    <row r="1163" spans="1:8">
      <c r="A1163" s="6">
        <v>2278</v>
      </c>
      <c r="B1163" s="11">
        <v>102</v>
      </c>
      <c r="C1163" s="11"/>
      <c r="G1163" s="6">
        <v>3084</v>
      </c>
      <c r="H1163" s="11">
        <v>6</v>
      </c>
    </row>
    <row r="1164" spans="1:8">
      <c r="A1164" s="6">
        <v>2279</v>
      </c>
      <c r="B1164" s="11">
        <v>32</v>
      </c>
      <c r="C1164" s="11"/>
      <c r="G1164" s="6">
        <v>3085</v>
      </c>
      <c r="H1164" s="11">
        <v>9</v>
      </c>
    </row>
    <row r="1165" spans="1:8">
      <c r="A1165" s="6">
        <v>2280</v>
      </c>
      <c r="B1165" s="11">
        <v>480</v>
      </c>
      <c r="C1165" s="11"/>
      <c r="G1165" s="6">
        <v>3086</v>
      </c>
      <c r="H1165" s="11">
        <v>3</v>
      </c>
    </row>
    <row r="1166" spans="1:8">
      <c r="A1166" s="6">
        <v>2281</v>
      </c>
      <c r="B1166" s="11">
        <v>11</v>
      </c>
      <c r="C1166" s="11"/>
      <c r="G1166" s="6">
        <v>3087</v>
      </c>
      <c r="H1166" s="11">
        <v>2</v>
      </c>
    </row>
    <row r="1167" spans="1:8">
      <c r="A1167" s="6">
        <v>2282</v>
      </c>
      <c r="B1167" s="11">
        <v>12</v>
      </c>
      <c r="C1167" s="11"/>
      <c r="G1167" s="6">
        <v>3088</v>
      </c>
      <c r="H1167" s="11">
        <v>3</v>
      </c>
    </row>
    <row r="1168" spans="1:8">
      <c r="A1168" s="6">
        <v>2283</v>
      </c>
      <c r="B1168" s="11">
        <v>48</v>
      </c>
      <c r="C1168" s="11"/>
      <c r="G1168" s="6">
        <v>3089</v>
      </c>
      <c r="H1168" s="11">
        <v>45</v>
      </c>
    </row>
    <row r="1169" spans="1:8">
      <c r="A1169" s="6">
        <v>2284</v>
      </c>
      <c r="B1169" s="11">
        <v>59</v>
      </c>
      <c r="C1169" s="11"/>
      <c r="G1169" s="6">
        <v>3090</v>
      </c>
      <c r="H1169" s="11">
        <v>9</v>
      </c>
    </row>
    <row r="1170" spans="1:8">
      <c r="A1170" s="6">
        <v>2285</v>
      </c>
      <c r="B1170" s="11">
        <v>79</v>
      </c>
      <c r="C1170" s="11"/>
      <c r="G1170" s="6">
        <v>3091</v>
      </c>
      <c r="H1170" s="11">
        <v>9</v>
      </c>
    </row>
    <row r="1171" spans="1:8">
      <c r="A1171" s="6">
        <v>2286</v>
      </c>
      <c r="B1171" s="11">
        <v>14</v>
      </c>
      <c r="C1171" s="11"/>
      <c r="G1171" s="6">
        <v>3092</v>
      </c>
      <c r="H1171" s="11">
        <v>21</v>
      </c>
    </row>
    <row r="1172" spans="1:8">
      <c r="A1172" s="6">
        <v>2287</v>
      </c>
      <c r="B1172" s="11">
        <v>106</v>
      </c>
      <c r="C1172" s="11"/>
      <c r="G1172" s="6">
        <v>3093</v>
      </c>
      <c r="H1172" s="11">
        <v>17</v>
      </c>
    </row>
    <row r="1173" spans="1:8">
      <c r="A1173" s="6">
        <v>2288</v>
      </c>
      <c r="B1173" s="11">
        <v>25</v>
      </c>
      <c r="C1173" s="11"/>
      <c r="G1173" s="6">
        <v>3094</v>
      </c>
      <c r="H1173" s="11">
        <v>1</v>
      </c>
    </row>
    <row r="1174" spans="1:8">
      <c r="A1174" s="6">
        <v>2289</v>
      </c>
      <c r="B1174" s="11">
        <v>25</v>
      </c>
      <c r="C1174" s="11"/>
      <c r="G1174" s="6">
        <v>3095</v>
      </c>
      <c r="H1174" s="11">
        <v>1</v>
      </c>
    </row>
    <row r="1175" spans="1:8">
      <c r="A1175" s="6">
        <v>2290</v>
      </c>
      <c r="B1175" s="11">
        <v>29</v>
      </c>
      <c r="C1175" s="11"/>
      <c r="G1175" s="6">
        <v>3096</v>
      </c>
      <c r="H1175" s="11">
        <v>14</v>
      </c>
    </row>
    <row r="1176" spans="1:8">
      <c r="A1176" s="6">
        <v>2291</v>
      </c>
      <c r="B1176" s="11">
        <v>43</v>
      </c>
      <c r="C1176" s="11"/>
      <c r="G1176" s="6">
        <v>3097</v>
      </c>
      <c r="H1176" s="11">
        <v>42</v>
      </c>
    </row>
    <row r="1177" spans="1:8">
      <c r="A1177" s="6">
        <v>2292</v>
      </c>
      <c r="B1177" s="11">
        <v>46</v>
      </c>
      <c r="C1177" s="11"/>
      <c r="G1177" s="6">
        <v>3098</v>
      </c>
      <c r="H1177" s="11">
        <v>27</v>
      </c>
    </row>
    <row r="1178" spans="1:8">
      <c r="A1178" s="6">
        <v>2293</v>
      </c>
      <c r="B1178" s="11">
        <v>27</v>
      </c>
      <c r="C1178" s="11"/>
      <c r="G1178" s="6">
        <v>3099</v>
      </c>
      <c r="H1178" s="11">
        <v>5</v>
      </c>
    </row>
    <row r="1179" spans="1:8">
      <c r="A1179" s="6">
        <v>2294</v>
      </c>
      <c r="B1179" s="11">
        <v>112</v>
      </c>
      <c r="C1179" s="11"/>
      <c r="G1179" s="6">
        <v>3100</v>
      </c>
      <c r="H1179" s="11">
        <v>13</v>
      </c>
    </row>
    <row r="1180" spans="1:8">
      <c r="A1180" s="6">
        <v>2295</v>
      </c>
      <c r="B1180" s="11">
        <v>34</v>
      </c>
      <c r="C1180" s="11"/>
      <c r="G1180" s="6">
        <v>3101</v>
      </c>
      <c r="H1180" s="11">
        <v>12</v>
      </c>
    </row>
    <row r="1181" spans="1:8">
      <c r="A1181" s="6">
        <v>2296</v>
      </c>
      <c r="B1181" s="11">
        <v>145</v>
      </c>
      <c r="C1181" s="11"/>
      <c r="G1181" s="6">
        <v>3102</v>
      </c>
      <c r="H1181" s="11">
        <v>90</v>
      </c>
    </row>
    <row r="1182" spans="1:8">
      <c r="A1182" s="6">
        <v>2297</v>
      </c>
      <c r="B1182" s="11">
        <v>19</v>
      </c>
      <c r="C1182" s="11"/>
      <c r="G1182" s="6">
        <v>3103</v>
      </c>
      <c r="H1182" s="11">
        <v>2</v>
      </c>
    </row>
    <row r="1183" spans="1:8">
      <c r="A1183" s="6">
        <v>2298</v>
      </c>
      <c r="B1183" s="11">
        <v>288</v>
      </c>
      <c r="C1183" s="11"/>
      <c r="G1183" s="6">
        <v>3104</v>
      </c>
      <c r="H1183" s="11">
        <v>5</v>
      </c>
    </row>
    <row r="1184" spans="1:8">
      <c r="A1184" s="6">
        <v>2299</v>
      </c>
      <c r="B1184" s="11">
        <v>14</v>
      </c>
      <c r="C1184" s="11"/>
      <c r="G1184" s="6">
        <v>3105</v>
      </c>
      <c r="H1184" s="11">
        <v>31</v>
      </c>
    </row>
    <row r="1185" spans="1:8">
      <c r="A1185" s="6">
        <v>2300</v>
      </c>
      <c r="B1185" s="11">
        <v>7</v>
      </c>
      <c r="C1185" s="11"/>
      <c r="G1185" s="6">
        <v>3106</v>
      </c>
      <c r="H1185" s="11">
        <v>4</v>
      </c>
    </row>
    <row r="1186" spans="1:8">
      <c r="A1186" s="6">
        <v>2301</v>
      </c>
      <c r="B1186" s="11">
        <v>211</v>
      </c>
      <c r="C1186" s="11"/>
      <c r="G1186" s="6">
        <v>3107</v>
      </c>
      <c r="H1186" s="11">
        <v>29</v>
      </c>
    </row>
    <row r="1187" spans="1:8">
      <c r="A1187" s="6">
        <v>2302</v>
      </c>
      <c r="B1187" s="11">
        <v>85</v>
      </c>
      <c r="C1187" s="11"/>
      <c r="G1187" s="6">
        <v>3108</v>
      </c>
      <c r="H1187" s="11">
        <v>2</v>
      </c>
    </row>
    <row r="1188" spans="1:8">
      <c r="A1188" s="6">
        <v>2303</v>
      </c>
      <c r="B1188" s="11">
        <v>103</v>
      </c>
      <c r="C1188" s="11"/>
      <c r="G1188" s="6">
        <v>3109</v>
      </c>
      <c r="H1188" s="11">
        <v>114</v>
      </c>
    </row>
    <row r="1189" spans="1:8">
      <c r="A1189" s="6">
        <v>2304</v>
      </c>
      <c r="B1189" s="11">
        <v>113</v>
      </c>
      <c r="C1189" s="11"/>
      <c r="G1189" s="6">
        <v>3110</v>
      </c>
      <c r="H1189" s="11">
        <v>1</v>
      </c>
    </row>
    <row r="1190" spans="1:8">
      <c r="A1190" s="6">
        <v>2305</v>
      </c>
      <c r="B1190" s="11">
        <v>167</v>
      </c>
      <c r="C1190" s="11"/>
      <c r="G1190" s="6">
        <v>3111</v>
      </c>
      <c r="H1190" s="11">
        <v>76</v>
      </c>
    </row>
    <row r="1191" spans="1:8">
      <c r="A1191" s="6">
        <v>2306</v>
      </c>
      <c r="B1191" s="11">
        <v>73</v>
      </c>
      <c r="C1191" s="11"/>
      <c r="G1191" s="6">
        <v>3112</v>
      </c>
      <c r="H1191" s="11">
        <v>9</v>
      </c>
    </row>
    <row r="1192" spans="1:8">
      <c r="A1192" s="6">
        <v>2307</v>
      </c>
      <c r="B1192" s="11">
        <v>75</v>
      </c>
      <c r="C1192" s="11"/>
      <c r="G1192" s="6">
        <v>3113</v>
      </c>
      <c r="H1192" s="11">
        <v>37</v>
      </c>
    </row>
    <row r="1193" spans="1:8">
      <c r="A1193" s="6">
        <v>2308</v>
      </c>
      <c r="B1193" s="11">
        <v>614</v>
      </c>
      <c r="C1193" s="11"/>
      <c r="G1193" s="6">
        <v>3114</v>
      </c>
      <c r="H1193" s="11">
        <v>0</v>
      </c>
    </row>
    <row r="1194" spans="1:8">
      <c r="A1194" s="6">
        <v>2309</v>
      </c>
      <c r="B1194" s="11">
        <v>107</v>
      </c>
      <c r="C1194" s="11"/>
      <c r="G1194" s="6">
        <v>3115</v>
      </c>
      <c r="H1194" s="11">
        <v>1</v>
      </c>
    </row>
    <row r="1195" spans="1:8">
      <c r="A1195" s="6">
        <v>2310</v>
      </c>
      <c r="B1195" s="11">
        <v>1224</v>
      </c>
      <c r="C1195" s="11"/>
      <c r="G1195" s="6">
        <v>3116</v>
      </c>
      <c r="H1195" s="11">
        <v>10</v>
      </c>
    </row>
    <row r="1196" spans="1:8">
      <c r="A1196" s="6">
        <v>2311</v>
      </c>
      <c r="B1196" s="11">
        <v>104</v>
      </c>
      <c r="C1196" s="11"/>
      <c r="G1196" s="6">
        <v>3117</v>
      </c>
      <c r="H1196" s="11">
        <v>1</v>
      </c>
    </row>
    <row r="1197" spans="1:8">
      <c r="A1197" s="6">
        <v>2312</v>
      </c>
      <c r="B1197" s="11">
        <v>79</v>
      </c>
      <c r="C1197" s="11"/>
      <c r="G1197" s="6">
        <v>3118</v>
      </c>
      <c r="H1197" s="11">
        <v>2</v>
      </c>
    </row>
    <row r="1198" spans="1:8">
      <c r="A1198" s="6">
        <v>2313</v>
      </c>
      <c r="B1198" s="11">
        <v>157</v>
      </c>
      <c r="C1198" s="11"/>
      <c r="G1198" s="6">
        <v>3119</v>
      </c>
      <c r="H1198" s="11">
        <v>1</v>
      </c>
    </row>
    <row r="1199" spans="1:8">
      <c r="A1199" s="6">
        <v>2314</v>
      </c>
      <c r="B1199" s="11">
        <v>50</v>
      </c>
      <c r="C1199" s="11"/>
      <c r="G1199" s="6">
        <v>3120</v>
      </c>
      <c r="H1199" s="11">
        <v>10</v>
      </c>
    </row>
    <row r="1200" spans="1:8">
      <c r="A1200" s="6">
        <v>2315</v>
      </c>
      <c r="B1200" s="11">
        <v>64</v>
      </c>
      <c r="C1200" s="11"/>
      <c r="G1200" s="6">
        <v>3188</v>
      </c>
      <c r="H1200" s="11">
        <v>9</v>
      </c>
    </row>
    <row r="1201" spans="1:8">
      <c r="A1201" s="6">
        <v>2316</v>
      </c>
      <c r="B1201" s="11">
        <v>200</v>
      </c>
      <c r="C1201" s="11"/>
      <c r="G1201" s="6">
        <v>3189</v>
      </c>
      <c r="H1201" s="11">
        <v>19</v>
      </c>
    </row>
    <row r="1202" spans="1:8">
      <c r="A1202" s="6">
        <v>2317</v>
      </c>
      <c r="B1202" s="11">
        <v>22</v>
      </c>
      <c r="C1202" s="11"/>
      <c r="G1202" s="6">
        <v>3190</v>
      </c>
      <c r="H1202" s="11">
        <v>0</v>
      </c>
    </row>
    <row r="1203" spans="1:8">
      <c r="A1203" s="6">
        <v>2318</v>
      </c>
      <c r="B1203" s="11">
        <v>163</v>
      </c>
      <c r="C1203" s="11"/>
      <c r="G1203" s="6">
        <v>3191</v>
      </c>
      <c r="H1203" s="11">
        <v>4</v>
      </c>
    </row>
    <row r="1204" spans="1:8">
      <c r="A1204" s="6">
        <v>2319</v>
      </c>
      <c r="B1204" s="11">
        <v>77</v>
      </c>
      <c r="C1204" s="11"/>
      <c r="G1204" s="6">
        <v>3192</v>
      </c>
      <c r="H1204" s="11">
        <v>8</v>
      </c>
    </row>
    <row r="1205" spans="1:8">
      <c r="A1205" s="6">
        <v>2320</v>
      </c>
      <c r="B1205" s="11">
        <v>89</v>
      </c>
      <c r="C1205" s="11"/>
      <c r="G1205" s="6">
        <v>3193</v>
      </c>
      <c r="H1205" s="11">
        <v>24</v>
      </c>
    </row>
    <row r="1206" spans="1:8">
      <c r="A1206" s="6">
        <v>2327</v>
      </c>
      <c r="B1206" s="11">
        <v>3355</v>
      </c>
      <c r="C1206" s="11"/>
      <c r="G1206" s="6">
        <v>3194</v>
      </c>
      <c r="H1206" s="11">
        <v>0</v>
      </c>
    </row>
    <row r="1207" spans="1:8">
      <c r="A1207" s="6">
        <v>2328</v>
      </c>
      <c r="B1207" s="11">
        <v>537</v>
      </c>
      <c r="C1207" s="11"/>
      <c r="G1207" s="6">
        <v>3195</v>
      </c>
      <c r="H1207" s="11">
        <v>39</v>
      </c>
    </row>
    <row r="1208" spans="1:8">
      <c r="A1208" s="6">
        <v>2329</v>
      </c>
      <c r="B1208" s="11">
        <v>125</v>
      </c>
      <c r="C1208" s="11"/>
      <c r="G1208" s="6">
        <v>3196</v>
      </c>
      <c r="H1208" s="11">
        <v>6</v>
      </c>
    </row>
    <row r="1209" spans="1:8">
      <c r="A1209" s="6">
        <v>2330</v>
      </c>
      <c r="B1209" s="11">
        <v>163</v>
      </c>
      <c r="C1209" s="11"/>
      <c r="G1209" s="6">
        <v>3197</v>
      </c>
      <c r="H1209" s="11">
        <v>4</v>
      </c>
    </row>
    <row r="1210" spans="1:8">
      <c r="A1210" s="6">
        <v>2331</v>
      </c>
      <c r="B1210" s="11">
        <v>283</v>
      </c>
      <c r="C1210" s="11"/>
      <c r="G1210" s="6">
        <v>3198</v>
      </c>
      <c r="H1210" s="11">
        <v>3</v>
      </c>
    </row>
    <row r="1211" spans="1:8">
      <c r="A1211" s="6">
        <v>2332</v>
      </c>
      <c r="B1211" s="11">
        <v>352</v>
      </c>
      <c r="C1211" s="11"/>
      <c r="G1211" s="6">
        <v>3199</v>
      </c>
      <c r="H1211" s="11">
        <v>53</v>
      </c>
    </row>
    <row r="1212" spans="1:8">
      <c r="A1212" s="6">
        <v>2333</v>
      </c>
      <c r="B1212" s="11">
        <v>94</v>
      </c>
      <c r="C1212" s="11"/>
      <c r="G1212" s="6">
        <v>3200</v>
      </c>
      <c r="H1212" s="11">
        <v>1</v>
      </c>
    </row>
    <row r="1213" spans="1:8">
      <c r="A1213" s="6">
        <v>2334</v>
      </c>
      <c r="B1213" s="11">
        <v>67</v>
      </c>
      <c r="C1213" s="11"/>
      <c r="G1213" s="6">
        <v>3201</v>
      </c>
      <c r="H1213" s="11">
        <v>2</v>
      </c>
    </row>
    <row r="1214" spans="1:8">
      <c r="A1214" s="6">
        <v>2335</v>
      </c>
      <c r="B1214" s="11">
        <v>221</v>
      </c>
      <c r="C1214" s="11"/>
      <c r="G1214" s="6">
        <v>3202</v>
      </c>
      <c r="H1214" s="11">
        <v>25</v>
      </c>
    </row>
    <row r="1215" spans="1:8">
      <c r="A1215" s="6">
        <v>2336</v>
      </c>
      <c r="B1215" s="11">
        <v>2165</v>
      </c>
      <c r="C1215" s="11"/>
      <c r="G1215" s="6">
        <v>3203</v>
      </c>
      <c r="H1215" s="11">
        <v>6</v>
      </c>
    </row>
    <row r="1216" spans="1:8">
      <c r="A1216" s="6">
        <v>2337</v>
      </c>
      <c r="B1216" s="11">
        <v>179</v>
      </c>
      <c r="C1216" s="11"/>
      <c r="G1216" s="6">
        <v>3204</v>
      </c>
      <c r="H1216" s="11">
        <v>0</v>
      </c>
    </row>
    <row r="1217" spans="1:8">
      <c r="A1217" s="6">
        <v>2338</v>
      </c>
      <c r="B1217" s="11">
        <v>123</v>
      </c>
      <c r="C1217" s="11"/>
      <c r="G1217" s="6">
        <v>3205</v>
      </c>
      <c r="H1217" s="11">
        <v>12</v>
      </c>
    </row>
    <row r="1218" spans="1:8">
      <c r="A1218" s="6">
        <v>2339</v>
      </c>
      <c r="B1218" s="11">
        <v>1104</v>
      </c>
      <c r="C1218" s="11"/>
      <c r="G1218" s="6">
        <v>3206</v>
      </c>
      <c r="H1218" s="11">
        <v>0</v>
      </c>
    </row>
    <row r="1219" spans="1:8">
      <c r="A1219" s="6">
        <v>2340</v>
      </c>
      <c r="B1219" s="11">
        <v>403</v>
      </c>
      <c r="C1219" s="11"/>
      <c r="G1219" s="6">
        <v>3207</v>
      </c>
      <c r="H1219" s="11">
        <v>36</v>
      </c>
    </row>
    <row r="1220" spans="1:8">
      <c r="A1220" s="6">
        <v>2441</v>
      </c>
      <c r="B1220" s="11">
        <v>109</v>
      </c>
      <c r="C1220" s="11"/>
      <c r="G1220" s="6">
        <v>3628</v>
      </c>
      <c r="H1220" s="11">
        <v>0</v>
      </c>
    </row>
    <row r="1221" spans="1:8">
      <c r="A1221" s="6">
        <v>2442</v>
      </c>
      <c r="B1221" s="11">
        <v>372</v>
      </c>
      <c r="C1221" s="11"/>
      <c r="G1221" s="6">
        <v>3629</v>
      </c>
      <c r="H1221" s="11">
        <v>2</v>
      </c>
    </row>
    <row r="1222" spans="1:8">
      <c r="A1222" s="6">
        <v>2443</v>
      </c>
      <c r="B1222" s="11">
        <v>311</v>
      </c>
      <c r="C1222" s="11"/>
      <c r="G1222" s="6">
        <v>3630</v>
      </c>
      <c r="H1222" s="11">
        <v>1</v>
      </c>
    </row>
    <row r="1223" spans="1:8">
      <c r="A1223" s="6">
        <v>2444</v>
      </c>
      <c r="B1223" s="11">
        <v>61</v>
      </c>
      <c r="C1223" s="11"/>
      <c r="G1223" s="6">
        <v>3631</v>
      </c>
      <c r="H1223" s="11">
        <v>59</v>
      </c>
    </row>
    <row r="1224" spans="1:8">
      <c r="A1224" s="6">
        <v>2445</v>
      </c>
      <c r="B1224" s="11">
        <v>115</v>
      </c>
      <c r="C1224" s="11"/>
      <c r="G1224" s="6">
        <v>3632</v>
      </c>
      <c r="H1224" s="11">
        <v>1</v>
      </c>
    </row>
    <row r="1225" spans="1:8">
      <c r="A1225" s="6">
        <v>2446</v>
      </c>
      <c r="B1225" s="11">
        <v>111</v>
      </c>
      <c r="C1225" s="11"/>
      <c r="G1225" s="6">
        <v>3633</v>
      </c>
      <c r="H1225" s="11">
        <v>31</v>
      </c>
    </row>
    <row r="1226" spans="1:8">
      <c r="A1226" s="6">
        <v>2447</v>
      </c>
      <c r="B1226" s="11">
        <v>337</v>
      </c>
      <c r="C1226" s="11"/>
      <c r="G1226" s="6">
        <v>3634</v>
      </c>
      <c r="H1226" s="11">
        <v>18</v>
      </c>
    </row>
    <row r="1227" spans="1:8">
      <c r="A1227" s="6">
        <v>2448</v>
      </c>
      <c r="B1227" s="11">
        <v>9</v>
      </c>
      <c r="C1227" s="11"/>
      <c r="G1227" s="6">
        <v>3635</v>
      </c>
      <c r="H1227" s="11">
        <v>10</v>
      </c>
    </row>
    <row r="1228" spans="1:8">
      <c r="A1228" s="6">
        <v>2449</v>
      </c>
      <c r="B1228" s="11">
        <v>120</v>
      </c>
      <c r="C1228" s="11"/>
      <c r="G1228" s="6">
        <v>3636</v>
      </c>
      <c r="H1228" s="11">
        <v>0</v>
      </c>
    </row>
    <row r="1229" spans="1:8">
      <c r="A1229" s="6">
        <v>2450</v>
      </c>
      <c r="B1229" s="11">
        <v>102</v>
      </c>
      <c r="C1229" s="11"/>
      <c r="G1229" s="6">
        <v>3637</v>
      </c>
      <c r="H1229" s="11">
        <v>14</v>
      </c>
    </row>
    <row r="1230" spans="1:8">
      <c r="A1230" s="6">
        <v>2451</v>
      </c>
      <c r="B1230" s="11">
        <v>186</v>
      </c>
      <c r="C1230" s="11"/>
      <c r="G1230" s="6">
        <v>3638</v>
      </c>
      <c r="H1230" s="11">
        <v>2</v>
      </c>
    </row>
    <row r="1231" spans="1:8">
      <c r="A1231" s="6">
        <v>2452</v>
      </c>
      <c r="B1231" s="11">
        <v>15</v>
      </c>
      <c r="C1231" s="11"/>
      <c r="G1231" s="6">
        <v>3639</v>
      </c>
      <c r="H1231" s="11">
        <v>1</v>
      </c>
    </row>
    <row r="1232" spans="1:8">
      <c r="A1232" s="6">
        <v>2453</v>
      </c>
      <c r="B1232" s="11">
        <v>67</v>
      </c>
      <c r="C1232" s="11"/>
      <c r="G1232" s="6">
        <v>3640</v>
      </c>
      <c r="H1232" s="11">
        <v>3</v>
      </c>
    </row>
    <row r="1233" spans="1:8">
      <c r="A1233" s="6">
        <v>2454</v>
      </c>
      <c r="B1233" s="11">
        <v>130</v>
      </c>
      <c r="C1233" s="11"/>
      <c r="G1233" s="6">
        <v>3641</v>
      </c>
      <c r="H1233" s="11">
        <v>0</v>
      </c>
    </row>
    <row r="1234" spans="1:8">
      <c r="A1234" s="6">
        <v>2455</v>
      </c>
      <c r="B1234" s="11">
        <v>16</v>
      </c>
      <c r="C1234" s="11"/>
      <c r="G1234" s="6">
        <v>3642</v>
      </c>
      <c r="H1234" s="11">
        <v>2</v>
      </c>
    </row>
    <row r="1235" spans="1:8">
      <c r="A1235" s="6">
        <v>2456</v>
      </c>
      <c r="B1235" s="11">
        <v>67</v>
      </c>
      <c r="C1235" s="11"/>
      <c r="G1235" s="6">
        <v>3643</v>
      </c>
      <c r="H1235" s="11">
        <v>0</v>
      </c>
    </row>
    <row r="1236" spans="1:8">
      <c r="A1236" s="6">
        <v>2457</v>
      </c>
      <c r="B1236" s="11">
        <v>124</v>
      </c>
      <c r="C1236" s="11"/>
      <c r="G1236" s="6">
        <v>3644</v>
      </c>
      <c r="H1236" s="11">
        <v>12</v>
      </c>
    </row>
    <row r="1237" spans="1:8">
      <c r="A1237" s="6">
        <v>2458</v>
      </c>
      <c r="B1237" s="11">
        <v>80</v>
      </c>
      <c r="C1237" s="11"/>
      <c r="G1237" s="6">
        <v>3645</v>
      </c>
      <c r="H1237" s="11">
        <v>1</v>
      </c>
    </row>
    <row r="1238" spans="1:8">
      <c r="A1238" s="6">
        <v>2459</v>
      </c>
      <c r="B1238" s="11">
        <v>282</v>
      </c>
      <c r="C1238" s="11"/>
      <c r="G1238" s="6">
        <v>3646</v>
      </c>
      <c r="H1238" s="11">
        <v>8</v>
      </c>
    </row>
    <row r="1239" spans="1:8">
      <c r="A1239" s="6">
        <v>2460</v>
      </c>
      <c r="B1239" s="11">
        <v>68</v>
      </c>
      <c r="C1239" s="11"/>
      <c r="G1239" s="6">
        <v>3647</v>
      </c>
      <c r="H1239" s="11">
        <v>2</v>
      </c>
    </row>
    <row r="1240" spans="1:8">
      <c r="A1240" s="6">
        <v>2461</v>
      </c>
      <c r="B1240" s="11">
        <v>86</v>
      </c>
      <c r="C1240" s="11"/>
      <c r="G1240" s="6">
        <v>3728</v>
      </c>
      <c r="H1240" s="11">
        <v>31</v>
      </c>
    </row>
    <row r="1241" spans="1:8">
      <c r="A1241" s="6">
        <v>2462</v>
      </c>
      <c r="B1241" s="11">
        <v>115</v>
      </c>
      <c r="C1241" s="11"/>
      <c r="G1241" s="6">
        <v>3729</v>
      </c>
      <c r="H1241" s="11">
        <v>5</v>
      </c>
    </row>
    <row r="1242" spans="1:8">
      <c r="A1242" s="6">
        <v>2463</v>
      </c>
      <c r="B1242" s="11">
        <v>75</v>
      </c>
      <c r="C1242" s="11"/>
      <c r="G1242" s="6">
        <v>3730</v>
      </c>
      <c r="H1242" s="11">
        <v>1</v>
      </c>
    </row>
    <row r="1243" spans="1:8">
      <c r="A1243" s="6">
        <v>2464</v>
      </c>
      <c r="B1243" s="11">
        <v>43</v>
      </c>
      <c r="C1243" s="11"/>
      <c r="G1243" s="6">
        <v>3731</v>
      </c>
      <c r="H1243" s="11">
        <v>12</v>
      </c>
    </row>
    <row r="1244" spans="1:8">
      <c r="A1244" s="6">
        <v>2465</v>
      </c>
      <c r="B1244" s="11">
        <v>48</v>
      </c>
      <c r="C1244" s="11"/>
      <c r="G1244" s="6">
        <v>3732</v>
      </c>
      <c r="H1244" s="11">
        <v>4</v>
      </c>
    </row>
    <row r="1245" spans="1:8">
      <c r="A1245" s="6">
        <v>2466</v>
      </c>
      <c r="B1245" s="11">
        <v>52</v>
      </c>
      <c r="C1245" s="11"/>
      <c r="G1245" s="6">
        <v>3733</v>
      </c>
      <c r="H1245" s="11">
        <v>0</v>
      </c>
    </row>
    <row r="1246" spans="1:8">
      <c r="A1246" s="6">
        <v>2467</v>
      </c>
      <c r="B1246" s="11">
        <v>43</v>
      </c>
      <c r="C1246" s="11"/>
      <c r="G1246" s="6">
        <v>3734</v>
      </c>
      <c r="H1246" s="11">
        <v>7</v>
      </c>
    </row>
    <row r="1247" spans="1:8">
      <c r="A1247" s="6">
        <v>2468</v>
      </c>
      <c r="B1247" s="11">
        <v>58</v>
      </c>
      <c r="C1247" s="11"/>
      <c r="G1247" s="6">
        <v>3735</v>
      </c>
      <c r="H1247" s="11">
        <v>2</v>
      </c>
    </row>
    <row r="1248" spans="1:8">
      <c r="A1248" s="6">
        <v>2469</v>
      </c>
      <c r="B1248" s="11">
        <v>47</v>
      </c>
      <c r="C1248" s="11"/>
      <c r="G1248" s="6">
        <v>3736</v>
      </c>
      <c r="H1248" s="11">
        <v>1</v>
      </c>
    </row>
    <row r="1249" spans="1:8">
      <c r="A1249" s="6">
        <v>2470</v>
      </c>
      <c r="B1249" s="11">
        <v>36</v>
      </c>
      <c r="C1249" s="11"/>
      <c r="G1249" s="6">
        <v>3737</v>
      </c>
      <c r="H1249" s="11">
        <v>4</v>
      </c>
    </row>
    <row r="1250" spans="1:8">
      <c r="A1250" s="6">
        <v>2471</v>
      </c>
      <c r="B1250" s="11">
        <v>17</v>
      </c>
      <c r="C1250" s="11"/>
      <c r="G1250" s="6">
        <v>3738</v>
      </c>
      <c r="H1250" s="11">
        <v>6</v>
      </c>
    </row>
    <row r="1251" spans="1:8">
      <c r="A1251" s="6">
        <v>2472</v>
      </c>
      <c r="B1251" s="11">
        <v>104</v>
      </c>
      <c r="C1251" s="11"/>
      <c r="G1251" s="6">
        <v>3739</v>
      </c>
      <c r="H1251" s="11">
        <v>8</v>
      </c>
    </row>
    <row r="1252" spans="1:8">
      <c r="A1252" s="6">
        <v>2473</v>
      </c>
      <c r="B1252" s="11">
        <v>47</v>
      </c>
      <c r="C1252" s="11"/>
      <c r="G1252" s="6">
        <v>3740</v>
      </c>
      <c r="H1252" s="11">
        <v>14</v>
      </c>
    </row>
    <row r="1253" spans="1:8">
      <c r="A1253" s="6">
        <v>2474</v>
      </c>
      <c r="B1253" s="11">
        <v>38</v>
      </c>
      <c r="C1253" s="11"/>
      <c r="G1253" s="6">
        <v>3741</v>
      </c>
      <c r="H1253" s="11">
        <v>0</v>
      </c>
    </row>
    <row r="1254" spans="1:8">
      <c r="A1254" s="6">
        <v>2475</v>
      </c>
      <c r="B1254" s="11">
        <v>81</v>
      </c>
      <c r="C1254" s="11"/>
      <c r="G1254" s="6">
        <v>3742</v>
      </c>
      <c r="H1254" s="11">
        <v>4</v>
      </c>
    </row>
    <row r="1255" spans="1:8">
      <c r="A1255" s="6">
        <v>2476</v>
      </c>
      <c r="B1255" s="11">
        <v>55</v>
      </c>
      <c r="C1255" s="11"/>
      <c r="G1255" s="6">
        <v>3743</v>
      </c>
      <c r="H1255" s="11">
        <v>0</v>
      </c>
    </row>
    <row r="1256" spans="1:8">
      <c r="A1256" s="6">
        <v>2477</v>
      </c>
      <c r="B1256" s="11">
        <v>41</v>
      </c>
      <c r="C1256" s="11"/>
      <c r="G1256" s="6">
        <v>3744</v>
      </c>
      <c r="H1256" s="11">
        <v>0</v>
      </c>
    </row>
    <row r="1257" spans="1:8">
      <c r="A1257" s="6">
        <v>2478</v>
      </c>
      <c r="B1257" s="11">
        <v>79</v>
      </c>
      <c r="C1257" s="11"/>
      <c r="G1257" s="6">
        <v>3745</v>
      </c>
      <c r="H1257" s="11">
        <v>1</v>
      </c>
    </row>
    <row r="1258" spans="1:8">
      <c r="A1258" s="6">
        <v>2479</v>
      </c>
      <c r="B1258" s="11">
        <v>16</v>
      </c>
      <c r="C1258" s="11"/>
      <c r="G1258" s="6">
        <v>3746</v>
      </c>
      <c r="H1258" s="11">
        <v>1</v>
      </c>
    </row>
    <row r="1259" spans="1:8">
      <c r="A1259" s="6">
        <v>2480</v>
      </c>
      <c r="B1259" s="11">
        <v>8</v>
      </c>
      <c r="C1259" s="11"/>
      <c r="G1259" s="6">
        <v>3747</v>
      </c>
      <c r="H1259" s="11">
        <v>1</v>
      </c>
    </row>
    <row r="1260" spans="1:8">
      <c r="A1260" s="6">
        <v>2481</v>
      </c>
      <c r="B1260" s="11">
        <v>95</v>
      </c>
      <c r="C1260" s="11"/>
      <c r="G1260" s="6">
        <v>3788</v>
      </c>
      <c r="H1260" s="11">
        <v>1</v>
      </c>
    </row>
    <row r="1261" spans="1:8">
      <c r="A1261" s="6">
        <v>2482</v>
      </c>
      <c r="B1261" s="11">
        <v>25</v>
      </c>
      <c r="C1261" s="11"/>
      <c r="G1261" s="6">
        <v>3789</v>
      </c>
      <c r="H1261" s="11">
        <v>4</v>
      </c>
    </row>
    <row r="1262" spans="1:8">
      <c r="A1262" s="6">
        <v>2483</v>
      </c>
      <c r="B1262" s="11">
        <v>19</v>
      </c>
      <c r="C1262" s="11"/>
      <c r="G1262" s="6">
        <v>3790</v>
      </c>
      <c r="H1262" s="11">
        <v>0</v>
      </c>
    </row>
    <row r="1263" spans="1:8">
      <c r="A1263" s="6">
        <v>2484</v>
      </c>
      <c r="B1263" s="11">
        <v>90</v>
      </c>
      <c r="C1263" s="11"/>
      <c r="G1263" s="6">
        <v>3791</v>
      </c>
      <c r="H1263" s="11">
        <v>0</v>
      </c>
    </row>
    <row r="1264" spans="1:8">
      <c r="A1264" s="6">
        <v>2485</v>
      </c>
      <c r="B1264" s="11">
        <v>41</v>
      </c>
      <c r="C1264" s="11"/>
      <c r="G1264" s="6">
        <v>3792</v>
      </c>
      <c r="H1264" s="11">
        <v>2</v>
      </c>
    </row>
    <row r="1265" spans="1:8">
      <c r="A1265" s="6">
        <v>2486</v>
      </c>
      <c r="B1265" s="11">
        <v>30</v>
      </c>
      <c r="C1265" s="11"/>
      <c r="G1265" s="6">
        <v>3793</v>
      </c>
      <c r="H1265" s="11">
        <v>24</v>
      </c>
    </row>
    <row r="1266" spans="1:8">
      <c r="A1266" s="6">
        <v>2487</v>
      </c>
      <c r="B1266" s="11">
        <v>38</v>
      </c>
      <c r="C1266" s="11"/>
      <c r="G1266" s="6">
        <v>3794</v>
      </c>
      <c r="H1266" s="11">
        <v>1</v>
      </c>
    </row>
    <row r="1267" spans="1:8">
      <c r="A1267" s="6">
        <v>2488</v>
      </c>
      <c r="B1267" s="11">
        <v>65</v>
      </c>
      <c r="C1267" s="11"/>
      <c r="G1267" s="6">
        <v>3795</v>
      </c>
      <c r="H1267" s="11">
        <v>2</v>
      </c>
    </row>
    <row r="1268" spans="1:8">
      <c r="A1268" s="6">
        <v>2489</v>
      </c>
      <c r="B1268" s="11">
        <v>75</v>
      </c>
      <c r="C1268" s="11"/>
      <c r="G1268" s="6">
        <v>3796</v>
      </c>
      <c r="H1268" s="11">
        <v>1</v>
      </c>
    </row>
    <row r="1269" spans="1:8">
      <c r="A1269" s="6">
        <v>2490</v>
      </c>
      <c r="B1269" s="11">
        <v>16</v>
      </c>
      <c r="C1269" s="11"/>
      <c r="G1269" s="6">
        <v>3797</v>
      </c>
      <c r="H1269" s="11">
        <v>37</v>
      </c>
    </row>
    <row r="1270" spans="1:8">
      <c r="A1270" s="6">
        <v>2491</v>
      </c>
      <c r="B1270" s="11">
        <v>10</v>
      </c>
      <c r="C1270" s="11"/>
      <c r="G1270" s="6">
        <v>3798</v>
      </c>
      <c r="H1270" s="11">
        <v>5</v>
      </c>
    </row>
    <row r="1271" spans="1:8">
      <c r="A1271" s="6">
        <v>2492</v>
      </c>
      <c r="B1271" s="11">
        <v>27</v>
      </c>
      <c r="C1271" s="11"/>
      <c r="G1271" s="6">
        <v>3799</v>
      </c>
      <c r="H1271" s="11">
        <v>4</v>
      </c>
    </row>
    <row r="1272" spans="1:8">
      <c r="A1272" s="6">
        <v>2493</v>
      </c>
      <c r="B1272" s="11">
        <v>259</v>
      </c>
      <c r="C1272" s="11"/>
      <c r="G1272" s="6">
        <v>3800</v>
      </c>
      <c r="H1272" s="11">
        <v>16</v>
      </c>
    </row>
    <row r="1273" spans="1:8">
      <c r="A1273" s="6">
        <v>2494</v>
      </c>
      <c r="B1273" s="11">
        <v>39</v>
      </c>
      <c r="C1273" s="11"/>
      <c r="G1273" s="6">
        <v>3801</v>
      </c>
      <c r="H1273" s="11">
        <v>9</v>
      </c>
    </row>
    <row r="1274" spans="1:8">
      <c r="A1274" s="6">
        <v>2495</v>
      </c>
      <c r="B1274" s="11">
        <v>42</v>
      </c>
      <c r="C1274" s="11"/>
      <c r="G1274" s="6">
        <v>3802</v>
      </c>
      <c r="H1274" s="11">
        <v>0</v>
      </c>
    </row>
    <row r="1275" spans="1:8">
      <c r="A1275" s="6">
        <v>2496</v>
      </c>
      <c r="B1275" s="11">
        <v>10</v>
      </c>
      <c r="C1275" s="11"/>
      <c r="G1275" s="6">
        <v>3803</v>
      </c>
      <c r="H1275" s="11">
        <v>40</v>
      </c>
    </row>
    <row r="1276" spans="1:8">
      <c r="A1276" s="6">
        <v>2497</v>
      </c>
      <c r="B1276" s="11">
        <v>56</v>
      </c>
      <c r="C1276" s="11"/>
      <c r="G1276" s="6">
        <v>3804</v>
      </c>
      <c r="H1276" s="11">
        <v>0</v>
      </c>
    </row>
    <row r="1277" spans="1:8">
      <c r="A1277" s="6">
        <v>2498</v>
      </c>
      <c r="B1277" s="11">
        <v>20</v>
      </c>
      <c r="C1277" s="11"/>
      <c r="G1277" s="6">
        <v>3805</v>
      </c>
      <c r="H1277" s="11">
        <v>2</v>
      </c>
    </row>
    <row r="1278" spans="1:8">
      <c r="A1278" s="6">
        <v>2499</v>
      </c>
      <c r="B1278" s="11">
        <v>170</v>
      </c>
      <c r="C1278" s="11"/>
      <c r="G1278" s="6">
        <v>3806</v>
      </c>
      <c r="H1278" s="11">
        <v>1</v>
      </c>
    </row>
    <row r="1279" spans="1:8">
      <c r="A1279" s="6">
        <v>2500</v>
      </c>
      <c r="B1279" s="11">
        <v>29</v>
      </c>
      <c r="C1279" s="11"/>
      <c r="G1279" s="6">
        <v>3807</v>
      </c>
      <c r="H1279" s="11">
        <v>9</v>
      </c>
    </row>
    <row r="1280" spans="1:8">
      <c r="A1280" s="6">
        <v>2521</v>
      </c>
      <c r="B1280" s="11">
        <v>132</v>
      </c>
      <c r="C1280" s="11"/>
      <c r="G1280" s="6">
        <v>3841</v>
      </c>
      <c r="H1280" s="11">
        <v>34</v>
      </c>
    </row>
    <row r="1281" spans="1:8">
      <c r="A1281" s="6">
        <v>2522</v>
      </c>
      <c r="B1281" s="11">
        <v>27</v>
      </c>
      <c r="C1281" s="11"/>
      <c r="G1281" s="6">
        <v>3842</v>
      </c>
      <c r="H1281" s="11">
        <v>23</v>
      </c>
    </row>
    <row r="1282" spans="1:8">
      <c r="A1282" s="6">
        <v>2523</v>
      </c>
      <c r="B1282" s="11">
        <v>26</v>
      </c>
      <c r="C1282" s="11"/>
      <c r="G1282" s="6">
        <v>3843</v>
      </c>
      <c r="H1282" s="11">
        <v>19</v>
      </c>
    </row>
    <row r="1283" spans="1:8">
      <c r="A1283" s="6">
        <v>2524</v>
      </c>
      <c r="B1283" s="11">
        <v>43</v>
      </c>
      <c r="C1283" s="11"/>
      <c r="G1283" s="6">
        <v>3844</v>
      </c>
      <c r="H1283" s="11">
        <v>50</v>
      </c>
    </row>
    <row r="1284" spans="1:8">
      <c r="A1284" s="6">
        <v>2525</v>
      </c>
      <c r="B1284" s="11">
        <v>80</v>
      </c>
      <c r="C1284" s="11"/>
      <c r="G1284" s="6">
        <v>3845</v>
      </c>
      <c r="H1284" s="11">
        <v>12</v>
      </c>
    </row>
    <row r="1285" spans="1:8">
      <c r="A1285" s="6">
        <v>2526</v>
      </c>
      <c r="B1285" s="11">
        <v>33</v>
      </c>
      <c r="C1285" s="11"/>
      <c r="G1285" s="6">
        <v>3846</v>
      </c>
      <c r="H1285" s="11">
        <v>8</v>
      </c>
    </row>
    <row r="1286" spans="1:8">
      <c r="A1286" s="6">
        <v>2527</v>
      </c>
      <c r="B1286" s="11">
        <v>71</v>
      </c>
      <c r="C1286" s="11"/>
      <c r="G1286" s="6">
        <v>3847</v>
      </c>
      <c r="H1286" s="11">
        <v>9</v>
      </c>
    </row>
    <row r="1287" spans="1:8">
      <c r="A1287" s="6">
        <v>2528</v>
      </c>
      <c r="B1287" s="11">
        <v>81</v>
      </c>
      <c r="C1287" s="11"/>
      <c r="G1287" s="6">
        <v>3848</v>
      </c>
      <c r="H1287" s="11">
        <v>43</v>
      </c>
    </row>
    <row r="1288" spans="1:8">
      <c r="A1288" s="6">
        <v>2529</v>
      </c>
      <c r="B1288" s="11">
        <v>76</v>
      </c>
      <c r="C1288" s="11"/>
      <c r="G1288" s="6">
        <v>3849</v>
      </c>
      <c r="H1288" s="11">
        <v>28</v>
      </c>
    </row>
    <row r="1289" spans="1:8">
      <c r="A1289" s="6">
        <v>2530</v>
      </c>
      <c r="B1289" s="11">
        <v>48</v>
      </c>
      <c r="C1289" s="11"/>
      <c r="G1289" s="6">
        <v>3850</v>
      </c>
      <c r="H1289" s="11">
        <v>4</v>
      </c>
    </row>
    <row r="1290" spans="1:8">
      <c r="A1290" s="6">
        <v>2531</v>
      </c>
      <c r="B1290" s="11">
        <v>61</v>
      </c>
      <c r="C1290" s="11"/>
      <c r="G1290" s="6">
        <v>3851</v>
      </c>
      <c r="H1290" s="11">
        <v>24</v>
      </c>
    </row>
    <row r="1291" spans="1:8">
      <c r="A1291" s="6">
        <v>2532</v>
      </c>
      <c r="B1291" s="11">
        <v>60</v>
      </c>
      <c r="C1291" s="11"/>
      <c r="G1291" s="6">
        <v>3852</v>
      </c>
      <c r="H1291" s="11">
        <v>2</v>
      </c>
    </row>
    <row r="1292" spans="1:8">
      <c r="A1292" s="6">
        <v>2533</v>
      </c>
      <c r="B1292" s="11">
        <v>136</v>
      </c>
      <c r="C1292" s="11"/>
      <c r="G1292" s="6">
        <v>3853</v>
      </c>
      <c r="H1292" s="11">
        <v>2</v>
      </c>
    </row>
    <row r="1293" spans="1:8">
      <c r="A1293" s="6">
        <v>2534</v>
      </c>
      <c r="B1293" s="11">
        <v>14</v>
      </c>
      <c r="C1293" s="11"/>
      <c r="G1293" s="6">
        <v>3854</v>
      </c>
      <c r="H1293" s="11">
        <v>20</v>
      </c>
    </row>
    <row r="1294" spans="1:8">
      <c r="A1294" s="6">
        <v>2535</v>
      </c>
      <c r="B1294" s="11">
        <v>78</v>
      </c>
      <c r="C1294" s="11"/>
      <c r="G1294" s="6">
        <v>3855</v>
      </c>
      <c r="H1294" s="11">
        <v>1</v>
      </c>
    </row>
    <row r="1295" spans="1:8">
      <c r="A1295" s="6">
        <v>2536</v>
      </c>
      <c r="B1295" s="11">
        <v>4</v>
      </c>
      <c r="C1295" s="11"/>
      <c r="G1295" s="6">
        <v>3856</v>
      </c>
      <c r="H1295" s="11">
        <v>1</v>
      </c>
    </row>
    <row r="1296" spans="1:8">
      <c r="A1296" s="6">
        <v>2537</v>
      </c>
      <c r="B1296" s="11">
        <v>11</v>
      </c>
      <c r="C1296" s="11"/>
      <c r="G1296" s="6">
        <v>3857</v>
      </c>
      <c r="H1296" s="11">
        <v>4</v>
      </c>
    </row>
    <row r="1297" spans="1:8">
      <c r="A1297" s="6">
        <v>2538</v>
      </c>
      <c r="B1297" s="11">
        <v>185</v>
      </c>
      <c r="C1297" s="11"/>
      <c r="G1297" s="6">
        <v>3858</v>
      </c>
      <c r="H1297" s="11">
        <v>1</v>
      </c>
    </row>
    <row r="1298" spans="1:8">
      <c r="A1298" s="6">
        <v>2539</v>
      </c>
      <c r="B1298" s="11">
        <v>59</v>
      </c>
      <c r="C1298" s="11"/>
      <c r="G1298" s="6">
        <v>3859</v>
      </c>
      <c r="H1298" s="11">
        <v>1</v>
      </c>
    </row>
    <row r="1299" spans="1:8">
      <c r="A1299" s="6">
        <v>2540</v>
      </c>
      <c r="B1299" s="11">
        <v>27</v>
      </c>
      <c r="C1299" s="11"/>
      <c r="G1299" s="6">
        <v>3860</v>
      </c>
      <c r="H1299" s="11">
        <v>13</v>
      </c>
    </row>
    <row r="1300" spans="1:8">
      <c r="A1300" s="6">
        <v>2541</v>
      </c>
      <c r="B1300" s="11">
        <v>63</v>
      </c>
      <c r="C1300" s="11"/>
      <c r="G1300" s="6">
        <v>3861</v>
      </c>
      <c r="H1300" s="11">
        <v>1</v>
      </c>
    </row>
    <row r="1301" spans="1:8">
      <c r="A1301" s="6">
        <v>2542</v>
      </c>
      <c r="B1301" s="11">
        <v>13</v>
      </c>
      <c r="C1301" s="11"/>
      <c r="G1301" s="6">
        <v>3862</v>
      </c>
      <c r="H1301" s="11">
        <v>1</v>
      </c>
    </row>
    <row r="1302" spans="1:8">
      <c r="A1302" s="6">
        <v>2543</v>
      </c>
      <c r="B1302" s="11">
        <v>13</v>
      </c>
      <c r="C1302" s="11"/>
      <c r="G1302" s="6">
        <v>3863</v>
      </c>
      <c r="H1302" s="11">
        <v>0</v>
      </c>
    </row>
    <row r="1303" spans="1:8">
      <c r="A1303" s="6">
        <v>2544</v>
      </c>
      <c r="B1303" s="11">
        <v>57</v>
      </c>
      <c r="C1303" s="11"/>
      <c r="G1303" s="6">
        <v>3864</v>
      </c>
      <c r="H1303" s="11">
        <v>3</v>
      </c>
    </row>
    <row r="1304" spans="1:8">
      <c r="A1304" s="6">
        <v>2545</v>
      </c>
      <c r="B1304" s="11">
        <v>61</v>
      </c>
      <c r="C1304" s="11"/>
      <c r="G1304" s="6">
        <v>3865</v>
      </c>
      <c r="H1304" s="11">
        <v>14</v>
      </c>
    </row>
    <row r="1305" spans="1:8">
      <c r="A1305" s="6">
        <v>2546</v>
      </c>
      <c r="B1305" s="11">
        <v>65</v>
      </c>
      <c r="C1305" s="11"/>
      <c r="G1305" s="6">
        <v>3866</v>
      </c>
      <c r="H1305" s="11">
        <v>2</v>
      </c>
    </row>
    <row r="1306" spans="1:8">
      <c r="A1306" s="6">
        <v>2547</v>
      </c>
      <c r="B1306" s="11">
        <v>134</v>
      </c>
      <c r="C1306" s="11"/>
      <c r="G1306" s="6">
        <v>3867</v>
      </c>
      <c r="H1306" s="11">
        <v>5</v>
      </c>
    </row>
    <row r="1307" spans="1:8">
      <c r="A1307" s="6">
        <v>2548</v>
      </c>
      <c r="B1307" s="11">
        <v>37</v>
      </c>
      <c r="C1307" s="11"/>
      <c r="G1307" s="6">
        <v>3888</v>
      </c>
      <c r="H1307" s="11">
        <v>14</v>
      </c>
    </row>
    <row r="1308" spans="1:8">
      <c r="A1308" s="6">
        <v>2549</v>
      </c>
      <c r="B1308" s="11">
        <v>37</v>
      </c>
      <c r="C1308" s="11"/>
      <c r="G1308" s="6">
        <v>3889</v>
      </c>
      <c r="H1308" s="11">
        <v>9</v>
      </c>
    </row>
    <row r="1309" spans="1:8">
      <c r="A1309" s="6">
        <v>2550</v>
      </c>
      <c r="B1309" s="11">
        <v>150</v>
      </c>
      <c r="C1309" s="11"/>
      <c r="G1309" s="6">
        <v>3890</v>
      </c>
      <c r="H1309" s="11">
        <v>8</v>
      </c>
    </row>
    <row r="1310" spans="1:8">
      <c r="A1310" s="6">
        <v>2551</v>
      </c>
      <c r="B1310" s="11">
        <v>56</v>
      </c>
      <c r="C1310" s="11"/>
      <c r="G1310" s="6">
        <v>3891</v>
      </c>
      <c r="H1310" s="11">
        <v>7</v>
      </c>
    </row>
    <row r="1311" spans="1:8">
      <c r="A1311" s="6">
        <v>2552</v>
      </c>
      <c r="B1311" s="11">
        <v>18</v>
      </c>
      <c r="C1311" s="11"/>
      <c r="G1311" s="6">
        <v>3892</v>
      </c>
      <c r="H1311" s="11">
        <v>0</v>
      </c>
    </row>
    <row r="1312" spans="1:8">
      <c r="A1312" s="6">
        <v>2553</v>
      </c>
      <c r="B1312" s="11">
        <v>60</v>
      </c>
      <c r="C1312" s="11"/>
      <c r="G1312" s="6">
        <v>3893</v>
      </c>
      <c r="H1312" s="11">
        <v>84</v>
      </c>
    </row>
    <row r="1313" spans="1:8">
      <c r="A1313" s="6">
        <v>2554</v>
      </c>
      <c r="B1313" s="11">
        <v>67</v>
      </c>
      <c r="C1313" s="11"/>
      <c r="G1313" s="6">
        <v>3894</v>
      </c>
      <c r="H1313" s="11">
        <v>11</v>
      </c>
    </row>
    <row r="1314" spans="1:8">
      <c r="A1314" s="6">
        <v>2555</v>
      </c>
      <c r="B1314" s="11">
        <v>35</v>
      </c>
      <c r="C1314" s="11"/>
      <c r="G1314" s="6">
        <v>3895</v>
      </c>
      <c r="H1314" s="11">
        <v>1</v>
      </c>
    </row>
    <row r="1315" spans="1:8">
      <c r="A1315" s="6">
        <v>2556</v>
      </c>
      <c r="B1315" s="11">
        <v>34</v>
      </c>
      <c r="C1315" s="11"/>
      <c r="G1315" s="6">
        <v>3896</v>
      </c>
      <c r="H1315" s="11">
        <v>4</v>
      </c>
    </row>
    <row r="1316" spans="1:8">
      <c r="A1316" s="6">
        <v>2557</v>
      </c>
      <c r="B1316" s="11">
        <v>36</v>
      </c>
      <c r="C1316" s="11"/>
      <c r="G1316" s="6">
        <v>3897</v>
      </c>
      <c r="H1316" s="11">
        <v>10</v>
      </c>
    </row>
    <row r="1317" spans="1:8">
      <c r="A1317" s="6">
        <v>2558</v>
      </c>
      <c r="B1317" s="11">
        <v>18</v>
      </c>
      <c r="C1317" s="11"/>
      <c r="G1317" s="6">
        <v>3898</v>
      </c>
      <c r="H1317" s="11">
        <v>16</v>
      </c>
    </row>
    <row r="1318" spans="1:8">
      <c r="A1318" s="6">
        <v>2559</v>
      </c>
      <c r="B1318" s="11">
        <v>25</v>
      </c>
      <c r="C1318" s="11"/>
      <c r="G1318" s="6">
        <v>3899</v>
      </c>
      <c r="H1318" s="11">
        <v>2</v>
      </c>
    </row>
    <row r="1319" spans="1:8">
      <c r="A1319" s="6">
        <v>2560</v>
      </c>
      <c r="B1319" s="11">
        <v>21</v>
      </c>
      <c r="C1319" s="11"/>
      <c r="G1319" s="6">
        <v>3900</v>
      </c>
      <c r="H1319" s="11">
        <v>5</v>
      </c>
    </row>
    <row r="1320" spans="1:8">
      <c r="A1320" s="6">
        <v>2601</v>
      </c>
      <c r="B1320" s="11">
        <v>151</v>
      </c>
      <c r="C1320" s="11"/>
      <c r="G1320" s="6">
        <v>3901</v>
      </c>
      <c r="H1320" s="11">
        <v>1</v>
      </c>
    </row>
    <row r="1321" spans="1:8">
      <c r="A1321" s="6">
        <v>2602</v>
      </c>
      <c r="B1321" s="11">
        <v>489</v>
      </c>
      <c r="C1321" s="11"/>
      <c r="G1321" s="6">
        <v>3902</v>
      </c>
      <c r="H1321" s="11">
        <v>31</v>
      </c>
    </row>
    <row r="1322" spans="1:8">
      <c r="A1322" s="6">
        <v>2603</v>
      </c>
      <c r="B1322" s="11">
        <v>50</v>
      </c>
      <c r="C1322" s="11"/>
      <c r="G1322" s="6">
        <v>3903</v>
      </c>
      <c r="H1322" s="11">
        <v>0</v>
      </c>
    </row>
    <row r="1323" spans="1:8">
      <c r="A1323" s="6">
        <v>2604</v>
      </c>
      <c r="B1323" s="11">
        <v>321</v>
      </c>
      <c r="C1323" s="11"/>
      <c r="G1323" s="6">
        <v>3904</v>
      </c>
      <c r="H1323" s="11">
        <v>2</v>
      </c>
    </row>
    <row r="1324" spans="1:8">
      <c r="A1324" s="6">
        <v>2605</v>
      </c>
      <c r="B1324" s="11">
        <v>1762</v>
      </c>
      <c r="C1324" s="11"/>
      <c r="G1324" s="6">
        <v>3905</v>
      </c>
      <c r="H1324" s="11">
        <v>7</v>
      </c>
    </row>
    <row r="1325" spans="1:8">
      <c r="A1325" s="6">
        <v>2606</v>
      </c>
      <c r="B1325" s="11">
        <v>385</v>
      </c>
      <c r="C1325" s="11"/>
      <c r="G1325" s="6">
        <v>3906</v>
      </c>
      <c r="H1325" s="11">
        <v>16</v>
      </c>
    </row>
    <row r="1326" spans="1:8">
      <c r="A1326" s="6">
        <v>2607</v>
      </c>
      <c r="B1326" s="11">
        <v>398</v>
      </c>
      <c r="C1326" s="11"/>
      <c r="G1326" s="6">
        <v>3907</v>
      </c>
      <c r="H1326" s="11">
        <v>4</v>
      </c>
    </row>
    <row r="1327" spans="1:8">
      <c r="A1327" s="6">
        <v>2608</v>
      </c>
      <c r="B1327" s="11">
        <v>304</v>
      </c>
      <c r="C1327" s="11"/>
      <c r="G1327" s="6">
        <v>3908</v>
      </c>
      <c r="H1327" s="11">
        <v>4</v>
      </c>
    </row>
    <row r="1328" spans="1:8">
      <c r="A1328" s="6">
        <v>2609</v>
      </c>
      <c r="B1328" s="11">
        <v>676</v>
      </c>
      <c r="C1328" s="11"/>
      <c r="G1328" s="6">
        <v>3909</v>
      </c>
      <c r="H1328" s="11">
        <v>4</v>
      </c>
    </row>
    <row r="1329" spans="1:8">
      <c r="A1329" s="6">
        <v>2610</v>
      </c>
      <c r="B1329" s="11">
        <v>577</v>
      </c>
      <c r="C1329" s="11"/>
      <c r="G1329" s="6">
        <v>3910</v>
      </c>
      <c r="H1329" s="11">
        <v>3</v>
      </c>
    </row>
    <row r="1330" spans="1:8">
      <c r="A1330" s="6">
        <v>2611</v>
      </c>
      <c r="B1330" s="11">
        <v>3663</v>
      </c>
      <c r="C1330" s="11"/>
      <c r="G1330" s="6">
        <v>3911</v>
      </c>
      <c r="H1330" s="11">
        <v>36</v>
      </c>
    </row>
    <row r="1331" spans="1:8">
      <c r="A1331" s="6">
        <v>2612</v>
      </c>
      <c r="B1331" s="11">
        <v>294</v>
      </c>
      <c r="C1331" s="11"/>
      <c r="G1331" s="6">
        <v>3912</v>
      </c>
      <c r="H1331" s="11">
        <v>1</v>
      </c>
    </row>
    <row r="1332" spans="1:8">
      <c r="A1332" s="6">
        <v>2613</v>
      </c>
      <c r="B1332" s="11">
        <v>28</v>
      </c>
      <c r="C1332" s="11"/>
      <c r="G1332" s="6">
        <v>3913</v>
      </c>
      <c r="H1332" s="11">
        <v>7</v>
      </c>
    </row>
    <row r="1333" spans="1:8">
      <c r="A1333" s="6">
        <v>2614</v>
      </c>
      <c r="B1333" s="11">
        <v>100</v>
      </c>
      <c r="C1333" s="11"/>
      <c r="G1333" s="6">
        <v>3914</v>
      </c>
      <c r="H1333" s="11">
        <v>27</v>
      </c>
    </row>
    <row r="1334" spans="1:8">
      <c r="A1334" s="6">
        <v>2615</v>
      </c>
      <c r="B1334" s="11">
        <v>72</v>
      </c>
      <c r="C1334" s="11"/>
      <c r="G1334" s="6">
        <v>3915</v>
      </c>
      <c r="H1334" s="11">
        <v>1</v>
      </c>
    </row>
    <row r="1335" spans="1:8">
      <c r="A1335" s="6">
        <v>2616</v>
      </c>
      <c r="B1335" s="11">
        <v>238</v>
      </c>
      <c r="C1335" s="11"/>
      <c r="G1335" s="6">
        <v>3916</v>
      </c>
      <c r="H1335" s="11">
        <v>0</v>
      </c>
    </row>
    <row r="1336" spans="1:8">
      <c r="A1336" s="6">
        <v>2617</v>
      </c>
      <c r="B1336" s="11">
        <v>159</v>
      </c>
      <c r="C1336" s="11"/>
      <c r="G1336" s="6">
        <v>3917</v>
      </c>
      <c r="H1336" s="11">
        <v>1</v>
      </c>
    </row>
    <row r="1337" spans="1:8">
      <c r="A1337" s="6">
        <v>2618</v>
      </c>
      <c r="B1337" s="11">
        <v>77</v>
      </c>
      <c r="C1337" s="11"/>
      <c r="G1337" s="6">
        <v>3918</v>
      </c>
      <c r="H1337" s="11">
        <v>3</v>
      </c>
    </row>
    <row r="1338" spans="1:8">
      <c r="A1338" s="6">
        <v>2619</v>
      </c>
      <c r="B1338" s="11">
        <v>53</v>
      </c>
      <c r="C1338" s="11"/>
      <c r="G1338" s="6">
        <v>3919</v>
      </c>
      <c r="H1338" s="11">
        <v>3</v>
      </c>
    </row>
    <row r="1339" spans="1:8">
      <c r="A1339" s="6">
        <v>2620</v>
      </c>
      <c r="B1339" s="11">
        <v>1251</v>
      </c>
      <c r="C1339" s="11"/>
      <c r="G1339" s="6">
        <v>3920</v>
      </c>
      <c r="H1339" s="11">
        <v>3</v>
      </c>
    </row>
    <row r="1340" spans="1:8">
      <c r="A1340" s="6">
        <v>2621</v>
      </c>
      <c r="B1340" s="11">
        <v>465</v>
      </c>
      <c r="C1340" s="11"/>
      <c r="G1340" s="6">
        <v>3921</v>
      </c>
      <c r="H1340" s="11">
        <v>0</v>
      </c>
    </row>
    <row r="1341" spans="1:8">
      <c r="A1341" s="6">
        <v>2622</v>
      </c>
      <c r="B1341" s="11">
        <v>74</v>
      </c>
      <c r="C1341" s="11"/>
      <c r="G1341" s="6">
        <v>3922</v>
      </c>
      <c r="H1341" s="11">
        <v>6</v>
      </c>
    </row>
    <row r="1342" spans="1:8">
      <c r="A1342" s="6">
        <v>2623</v>
      </c>
      <c r="B1342" s="11">
        <v>62</v>
      </c>
      <c r="C1342" s="11"/>
      <c r="G1342" s="6">
        <v>3923</v>
      </c>
      <c r="H1342" s="11">
        <v>17</v>
      </c>
    </row>
    <row r="1343" spans="1:8">
      <c r="A1343" s="6">
        <v>2624</v>
      </c>
      <c r="B1343" s="11">
        <v>3468</v>
      </c>
      <c r="C1343" s="11"/>
      <c r="G1343" s="6">
        <v>3924</v>
      </c>
      <c r="H1343" s="11">
        <v>40</v>
      </c>
    </row>
    <row r="1344" spans="1:8">
      <c r="A1344" s="6">
        <v>2625</v>
      </c>
      <c r="B1344" s="11">
        <v>52</v>
      </c>
      <c r="C1344" s="11"/>
      <c r="G1344" s="6">
        <v>3925</v>
      </c>
      <c r="H1344" s="11">
        <v>3</v>
      </c>
    </row>
    <row r="1345" spans="1:8">
      <c r="A1345" s="6">
        <v>2626</v>
      </c>
      <c r="B1345" s="11">
        <v>50</v>
      </c>
      <c r="C1345" s="11"/>
      <c r="G1345" s="6">
        <v>3926</v>
      </c>
      <c r="H1345" s="11">
        <v>1</v>
      </c>
    </row>
    <row r="1346" spans="1:8">
      <c r="A1346" s="6">
        <v>2627</v>
      </c>
      <c r="B1346" s="11">
        <v>45</v>
      </c>
      <c r="C1346" s="11"/>
      <c r="G1346" s="6">
        <v>3927</v>
      </c>
      <c r="H1346" s="11">
        <v>2</v>
      </c>
    </row>
    <row r="1347" spans="1:8">
      <c r="A1347" s="6">
        <v>2628</v>
      </c>
      <c r="B1347" s="11">
        <v>21</v>
      </c>
      <c r="C1347" s="11"/>
      <c r="G1347" s="6">
        <v>3928</v>
      </c>
      <c r="H1347" s="11">
        <v>7</v>
      </c>
    </row>
    <row r="1348" spans="1:8">
      <c r="A1348" s="6">
        <v>2629</v>
      </c>
      <c r="B1348" s="11">
        <v>100</v>
      </c>
      <c r="C1348" s="11"/>
      <c r="G1348" s="6">
        <v>3929</v>
      </c>
      <c r="H1348" s="11">
        <v>14</v>
      </c>
    </row>
    <row r="1349" spans="1:8">
      <c r="A1349" s="6">
        <v>2630</v>
      </c>
      <c r="B1349" s="11">
        <v>81</v>
      </c>
      <c r="C1349" s="11"/>
      <c r="G1349" s="6">
        <v>3930</v>
      </c>
      <c r="H1349" s="11">
        <v>0</v>
      </c>
    </row>
    <row r="1350" spans="1:8">
      <c r="A1350" s="6">
        <v>2631</v>
      </c>
      <c r="B1350" s="11">
        <v>286</v>
      </c>
      <c r="C1350" s="11"/>
      <c r="G1350" s="6">
        <v>3931</v>
      </c>
      <c r="H1350" s="11">
        <v>0</v>
      </c>
    </row>
    <row r="1351" spans="1:8">
      <c r="A1351" s="6">
        <v>2632</v>
      </c>
      <c r="B1351" s="11">
        <v>42</v>
      </c>
      <c r="C1351" s="11"/>
      <c r="G1351" s="6">
        <v>3932</v>
      </c>
      <c r="H1351" s="11">
        <v>1</v>
      </c>
    </row>
    <row r="1352" spans="1:8">
      <c r="A1352" s="6">
        <v>2633</v>
      </c>
      <c r="B1352" s="11">
        <v>199</v>
      </c>
      <c r="C1352" s="11"/>
      <c r="G1352" s="6">
        <v>3933</v>
      </c>
      <c r="H1352" s="11">
        <v>12</v>
      </c>
    </row>
    <row r="1353" spans="1:8">
      <c r="A1353" s="6">
        <v>2634</v>
      </c>
      <c r="B1353" s="11">
        <v>25</v>
      </c>
      <c r="C1353" s="11"/>
      <c r="G1353" s="6">
        <v>3934</v>
      </c>
      <c r="H1353" s="11">
        <v>12</v>
      </c>
    </row>
    <row r="1354" spans="1:8">
      <c r="A1354" s="6">
        <v>2635</v>
      </c>
      <c r="B1354" s="11">
        <v>84</v>
      </c>
      <c r="C1354" s="11"/>
      <c r="G1354" s="6">
        <v>3935</v>
      </c>
      <c r="H1354" s="11">
        <v>23</v>
      </c>
    </row>
    <row r="1355" spans="1:8">
      <c r="A1355" s="6">
        <v>2636</v>
      </c>
      <c r="B1355" s="11">
        <v>50</v>
      </c>
      <c r="C1355" s="11"/>
      <c r="G1355" s="6">
        <v>3936</v>
      </c>
      <c r="H1355" s="11">
        <v>0</v>
      </c>
    </row>
    <row r="1356" spans="1:8">
      <c r="A1356" s="6">
        <v>2637</v>
      </c>
      <c r="B1356" s="11">
        <v>26</v>
      </c>
      <c r="C1356" s="11"/>
      <c r="G1356" s="6">
        <v>3937</v>
      </c>
      <c r="H1356" s="11">
        <v>10</v>
      </c>
    </row>
    <row r="1357" spans="1:8">
      <c r="A1357" s="6">
        <v>2638</v>
      </c>
      <c r="B1357" s="11">
        <v>14</v>
      </c>
      <c r="C1357" s="11"/>
      <c r="G1357" s="6">
        <v>3938</v>
      </c>
      <c r="H1357" s="11">
        <v>5</v>
      </c>
    </row>
    <row r="1358" spans="1:8">
      <c r="A1358" s="6">
        <v>2639</v>
      </c>
      <c r="B1358" s="11">
        <v>49</v>
      </c>
      <c r="C1358" s="11"/>
      <c r="G1358" s="6">
        <v>3939</v>
      </c>
      <c r="H1358" s="11">
        <v>1</v>
      </c>
    </row>
    <row r="1359" spans="1:8">
      <c r="A1359" s="6">
        <v>2640</v>
      </c>
      <c r="B1359" s="11">
        <v>69</v>
      </c>
      <c r="C1359" s="11"/>
      <c r="G1359" s="6">
        <v>3940</v>
      </c>
      <c r="H1359" s="11">
        <v>2</v>
      </c>
    </row>
    <row r="1360" spans="1:8">
      <c r="A1360" s="6">
        <v>2661</v>
      </c>
      <c r="B1360" s="11">
        <v>60</v>
      </c>
      <c r="C1360" s="11"/>
      <c r="G1360" s="6">
        <v>3941</v>
      </c>
      <c r="H1360" s="11">
        <v>2</v>
      </c>
    </row>
    <row r="1361" spans="1:8">
      <c r="A1361" s="6">
        <v>2662</v>
      </c>
      <c r="B1361" s="11">
        <v>80</v>
      </c>
      <c r="C1361" s="11"/>
      <c r="G1361" s="6">
        <v>3942</v>
      </c>
      <c r="H1361" s="11">
        <v>0</v>
      </c>
    </row>
    <row r="1362" spans="1:8">
      <c r="A1362" s="6">
        <v>2663</v>
      </c>
      <c r="B1362" s="11">
        <v>56</v>
      </c>
      <c r="C1362" s="11"/>
      <c r="G1362" s="6">
        <v>3943</v>
      </c>
      <c r="H1362" s="11">
        <v>13</v>
      </c>
    </row>
    <row r="1363" spans="1:8">
      <c r="A1363" s="6">
        <v>2664</v>
      </c>
      <c r="B1363" s="11">
        <v>104</v>
      </c>
      <c r="C1363" s="11"/>
      <c r="G1363" s="6">
        <v>3944</v>
      </c>
      <c r="H1363" s="11">
        <v>0</v>
      </c>
    </row>
    <row r="1364" spans="1:8">
      <c r="A1364" s="6">
        <v>2665</v>
      </c>
      <c r="B1364" s="11">
        <v>46</v>
      </c>
      <c r="C1364" s="11"/>
      <c r="G1364" s="6">
        <v>3945</v>
      </c>
      <c r="H1364" s="11">
        <v>1</v>
      </c>
    </row>
    <row r="1365" spans="1:8">
      <c r="A1365" s="6">
        <v>2666</v>
      </c>
      <c r="B1365" s="11">
        <v>206</v>
      </c>
      <c r="C1365" s="11"/>
      <c r="G1365" s="6">
        <v>3946</v>
      </c>
      <c r="H1365" s="11">
        <v>5</v>
      </c>
    </row>
    <row r="1366" spans="1:8">
      <c r="A1366" s="6">
        <v>2667</v>
      </c>
      <c r="B1366" s="11">
        <v>18</v>
      </c>
      <c r="C1366" s="11"/>
      <c r="G1366" s="6">
        <v>3947</v>
      </c>
      <c r="H1366" s="11">
        <v>2</v>
      </c>
    </row>
    <row r="1367" spans="1:8">
      <c r="A1367" s="6">
        <v>2668</v>
      </c>
      <c r="B1367" s="11">
        <v>28</v>
      </c>
      <c r="C1367" s="11"/>
      <c r="G1367" s="6">
        <v>3948</v>
      </c>
      <c r="H1367" s="11">
        <v>0</v>
      </c>
    </row>
    <row r="1368" spans="1:8">
      <c r="A1368" s="6">
        <v>2669</v>
      </c>
      <c r="B1368" s="11">
        <v>11</v>
      </c>
      <c r="C1368" s="11"/>
      <c r="G1368" s="6">
        <v>3949</v>
      </c>
      <c r="H1368" s="11">
        <v>32</v>
      </c>
    </row>
    <row r="1369" spans="1:8">
      <c r="A1369" s="6">
        <v>2706</v>
      </c>
      <c r="B1369" s="11">
        <v>263</v>
      </c>
      <c r="C1369" s="11"/>
      <c r="G1369" s="6">
        <v>3950</v>
      </c>
      <c r="H1369" s="11">
        <v>1</v>
      </c>
    </row>
    <row r="1370" spans="1:8">
      <c r="A1370" s="6">
        <v>2707</v>
      </c>
      <c r="B1370" s="11">
        <v>394</v>
      </c>
      <c r="C1370" s="11"/>
      <c r="G1370" s="6">
        <v>3951</v>
      </c>
      <c r="H1370" s="11">
        <v>1</v>
      </c>
    </row>
    <row r="1371" spans="1:8">
      <c r="A1371" s="6">
        <v>2708</v>
      </c>
      <c r="B1371" s="11">
        <v>1049</v>
      </c>
      <c r="C1371" s="11"/>
      <c r="G1371" s="6">
        <v>3952</v>
      </c>
      <c r="H1371" s="11">
        <v>1</v>
      </c>
    </row>
    <row r="1372" spans="1:8">
      <c r="A1372" s="6">
        <v>2709</v>
      </c>
      <c r="B1372" s="11">
        <v>308</v>
      </c>
      <c r="C1372" s="11"/>
      <c r="G1372" s="6">
        <v>3953</v>
      </c>
      <c r="H1372" s="11">
        <v>0</v>
      </c>
    </row>
    <row r="1373" spans="1:8">
      <c r="A1373" s="6">
        <v>2710</v>
      </c>
      <c r="B1373" s="11">
        <v>1088</v>
      </c>
      <c r="C1373" s="11"/>
      <c r="G1373" s="6">
        <v>3954</v>
      </c>
      <c r="H1373" s="11">
        <v>0</v>
      </c>
    </row>
    <row r="1374" spans="1:8">
      <c r="A1374" s="6">
        <v>2711</v>
      </c>
      <c r="B1374" s="11">
        <v>73</v>
      </c>
      <c r="C1374" s="11"/>
      <c r="G1374" s="6">
        <v>3955</v>
      </c>
      <c r="H1374" s="11">
        <v>8</v>
      </c>
    </row>
    <row r="1375" spans="1:8">
      <c r="A1375" s="6">
        <v>2712</v>
      </c>
      <c r="B1375" s="11">
        <v>143</v>
      </c>
      <c r="C1375" s="11"/>
      <c r="G1375" s="6">
        <v>3956</v>
      </c>
      <c r="H1375" s="11">
        <v>0</v>
      </c>
    </row>
    <row r="1376" spans="1:8">
      <c r="A1376" s="6">
        <v>2713</v>
      </c>
      <c r="B1376" s="11">
        <v>1420</v>
      </c>
      <c r="C1376" s="11"/>
      <c r="G1376" s="6">
        <v>3957</v>
      </c>
      <c r="H1376" s="11">
        <v>1</v>
      </c>
    </row>
    <row r="1377" spans="1:8">
      <c r="A1377" s="6">
        <v>2714</v>
      </c>
      <c r="B1377" s="11">
        <v>305</v>
      </c>
      <c r="C1377" s="11"/>
      <c r="G1377" s="6">
        <v>3958</v>
      </c>
      <c r="H1377" s="11">
        <v>16</v>
      </c>
    </row>
    <row r="1378" spans="1:8">
      <c r="A1378" s="6">
        <v>2715</v>
      </c>
      <c r="B1378" s="11">
        <v>551</v>
      </c>
      <c r="C1378" s="11"/>
      <c r="G1378" s="6">
        <v>3959</v>
      </c>
      <c r="H1378" s="11">
        <v>12</v>
      </c>
    </row>
    <row r="1379" spans="1:8">
      <c r="A1379" s="6">
        <v>2716</v>
      </c>
      <c r="B1379" s="11">
        <v>187</v>
      </c>
      <c r="C1379" s="11"/>
      <c r="G1379" s="6">
        <v>3960</v>
      </c>
      <c r="H1379" s="11">
        <v>4</v>
      </c>
    </row>
    <row r="1380" spans="1:8">
      <c r="A1380" s="6">
        <v>2717</v>
      </c>
      <c r="B1380" s="11">
        <v>325</v>
      </c>
      <c r="C1380" s="11"/>
      <c r="G1380" s="6">
        <v>3961</v>
      </c>
      <c r="H1380" s="11">
        <v>2</v>
      </c>
    </row>
    <row r="1381" spans="1:8">
      <c r="A1381" s="6">
        <v>2718</v>
      </c>
      <c r="B1381" s="11">
        <v>148</v>
      </c>
      <c r="C1381" s="11"/>
      <c r="G1381" s="6">
        <v>3962</v>
      </c>
      <c r="H1381" s="11">
        <v>3</v>
      </c>
    </row>
    <row r="1382" spans="1:8">
      <c r="A1382" s="6">
        <v>2719</v>
      </c>
      <c r="B1382" s="11">
        <v>69</v>
      </c>
      <c r="C1382" s="11"/>
      <c r="G1382" s="6">
        <v>3963</v>
      </c>
      <c r="H1382" s="11">
        <v>0</v>
      </c>
    </row>
    <row r="1383" spans="1:8">
      <c r="A1383" s="6">
        <v>2720</v>
      </c>
      <c r="B1383" s="11">
        <v>173</v>
      </c>
      <c r="C1383" s="11"/>
      <c r="G1383" s="6">
        <v>3964</v>
      </c>
      <c r="H1383" s="11">
        <v>3</v>
      </c>
    </row>
    <row r="1384" spans="1:8">
      <c r="A1384" s="6">
        <v>2721</v>
      </c>
      <c r="B1384" s="11">
        <v>269</v>
      </c>
      <c r="C1384" s="11"/>
      <c r="G1384" s="6">
        <v>3965</v>
      </c>
      <c r="H1384" s="11">
        <v>4</v>
      </c>
    </row>
    <row r="1385" spans="1:8">
      <c r="A1385" s="6">
        <v>2722</v>
      </c>
      <c r="B1385" s="11">
        <v>185</v>
      </c>
      <c r="C1385" s="11"/>
      <c r="G1385" s="6">
        <v>3966</v>
      </c>
      <c r="H1385" s="11">
        <v>2</v>
      </c>
    </row>
    <row r="1386" spans="1:8">
      <c r="A1386" s="6">
        <v>2723</v>
      </c>
      <c r="B1386" s="11">
        <v>176</v>
      </c>
      <c r="C1386" s="11"/>
      <c r="G1386" s="6">
        <v>3967</v>
      </c>
      <c r="H1386" s="11">
        <v>10</v>
      </c>
    </row>
    <row r="1387" spans="1:8">
      <c r="A1387" s="6">
        <v>2724</v>
      </c>
      <c r="B1387" s="11">
        <v>1019</v>
      </c>
      <c r="C1387" s="11"/>
      <c r="G1387" s="6">
        <v>3968</v>
      </c>
      <c r="H1387" s="11">
        <v>11</v>
      </c>
    </row>
    <row r="1388" spans="1:8">
      <c r="A1388" s="6">
        <v>2725</v>
      </c>
      <c r="B1388" s="11">
        <v>113</v>
      </c>
      <c r="C1388" s="11"/>
      <c r="G1388" s="6">
        <v>3969</v>
      </c>
      <c r="H1388" s="11">
        <v>6</v>
      </c>
    </row>
    <row r="1389" spans="1:8">
      <c r="A1389" s="6">
        <v>2726</v>
      </c>
      <c r="B1389" s="11">
        <v>404</v>
      </c>
      <c r="C1389" s="11"/>
      <c r="G1389" s="6">
        <v>3970</v>
      </c>
      <c r="H1389" s="11">
        <v>2</v>
      </c>
    </row>
    <row r="1390" spans="1:8">
      <c r="A1390" s="6">
        <v>2727</v>
      </c>
      <c r="B1390" s="11">
        <v>707</v>
      </c>
      <c r="C1390" s="11"/>
      <c r="G1390" s="6">
        <v>3971</v>
      </c>
      <c r="H1390" s="11">
        <v>6</v>
      </c>
    </row>
    <row r="1391" spans="1:8">
      <c r="A1391" s="6">
        <v>2728</v>
      </c>
      <c r="B1391" s="11">
        <v>392</v>
      </c>
      <c r="C1391" s="11"/>
      <c r="G1391" s="6">
        <v>3972</v>
      </c>
      <c r="H1391" s="11">
        <v>8</v>
      </c>
    </row>
    <row r="1392" spans="1:8">
      <c r="A1392" s="6">
        <v>2729</v>
      </c>
      <c r="B1392" s="11">
        <v>23</v>
      </c>
      <c r="C1392" s="11"/>
      <c r="G1392" s="6">
        <v>3973</v>
      </c>
      <c r="H1392" s="11">
        <v>37</v>
      </c>
    </row>
    <row r="1393" spans="1:8">
      <c r="A1393" s="6">
        <v>2730</v>
      </c>
      <c r="B1393" s="11">
        <v>682</v>
      </c>
      <c r="C1393" s="11"/>
      <c r="G1393" s="6">
        <v>3974</v>
      </c>
      <c r="H1393" s="11">
        <v>11</v>
      </c>
    </row>
    <row r="1394" spans="1:8">
      <c r="A1394" s="6">
        <v>2731</v>
      </c>
      <c r="B1394" s="11">
        <v>37</v>
      </c>
      <c r="C1394" s="11"/>
      <c r="G1394" s="6">
        <v>3975</v>
      </c>
      <c r="H1394" s="11">
        <v>0</v>
      </c>
    </row>
    <row r="1395" spans="1:8">
      <c r="A1395" s="6">
        <v>2732</v>
      </c>
      <c r="B1395" s="11">
        <v>146</v>
      </c>
      <c r="C1395" s="11"/>
      <c r="G1395" s="6">
        <v>3976</v>
      </c>
      <c r="H1395" s="11">
        <v>10</v>
      </c>
    </row>
    <row r="1396" spans="1:8">
      <c r="A1396" s="6">
        <v>2733</v>
      </c>
      <c r="B1396" s="11">
        <v>119</v>
      </c>
      <c r="C1396" s="11"/>
      <c r="G1396" s="6">
        <v>3977</v>
      </c>
      <c r="H1396" s="11">
        <v>6</v>
      </c>
    </row>
    <row r="1397" spans="1:8">
      <c r="A1397" s="6">
        <v>2734</v>
      </c>
      <c r="B1397" s="11">
        <v>163</v>
      </c>
      <c r="C1397" s="11"/>
      <c r="G1397" s="6">
        <v>3978</v>
      </c>
      <c r="H1397" s="11">
        <v>8</v>
      </c>
    </row>
    <row r="1398" spans="1:8">
      <c r="A1398" s="6">
        <v>2735</v>
      </c>
      <c r="B1398" s="11">
        <v>339</v>
      </c>
      <c r="C1398" s="11"/>
      <c r="G1398" s="6">
        <v>3979</v>
      </c>
      <c r="H1398" s="11">
        <v>6</v>
      </c>
    </row>
    <row r="1399" spans="1:8">
      <c r="A1399" s="6">
        <v>2736</v>
      </c>
      <c r="B1399" s="11">
        <v>58</v>
      </c>
      <c r="C1399" s="11"/>
      <c r="G1399" s="6">
        <v>3980</v>
      </c>
      <c r="H1399" s="11">
        <v>7</v>
      </c>
    </row>
    <row r="1400" spans="1:8">
      <c r="A1400" s="6">
        <v>2737</v>
      </c>
      <c r="B1400" s="11">
        <v>456</v>
      </c>
      <c r="C1400" s="11"/>
      <c r="G1400" s="6">
        <v>3981</v>
      </c>
      <c r="H1400" s="11">
        <v>7</v>
      </c>
    </row>
    <row r="1401" spans="1:8">
      <c r="A1401" s="6">
        <v>2738</v>
      </c>
      <c r="B1401" s="11">
        <v>15</v>
      </c>
      <c r="C1401" s="11"/>
      <c r="G1401" s="6">
        <v>3982</v>
      </c>
      <c r="H1401" s="11">
        <v>5</v>
      </c>
    </row>
    <row r="1402" spans="1:8">
      <c r="A1402" s="6">
        <v>2739</v>
      </c>
      <c r="B1402" s="11">
        <v>191</v>
      </c>
      <c r="C1402" s="11"/>
      <c r="G1402" s="6">
        <v>3983</v>
      </c>
      <c r="H1402" s="11">
        <v>46</v>
      </c>
    </row>
    <row r="1403" spans="1:8">
      <c r="A1403" s="6">
        <v>2740</v>
      </c>
      <c r="B1403" s="11">
        <v>17</v>
      </c>
      <c r="C1403" s="11"/>
      <c r="G1403" s="6">
        <v>3984</v>
      </c>
      <c r="H1403" s="11">
        <v>10</v>
      </c>
    </row>
    <row r="1404" spans="1:8">
      <c r="A1404" s="6">
        <v>2781</v>
      </c>
      <c r="B1404" s="11">
        <v>28</v>
      </c>
      <c r="C1404" s="11"/>
      <c r="G1404" s="6">
        <v>3985</v>
      </c>
      <c r="H1404" s="11">
        <v>19</v>
      </c>
    </row>
    <row r="1405" spans="1:8">
      <c r="A1405" s="6">
        <v>2782</v>
      </c>
      <c r="B1405" s="11">
        <v>18</v>
      </c>
      <c r="C1405" s="11"/>
      <c r="G1405" s="6">
        <v>3986</v>
      </c>
      <c r="H1405" s="11">
        <v>13</v>
      </c>
    </row>
    <row r="1406" spans="1:8">
      <c r="A1406" s="6">
        <v>2783</v>
      </c>
      <c r="B1406" s="11">
        <v>61</v>
      </c>
      <c r="C1406" s="11"/>
      <c r="G1406" s="6">
        <v>3987</v>
      </c>
      <c r="H1406" s="11">
        <v>13</v>
      </c>
    </row>
    <row r="1407" spans="1:8">
      <c r="A1407" s="6">
        <v>2784</v>
      </c>
      <c r="B1407" s="11">
        <v>108</v>
      </c>
      <c r="C1407" s="11"/>
      <c r="G1407" s="6">
        <v>3988</v>
      </c>
      <c r="H1407" s="11">
        <v>4</v>
      </c>
    </row>
    <row r="1408" spans="1:8">
      <c r="A1408" s="6">
        <v>2785</v>
      </c>
      <c r="B1408" s="11">
        <v>142</v>
      </c>
      <c r="C1408" s="11"/>
      <c r="G1408" s="6">
        <v>3989</v>
      </c>
      <c r="H1408" s="11">
        <v>0</v>
      </c>
    </row>
    <row r="1409" spans="1:8">
      <c r="A1409" s="6">
        <v>2786</v>
      </c>
      <c r="B1409" s="11">
        <v>74</v>
      </c>
      <c r="C1409" s="11"/>
      <c r="G1409" s="6">
        <v>3990</v>
      </c>
      <c r="H1409" s="11">
        <v>3</v>
      </c>
    </row>
    <row r="1410" spans="1:8">
      <c r="A1410" s="6">
        <v>2787</v>
      </c>
      <c r="B1410" s="11">
        <v>38</v>
      </c>
      <c r="C1410" s="11"/>
      <c r="G1410" s="6">
        <v>3991</v>
      </c>
      <c r="H1410" s="11">
        <v>1</v>
      </c>
    </row>
    <row r="1411" spans="1:8">
      <c r="A1411" s="6">
        <v>2788</v>
      </c>
      <c r="B1411" s="11">
        <v>20</v>
      </c>
      <c r="C1411" s="11"/>
      <c r="G1411" s="6">
        <v>3992</v>
      </c>
      <c r="H1411" s="11">
        <v>9</v>
      </c>
    </row>
    <row r="1412" spans="1:8">
      <c r="A1412" s="6">
        <v>2789</v>
      </c>
      <c r="B1412" s="11">
        <v>24</v>
      </c>
      <c r="C1412" s="11"/>
      <c r="G1412" s="6">
        <v>3993</v>
      </c>
      <c r="H1412" s="11">
        <v>1</v>
      </c>
    </row>
    <row r="1413" spans="1:8">
      <c r="A1413" s="6">
        <v>2790</v>
      </c>
      <c r="B1413" s="11">
        <v>66</v>
      </c>
      <c r="C1413" s="11"/>
      <c r="G1413" s="6">
        <v>3994</v>
      </c>
      <c r="H1413" s="11">
        <v>1</v>
      </c>
    </row>
    <row r="1414" spans="1:8">
      <c r="A1414" s="6">
        <v>2791</v>
      </c>
      <c r="B1414" s="11">
        <v>28</v>
      </c>
      <c r="C1414" s="11"/>
      <c r="G1414" s="6">
        <v>3995</v>
      </c>
      <c r="H1414" s="11">
        <v>4</v>
      </c>
    </row>
    <row r="1415" spans="1:8">
      <c r="A1415" s="6">
        <v>2792</v>
      </c>
      <c r="B1415" s="11">
        <v>24</v>
      </c>
      <c r="C1415" s="11"/>
      <c r="G1415" s="6">
        <v>3996</v>
      </c>
      <c r="H1415" s="11">
        <v>17</v>
      </c>
    </row>
    <row r="1416" spans="1:8">
      <c r="A1416" s="6">
        <v>2793</v>
      </c>
      <c r="B1416" s="11">
        <v>73</v>
      </c>
      <c r="C1416" s="11"/>
      <c r="G1416" s="6">
        <v>3997</v>
      </c>
      <c r="H1416" s="11">
        <v>0</v>
      </c>
    </row>
    <row r="1417" spans="1:8">
      <c r="A1417" s="6">
        <v>2794</v>
      </c>
      <c r="B1417" s="11">
        <v>3</v>
      </c>
      <c r="C1417" s="11"/>
      <c r="G1417" s="6">
        <v>3998</v>
      </c>
      <c r="H1417" s="11">
        <v>12</v>
      </c>
    </row>
    <row r="1418" spans="1:8">
      <c r="A1418" s="6">
        <v>2795</v>
      </c>
      <c r="B1418" s="11">
        <v>20</v>
      </c>
      <c r="C1418" s="11"/>
      <c r="G1418" s="6">
        <v>3999</v>
      </c>
      <c r="H1418" s="11">
        <v>14</v>
      </c>
    </row>
    <row r="1419" spans="1:8">
      <c r="A1419" s="6">
        <v>2796</v>
      </c>
      <c r="B1419" s="11">
        <v>21</v>
      </c>
      <c r="C1419" s="11"/>
      <c r="G1419" s="6">
        <v>4000</v>
      </c>
      <c r="H1419" s="11">
        <v>1</v>
      </c>
    </row>
    <row r="1420" spans="1:8">
      <c r="A1420" s="6">
        <v>2797</v>
      </c>
      <c r="B1420" s="11">
        <v>94</v>
      </c>
      <c r="C1420" s="11"/>
      <c r="G1420" s="6">
        <v>4001</v>
      </c>
      <c r="H1420" s="11">
        <v>14</v>
      </c>
    </row>
    <row r="1421" spans="1:8">
      <c r="A1421" s="6">
        <v>2798</v>
      </c>
      <c r="B1421" s="11">
        <v>139</v>
      </c>
      <c r="C1421" s="11"/>
      <c r="G1421" s="6">
        <v>4002</v>
      </c>
      <c r="H1421" s="11">
        <v>4</v>
      </c>
    </row>
    <row r="1422" spans="1:8">
      <c r="A1422" s="6">
        <v>2799</v>
      </c>
      <c r="B1422" s="11">
        <v>130</v>
      </c>
      <c r="C1422" s="11"/>
      <c r="G1422" s="6">
        <v>4003</v>
      </c>
      <c r="H1422" s="11">
        <v>2</v>
      </c>
    </row>
    <row r="1423" spans="1:8">
      <c r="A1423" s="6">
        <v>2800</v>
      </c>
      <c r="B1423" s="11">
        <v>31</v>
      </c>
      <c r="C1423" s="11"/>
      <c r="G1423" s="6">
        <v>4004</v>
      </c>
      <c r="H1423" s="11">
        <v>1</v>
      </c>
    </row>
    <row r="1424" spans="1:8">
      <c r="A1424" s="6">
        <v>2801</v>
      </c>
      <c r="B1424" s="11">
        <v>13</v>
      </c>
      <c r="C1424" s="11"/>
      <c r="G1424" s="6">
        <v>4005</v>
      </c>
      <c r="H1424" s="11">
        <v>2</v>
      </c>
    </row>
    <row r="1425" spans="1:8">
      <c r="A1425" s="6">
        <v>2802</v>
      </c>
      <c r="B1425" s="11">
        <v>90</v>
      </c>
      <c r="C1425" s="11"/>
      <c r="G1425" s="6">
        <v>4006</v>
      </c>
      <c r="H1425" s="11">
        <v>1</v>
      </c>
    </row>
    <row r="1426" spans="1:8">
      <c r="A1426" s="6">
        <v>2803</v>
      </c>
      <c r="B1426" s="11">
        <v>141</v>
      </c>
      <c r="C1426" s="11"/>
      <c r="G1426" s="6">
        <v>4007</v>
      </c>
      <c r="H1426" s="11">
        <v>1</v>
      </c>
    </row>
    <row r="1427" spans="1:8">
      <c r="A1427" s="6">
        <v>2804</v>
      </c>
      <c r="B1427" s="11">
        <v>23</v>
      </c>
      <c r="C1427" s="11"/>
      <c r="G1427" s="6">
        <v>4008</v>
      </c>
      <c r="H1427" s="11">
        <v>4</v>
      </c>
    </row>
    <row r="1428" spans="1:8">
      <c r="A1428" s="6">
        <v>2805</v>
      </c>
      <c r="B1428" s="11">
        <v>18</v>
      </c>
      <c r="C1428" s="11"/>
      <c r="G1428" s="6">
        <v>4009</v>
      </c>
      <c r="H1428" s="11">
        <v>3</v>
      </c>
    </row>
    <row r="1429" spans="1:8">
      <c r="A1429" s="6">
        <v>2806</v>
      </c>
      <c r="B1429" s="11">
        <v>76</v>
      </c>
      <c r="C1429" s="11"/>
      <c r="G1429" s="6">
        <v>4010</v>
      </c>
      <c r="H1429" s="11">
        <v>38</v>
      </c>
    </row>
    <row r="1430" spans="1:8">
      <c r="A1430" s="6">
        <v>2807</v>
      </c>
      <c r="B1430" s="11">
        <v>93</v>
      </c>
      <c r="C1430" s="11"/>
      <c r="G1430" s="6">
        <v>4011</v>
      </c>
      <c r="H1430" s="11">
        <v>4</v>
      </c>
    </row>
    <row r="1431" spans="1:8">
      <c r="A1431" s="6">
        <v>2808</v>
      </c>
      <c r="B1431" s="11">
        <v>69</v>
      </c>
      <c r="C1431" s="11"/>
      <c r="G1431" s="6">
        <v>4012</v>
      </c>
      <c r="H1431" s="11">
        <v>0</v>
      </c>
    </row>
    <row r="1432" spans="1:8">
      <c r="A1432" s="6">
        <v>2809</v>
      </c>
      <c r="B1432" s="11">
        <v>21</v>
      </c>
      <c r="C1432" s="11"/>
      <c r="G1432" s="6">
        <v>4013</v>
      </c>
      <c r="H1432" s="11">
        <v>2</v>
      </c>
    </row>
    <row r="1433" spans="1:8">
      <c r="A1433" s="6">
        <v>2810</v>
      </c>
      <c r="B1433" s="11">
        <v>57</v>
      </c>
      <c r="C1433" s="11"/>
      <c r="G1433" s="6">
        <v>4014</v>
      </c>
      <c r="H1433" s="11">
        <v>0</v>
      </c>
    </row>
    <row r="1434" spans="1:8">
      <c r="A1434" s="6">
        <v>2811</v>
      </c>
      <c r="B1434" s="11">
        <v>108</v>
      </c>
      <c r="C1434" s="11"/>
      <c r="G1434" s="6">
        <v>4015</v>
      </c>
      <c r="H1434" s="11">
        <v>1</v>
      </c>
    </row>
    <row r="1435" spans="1:8">
      <c r="A1435" s="6">
        <v>2812</v>
      </c>
      <c r="B1435" s="11">
        <v>83</v>
      </c>
      <c r="C1435" s="11"/>
      <c r="G1435" s="6">
        <v>4016</v>
      </c>
      <c r="H1435" s="11">
        <v>7</v>
      </c>
    </row>
    <row r="1436" spans="1:8">
      <c r="A1436" s="6">
        <v>2813</v>
      </c>
      <c r="B1436" s="11">
        <v>96</v>
      </c>
      <c r="C1436" s="11"/>
      <c r="G1436" s="6">
        <v>4017</v>
      </c>
      <c r="H1436" s="11">
        <v>2</v>
      </c>
    </row>
    <row r="1437" spans="1:8">
      <c r="A1437" s="6">
        <v>2814</v>
      </c>
      <c r="B1437" s="11">
        <v>64</v>
      </c>
      <c r="C1437" s="11"/>
      <c r="G1437" s="6">
        <v>4018</v>
      </c>
      <c r="H1437" s="11">
        <v>4</v>
      </c>
    </row>
    <row r="1438" spans="1:8">
      <c r="A1438" s="6">
        <v>2815</v>
      </c>
      <c r="B1438" s="11">
        <v>14</v>
      </c>
      <c r="C1438" s="11"/>
      <c r="G1438" s="6">
        <v>4019</v>
      </c>
      <c r="H1438" s="11">
        <v>4</v>
      </c>
    </row>
    <row r="1439" spans="1:8">
      <c r="A1439" s="6">
        <v>2816</v>
      </c>
      <c r="B1439" s="11">
        <v>169</v>
      </c>
      <c r="C1439" s="11"/>
      <c r="G1439" s="6">
        <v>4020</v>
      </c>
      <c r="H1439" s="11">
        <v>3</v>
      </c>
    </row>
    <row r="1440" spans="1:8">
      <c r="A1440" s="6">
        <v>2817</v>
      </c>
      <c r="B1440" s="11">
        <v>33</v>
      </c>
      <c r="C1440" s="11"/>
      <c r="G1440" s="6">
        <v>4021</v>
      </c>
      <c r="H1440" s="11">
        <v>2</v>
      </c>
    </row>
    <row r="1441" spans="1:8">
      <c r="A1441" s="6">
        <v>2818</v>
      </c>
      <c r="B1441" s="11">
        <v>102</v>
      </c>
      <c r="C1441" s="11"/>
      <c r="G1441" s="6">
        <v>4022</v>
      </c>
      <c r="H1441" s="11">
        <v>197</v>
      </c>
    </row>
    <row r="1442" spans="1:8">
      <c r="A1442" s="6">
        <v>2819</v>
      </c>
      <c r="B1442" s="11">
        <v>104</v>
      </c>
      <c r="C1442" s="11"/>
      <c r="G1442" s="6">
        <v>4023</v>
      </c>
      <c r="H1442" s="11">
        <v>0</v>
      </c>
    </row>
    <row r="1443" spans="1:8">
      <c r="A1443" s="6">
        <v>2820</v>
      </c>
      <c r="B1443" s="11">
        <v>20</v>
      </c>
      <c r="C1443" s="11"/>
      <c r="G1443" s="6">
        <v>4024</v>
      </c>
      <c r="H1443" s="11">
        <v>1</v>
      </c>
    </row>
    <row r="1444" spans="1:8">
      <c r="A1444" s="6">
        <v>2821</v>
      </c>
      <c r="B1444" s="11">
        <v>35</v>
      </c>
      <c r="C1444" s="11"/>
      <c r="G1444" s="6">
        <v>4025</v>
      </c>
      <c r="H1444" s="11">
        <v>4</v>
      </c>
    </row>
    <row r="1445" spans="1:8">
      <c r="A1445" s="6">
        <v>2822</v>
      </c>
      <c r="B1445" s="11">
        <v>94</v>
      </c>
      <c r="C1445" s="11"/>
      <c r="G1445" s="6">
        <v>4026</v>
      </c>
      <c r="H1445" s="11">
        <v>0</v>
      </c>
    </row>
    <row r="1446" spans="1:8">
      <c r="A1446" s="6">
        <v>2823</v>
      </c>
      <c r="B1446" s="11">
        <v>14</v>
      </c>
      <c r="C1446" s="11"/>
      <c r="G1446" s="6">
        <v>4027</v>
      </c>
      <c r="H1446" s="11">
        <v>7</v>
      </c>
    </row>
    <row r="1447" spans="1:8">
      <c r="A1447" s="6">
        <v>2824</v>
      </c>
      <c r="B1447" s="11">
        <v>15</v>
      </c>
      <c r="C1447" s="11"/>
      <c r="G1447" s="6">
        <v>4028</v>
      </c>
      <c r="H1447" s="11">
        <v>11</v>
      </c>
    </row>
    <row r="1448" spans="1:8">
      <c r="A1448" s="6">
        <v>2825</v>
      </c>
      <c r="B1448" s="11">
        <v>51</v>
      </c>
      <c r="C1448" s="11"/>
      <c r="G1448" s="6">
        <v>4029</v>
      </c>
      <c r="H1448" s="11">
        <v>0</v>
      </c>
    </row>
    <row r="1449" spans="1:8">
      <c r="A1449" s="6">
        <v>2826</v>
      </c>
      <c r="B1449" s="11">
        <v>19</v>
      </c>
      <c r="C1449" s="11"/>
      <c r="G1449" s="6">
        <v>4030</v>
      </c>
      <c r="H1449" s="11">
        <v>6</v>
      </c>
    </row>
    <row r="1450" spans="1:8">
      <c r="A1450" s="6">
        <v>2827</v>
      </c>
      <c r="B1450" s="11">
        <v>23</v>
      </c>
      <c r="C1450" s="11"/>
      <c r="G1450" s="6">
        <v>4031</v>
      </c>
      <c r="H1450" s="11">
        <v>0</v>
      </c>
    </row>
    <row r="1451" spans="1:8">
      <c r="A1451" s="6">
        <v>2828</v>
      </c>
      <c r="B1451" s="11">
        <v>97</v>
      </c>
      <c r="C1451" s="11"/>
      <c r="G1451" s="6">
        <v>4032</v>
      </c>
      <c r="H1451" s="11">
        <v>7</v>
      </c>
    </row>
    <row r="1452" spans="1:8">
      <c r="A1452" s="6">
        <v>2829</v>
      </c>
      <c r="B1452" s="11">
        <v>76</v>
      </c>
      <c r="C1452" s="11"/>
      <c r="G1452" s="6">
        <v>4033</v>
      </c>
      <c r="H1452" s="11">
        <v>94</v>
      </c>
    </row>
    <row r="1453" spans="1:8">
      <c r="A1453" s="6">
        <v>2830</v>
      </c>
      <c r="B1453" s="11">
        <v>11</v>
      </c>
      <c r="C1453" s="11"/>
      <c r="G1453" s="6">
        <v>4034</v>
      </c>
      <c r="H1453" s="11">
        <v>2</v>
      </c>
    </row>
    <row r="1454" spans="1:8">
      <c r="A1454" s="6">
        <v>2831</v>
      </c>
      <c r="B1454" s="11">
        <v>52</v>
      </c>
      <c r="C1454" s="11"/>
      <c r="G1454" s="6">
        <v>4035</v>
      </c>
      <c r="H1454" s="11">
        <v>25</v>
      </c>
    </row>
    <row r="1455" spans="1:8">
      <c r="A1455" s="6">
        <v>2832</v>
      </c>
      <c r="B1455" s="11">
        <v>95</v>
      </c>
      <c r="C1455" s="11"/>
      <c r="G1455" s="6">
        <v>4036</v>
      </c>
      <c r="H1455" s="11">
        <v>17</v>
      </c>
    </row>
    <row r="1456" spans="1:8">
      <c r="A1456" s="6">
        <v>2833</v>
      </c>
      <c r="B1456" s="11">
        <v>35</v>
      </c>
      <c r="C1456" s="11"/>
      <c r="G1456" s="6">
        <v>4037</v>
      </c>
      <c r="H1456" s="11">
        <v>2</v>
      </c>
    </row>
    <row r="1457" spans="1:8">
      <c r="A1457" s="6">
        <v>2834</v>
      </c>
      <c r="B1457" s="11">
        <v>21</v>
      </c>
      <c r="C1457" s="11"/>
      <c r="G1457" s="6">
        <v>4038</v>
      </c>
      <c r="H1457" s="11">
        <v>4</v>
      </c>
    </row>
    <row r="1458" spans="1:8">
      <c r="A1458" s="6">
        <v>2835</v>
      </c>
      <c r="B1458" s="11">
        <v>93</v>
      </c>
      <c r="C1458" s="11"/>
      <c r="G1458" s="6">
        <v>4039</v>
      </c>
      <c r="H1458" s="11">
        <v>5</v>
      </c>
    </row>
    <row r="1459" spans="1:8">
      <c r="A1459" s="6">
        <v>2836</v>
      </c>
      <c r="B1459" s="11">
        <v>11</v>
      </c>
      <c r="C1459" s="11"/>
      <c r="G1459" s="6">
        <v>4040</v>
      </c>
      <c r="H1459" s="11">
        <v>2</v>
      </c>
    </row>
    <row r="1460" spans="1:8">
      <c r="A1460" s="6">
        <v>2837</v>
      </c>
      <c r="B1460" s="11">
        <v>21</v>
      </c>
      <c r="C1460" s="11"/>
      <c r="G1460" s="6">
        <v>4041</v>
      </c>
      <c r="H1460" s="11">
        <v>2</v>
      </c>
    </row>
    <row r="1461" spans="1:8">
      <c r="A1461" s="6">
        <v>2838</v>
      </c>
      <c r="B1461" s="11">
        <v>54</v>
      </c>
      <c r="C1461" s="11"/>
      <c r="G1461" s="6">
        <v>4042</v>
      </c>
      <c r="H1461" s="11">
        <v>3</v>
      </c>
    </row>
    <row r="1462" spans="1:8">
      <c r="A1462" s="6">
        <v>2839</v>
      </c>
      <c r="B1462" s="11">
        <v>31</v>
      </c>
      <c r="C1462" s="11"/>
      <c r="G1462" s="6">
        <v>4043</v>
      </c>
      <c r="H1462" s="11">
        <v>0</v>
      </c>
    </row>
    <row r="1463" spans="1:8">
      <c r="A1463" s="6">
        <v>2840</v>
      </c>
      <c r="B1463" s="11">
        <v>132</v>
      </c>
      <c r="C1463" s="11"/>
      <c r="G1463" s="6">
        <v>4044</v>
      </c>
      <c r="H1463" s="11">
        <v>4</v>
      </c>
    </row>
    <row r="1464" spans="1:8">
      <c r="A1464" s="6">
        <v>2921</v>
      </c>
      <c r="B1464" s="11">
        <v>3</v>
      </c>
      <c r="C1464" s="11"/>
      <c r="G1464" s="6">
        <v>4045</v>
      </c>
      <c r="H1464" s="11">
        <v>1</v>
      </c>
    </row>
    <row r="1465" spans="1:8">
      <c r="A1465" s="6">
        <v>2922</v>
      </c>
      <c r="B1465" s="11">
        <v>6</v>
      </c>
      <c r="C1465" s="11"/>
      <c r="G1465" s="6">
        <v>4046</v>
      </c>
      <c r="H1465" s="11">
        <v>12</v>
      </c>
    </row>
    <row r="1466" spans="1:8">
      <c r="A1466" s="6">
        <v>2923</v>
      </c>
      <c r="B1466" s="11">
        <v>10</v>
      </c>
      <c r="C1466" s="11"/>
      <c r="G1466" s="6">
        <v>4047</v>
      </c>
      <c r="H1466" s="11">
        <v>4</v>
      </c>
    </row>
    <row r="1467" spans="1:8">
      <c r="A1467" s="6">
        <v>2924</v>
      </c>
      <c r="B1467" s="11">
        <v>147</v>
      </c>
      <c r="C1467" s="11"/>
      <c r="G1467" s="6">
        <v>4048</v>
      </c>
      <c r="H1467" s="11">
        <v>91</v>
      </c>
    </row>
    <row r="1468" spans="1:8">
      <c r="A1468" s="6">
        <v>2925</v>
      </c>
      <c r="B1468" s="11">
        <v>199</v>
      </c>
      <c r="C1468" s="11"/>
      <c r="G1468" s="6">
        <v>4049</v>
      </c>
      <c r="H1468" s="11">
        <v>1</v>
      </c>
    </row>
    <row r="1469" spans="1:8">
      <c r="A1469" s="6">
        <v>2926</v>
      </c>
      <c r="B1469" s="11">
        <v>50</v>
      </c>
      <c r="C1469" s="11"/>
      <c r="G1469" s="6">
        <v>4050</v>
      </c>
      <c r="H1469" s="11">
        <v>1</v>
      </c>
    </row>
    <row r="1470" spans="1:8">
      <c r="A1470" s="6">
        <v>2927</v>
      </c>
      <c r="B1470" s="11">
        <v>21</v>
      </c>
      <c r="C1470" s="11"/>
      <c r="G1470" s="6">
        <v>4051</v>
      </c>
      <c r="H1470" s="11">
        <v>0</v>
      </c>
    </row>
    <row r="1471" spans="1:8">
      <c r="A1471" s="6">
        <v>2928</v>
      </c>
      <c r="B1471" s="11">
        <v>24</v>
      </c>
      <c r="C1471" s="11"/>
      <c r="G1471" s="6">
        <v>4052</v>
      </c>
      <c r="H1471" s="11">
        <v>13</v>
      </c>
    </row>
    <row r="1472" spans="1:8">
      <c r="A1472" s="6">
        <v>2929</v>
      </c>
      <c r="B1472" s="11">
        <v>32</v>
      </c>
      <c r="C1472" s="11"/>
      <c r="G1472" s="6">
        <v>4053</v>
      </c>
      <c r="H1472" s="11">
        <v>2</v>
      </c>
    </row>
    <row r="1473" spans="1:8">
      <c r="A1473" s="6">
        <v>2930</v>
      </c>
      <c r="B1473" s="11">
        <v>62</v>
      </c>
      <c r="C1473" s="11"/>
      <c r="G1473" s="6">
        <v>4054</v>
      </c>
      <c r="H1473" s="11">
        <v>0</v>
      </c>
    </row>
    <row r="1474" spans="1:8">
      <c r="A1474" s="6">
        <v>2931</v>
      </c>
      <c r="B1474" s="11">
        <v>9</v>
      </c>
      <c r="C1474" s="11"/>
      <c r="G1474" s="6">
        <v>4055</v>
      </c>
      <c r="H1474" s="11">
        <v>21</v>
      </c>
    </row>
    <row r="1475" spans="1:8">
      <c r="A1475" s="6">
        <v>2932</v>
      </c>
      <c r="B1475" s="11">
        <v>38</v>
      </c>
      <c r="C1475" s="11"/>
      <c r="G1475" s="6">
        <v>4056</v>
      </c>
      <c r="H1475" s="11">
        <v>9</v>
      </c>
    </row>
    <row r="1476" spans="1:8">
      <c r="A1476" s="6">
        <v>2933</v>
      </c>
      <c r="B1476" s="11">
        <v>54</v>
      </c>
      <c r="C1476" s="11"/>
      <c r="G1476" s="6">
        <v>4057</v>
      </c>
      <c r="H1476" s="11">
        <v>6</v>
      </c>
    </row>
    <row r="1477" spans="1:8">
      <c r="A1477" s="6">
        <v>2934</v>
      </c>
      <c r="B1477" s="11">
        <v>37</v>
      </c>
      <c r="C1477" s="11"/>
      <c r="G1477" s="6">
        <v>4058</v>
      </c>
      <c r="H1477" s="11">
        <v>4</v>
      </c>
    </row>
    <row r="1478" spans="1:8">
      <c r="A1478" s="6">
        <v>2935</v>
      </c>
      <c r="B1478" s="11">
        <v>39</v>
      </c>
      <c r="C1478" s="11"/>
      <c r="G1478" s="6">
        <v>4059</v>
      </c>
      <c r="H1478" s="11">
        <v>7</v>
      </c>
    </row>
    <row r="1479" spans="1:8">
      <c r="A1479" s="6">
        <v>2936</v>
      </c>
      <c r="B1479" s="11">
        <v>34</v>
      </c>
      <c r="C1479" s="11"/>
      <c r="G1479" s="6">
        <v>4060</v>
      </c>
      <c r="H1479" s="11">
        <v>5</v>
      </c>
    </row>
    <row r="1480" spans="1:8">
      <c r="A1480" s="6">
        <v>2937</v>
      </c>
      <c r="B1480" s="11">
        <v>55</v>
      </c>
      <c r="C1480" s="11"/>
      <c r="G1480" s="6">
        <v>4061</v>
      </c>
      <c r="H1480" s="11">
        <v>0</v>
      </c>
    </row>
    <row r="1481" spans="1:8">
      <c r="A1481" s="6">
        <v>2938</v>
      </c>
      <c r="B1481" s="11">
        <v>32</v>
      </c>
      <c r="C1481" s="11"/>
      <c r="G1481" s="6">
        <v>4062</v>
      </c>
      <c r="H1481" s="11">
        <v>3</v>
      </c>
    </row>
    <row r="1482" spans="1:8">
      <c r="A1482" s="6">
        <v>2939</v>
      </c>
      <c r="B1482" s="11">
        <v>25</v>
      </c>
      <c r="C1482" s="11"/>
      <c r="G1482" s="6">
        <v>4063</v>
      </c>
      <c r="H1482" s="11">
        <v>9</v>
      </c>
    </row>
    <row r="1483" spans="1:8">
      <c r="A1483" s="6">
        <v>2940</v>
      </c>
      <c r="B1483" s="11">
        <v>33</v>
      </c>
      <c r="C1483" s="11"/>
      <c r="G1483" s="6">
        <v>4064</v>
      </c>
      <c r="H1483" s="11">
        <v>6</v>
      </c>
    </row>
    <row r="1484" spans="1:8">
      <c r="A1484" s="6">
        <v>2961</v>
      </c>
      <c r="B1484" s="11">
        <v>108</v>
      </c>
      <c r="C1484" s="11"/>
      <c r="G1484" s="6">
        <v>4065</v>
      </c>
      <c r="H1484" s="11">
        <v>4</v>
      </c>
    </row>
    <row r="1485" spans="1:8">
      <c r="A1485" s="6">
        <v>2962</v>
      </c>
      <c r="B1485" s="11">
        <v>20</v>
      </c>
      <c r="C1485" s="11"/>
      <c r="G1485" s="6">
        <v>4066</v>
      </c>
      <c r="H1485" s="11">
        <v>1</v>
      </c>
    </row>
    <row r="1486" spans="1:8">
      <c r="A1486" s="6">
        <v>2963</v>
      </c>
      <c r="B1486" s="11">
        <v>98</v>
      </c>
      <c r="C1486" s="11"/>
      <c r="G1486" s="6">
        <v>4067</v>
      </c>
      <c r="H1486" s="11">
        <v>17</v>
      </c>
    </row>
    <row r="1487" spans="1:8">
      <c r="A1487" s="6">
        <v>2964</v>
      </c>
      <c r="B1487" s="11">
        <v>196</v>
      </c>
      <c r="C1487" s="11"/>
      <c r="G1487" s="6">
        <v>4068</v>
      </c>
      <c r="H1487" s="11">
        <v>1</v>
      </c>
    </row>
    <row r="1488" spans="1:8">
      <c r="A1488" s="6">
        <v>2965</v>
      </c>
      <c r="B1488" s="11">
        <v>39</v>
      </c>
      <c r="C1488" s="11"/>
      <c r="G1488" s="6">
        <v>4069</v>
      </c>
      <c r="H1488" s="11">
        <v>13</v>
      </c>
    </row>
    <row r="1489" spans="1:8">
      <c r="A1489" s="6">
        <v>2966</v>
      </c>
      <c r="B1489" s="11">
        <v>128</v>
      </c>
      <c r="C1489" s="11"/>
      <c r="G1489" s="6">
        <v>4070</v>
      </c>
      <c r="H1489" s="11">
        <v>6</v>
      </c>
    </row>
    <row r="1490" spans="1:8">
      <c r="A1490" s="6">
        <v>2967</v>
      </c>
      <c r="B1490" s="11">
        <v>71</v>
      </c>
      <c r="C1490" s="11"/>
      <c r="G1490" s="6">
        <v>4071</v>
      </c>
      <c r="H1490" s="11">
        <v>0</v>
      </c>
    </row>
    <row r="1491" spans="1:8">
      <c r="A1491" s="6">
        <v>2968</v>
      </c>
      <c r="B1491" s="11">
        <v>47</v>
      </c>
      <c r="C1491" s="11"/>
      <c r="G1491" s="6">
        <v>4072</v>
      </c>
      <c r="H1491" s="11">
        <v>2</v>
      </c>
    </row>
    <row r="1492" spans="1:8">
      <c r="A1492" s="6">
        <v>2969</v>
      </c>
      <c r="B1492" s="11">
        <v>17</v>
      </c>
      <c r="C1492" s="11"/>
      <c r="G1492" s="6">
        <v>4073</v>
      </c>
      <c r="H1492" s="11">
        <v>2</v>
      </c>
    </row>
    <row r="1493" spans="1:8">
      <c r="A1493" s="6">
        <v>2970</v>
      </c>
      <c r="B1493" s="11">
        <v>91</v>
      </c>
      <c r="C1493" s="11"/>
      <c r="G1493" s="6">
        <v>4074</v>
      </c>
      <c r="H1493" s="11">
        <v>21</v>
      </c>
    </row>
    <row r="1494" spans="1:8">
      <c r="A1494" s="6">
        <v>2971</v>
      </c>
      <c r="B1494" s="11">
        <v>43</v>
      </c>
      <c r="C1494" s="11"/>
      <c r="G1494" s="6">
        <v>4075</v>
      </c>
      <c r="H1494" s="11">
        <v>13</v>
      </c>
    </row>
    <row r="1495" spans="1:8">
      <c r="A1495" s="6">
        <v>2972</v>
      </c>
      <c r="B1495" s="11">
        <v>17</v>
      </c>
      <c r="C1495" s="11"/>
      <c r="G1495" s="6">
        <v>4076</v>
      </c>
      <c r="H1495" s="11">
        <v>0</v>
      </c>
    </row>
    <row r="1496" spans="1:8">
      <c r="A1496" s="6">
        <v>2973</v>
      </c>
      <c r="B1496" s="11">
        <v>33</v>
      </c>
      <c r="C1496" s="11"/>
      <c r="G1496" s="6">
        <v>4077</v>
      </c>
      <c r="H1496" s="11">
        <v>6</v>
      </c>
    </row>
    <row r="1497" spans="1:8">
      <c r="A1497" s="6">
        <v>2974</v>
      </c>
      <c r="B1497" s="11">
        <v>87</v>
      </c>
      <c r="C1497" s="11"/>
      <c r="G1497" s="6">
        <v>4078</v>
      </c>
      <c r="H1497" s="11">
        <v>0</v>
      </c>
    </row>
    <row r="1498" spans="1:8">
      <c r="A1498" s="6">
        <v>2975</v>
      </c>
      <c r="B1498" s="11">
        <v>113</v>
      </c>
      <c r="C1498" s="11"/>
      <c r="G1498" s="6">
        <v>4079</v>
      </c>
      <c r="H1498" s="11">
        <v>1</v>
      </c>
    </row>
    <row r="1499" spans="1:8">
      <c r="A1499" s="6">
        <v>2976</v>
      </c>
      <c r="B1499" s="11">
        <v>14</v>
      </c>
      <c r="C1499" s="11"/>
      <c r="G1499" s="6">
        <v>4080</v>
      </c>
      <c r="H1499" s="11">
        <v>0</v>
      </c>
    </row>
    <row r="1500" spans="1:8">
      <c r="A1500" s="6">
        <v>2977</v>
      </c>
      <c r="B1500" s="11">
        <v>30</v>
      </c>
      <c r="C1500" s="11"/>
      <c r="G1500" s="6">
        <v>4081</v>
      </c>
      <c r="H1500" s="11">
        <v>12</v>
      </c>
    </row>
    <row r="1501" spans="1:8">
      <c r="A1501" s="6">
        <v>2978</v>
      </c>
      <c r="B1501" s="11">
        <v>16</v>
      </c>
      <c r="C1501" s="11"/>
      <c r="G1501" s="6">
        <v>4082</v>
      </c>
      <c r="H1501" s="11">
        <v>2</v>
      </c>
    </row>
    <row r="1502" spans="1:8">
      <c r="A1502" s="6">
        <v>2979</v>
      </c>
      <c r="B1502" s="11">
        <v>46</v>
      </c>
      <c r="C1502" s="11"/>
      <c r="G1502" s="6">
        <v>4083</v>
      </c>
      <c r="H1502" s="11">
        <v>6</v>
      </c>
    </row>
    <row r="1503" spans="1:8">
      <c r="A1503" s="6">
        <v>2980</v>
      </c>
      <c r="B1503" s="11">
        <v>24</v>
      </c>
      <c r="C1503" s="11"/>
      <c r="G1503" s="6">
        <v>4084</v>
      </c>
      <c r="H1503" s="11">
        <v>1</v>
      </c>
    </row>
    <row r="1504" spans="1:8">
      <c r="A1504" s="6">
        <v>2981</v>
      </c>
      <c r="B1504" s="11">
        <v>97</v>
      </c>
      <c r="C1504" s="11"/>
      <c r="G1504" s="6">
        <v>4085</v>
      </c>
      <c r="H1504" s="11">
        <v>1</v>
      </c>
    </row>
    <row r="1505" spans="1:8">
      <c r="A1505" s="6">
        <v>2982</v>
      </c>
      <c r="B1505" s="11">
        <v>59</v>
      </c>
      <c r="C1505" s="11"/>
      <c r="G1505" s="6">
        <v>4086</v>
      </c>
      <c r="H1505" s="11">
        <v>5</v>
      </c>
    </row>
    <row r="1506" spans="1:8">
      <c r="A1506" s="6">
        <v>2983</v>
      </c>
      <c r="B1506" s="11">
        <v>1095</v>
      </c>
      <c r="C1506" s="11"/>
      <c r="G1506" s="6">
        <v>4087</v>
      </c>
      <c r="H1506" s="11">
        <v>0</v>
      </c>
    </row>
    <row r="1507" spans="1:8">
      <c r="A1507" s="6">
        <v>2984</v>
      </c>
      <c r="B1507" s="11">
        <v>218</v>
      </c>
      <c r="C1507" s="11"/>
      <c r="G1507" s="6">
        <v>4088</v>
      </c>
      <c r="H1507" s="11">
        <v>3</v>
      </c>
    </row>
    <row r="1508" spans="1:8">
      <c r="A1508" s="6">
        <v>2985</v>
      </c>
      <c r="B1508" s="11">
        <v>111</v>
      </c>
      <c r="C1508" s="11"/>
      <c r="G1508" s="6">
        <v>4089</v>
      </c>
      <c r="H1508" s="11">
        <v>8</v>
      </c>
    </row>
    <row r="1509" spans="1:8">
      <c r="A1509" s="6">
        <v>2986</v>
      </c>
      <c r="B1509" s="11">
        <v>56</v>
      </c>
      <c r="C1509" s="11"/>
      <c r="G1509" s="6">
        <v>4090</v>
      </c>
      <c r="H1509" s="11">
        <v>3</v>
      </c>
    </row>
    <row r="1510" spans="1:8">
      <c r="A1510" s="6">
        <v>2987</v>
      </c>
      <c r="B1510" s="11">
        <v>265</v>
      </c>
      <c r="C1510" s="11"/>
      <c r="G1510" s="6">
        <v>4091</v>
      </c>
      <c r="H1510" s="11">
        <v>8</v>
      </c>
    </row>
    <row r="1511" spans="1:8">
      <c r="A1511" s="6">
        <v>2988</v>
      </c>
      <c r="B1511" s="11">
        <v>28</v>
      </c>
      <c r="C1511" s="11"/>
      <c r="G1511" s="6">
        <v>4092</v>
      </c>
      <c r="H1511" s="11">
        <v>1</v>
      </c>
    </row>
    <row r="1512" spans="1:8">
      <c r="A1512" s="6">
        <v>2989</v>
      </c>
      <c r="B1512" s="11">
        <v>364</v>
      </c>
      <c r="C1512" s="11"/>
      <c r="G1512" s="6">
        <v>4093</v>
      </c>
      <c r="H1512" s="11">
        <v>4</v>
      </c>
    </row>
    <row r="1513" spans="1:8">
      <c r="A1513" s="6">
        <v>2990</v>
      </c>
      <c r="B1513" s="11">
        <v>27</v>
      </c>
      <c r="C1513" s="11"/>
      <c r="G1513" s="6">
        <v>4094</v>
      </c>
      <c r="H1513" s="11">
        <v>8</v>
      </c>
    </row>
    <row r="1514" spans="1:8">
      <c r="A1514" s="6">
        <v>2991</v>
      </c>
      <c r="B1514" s="11">
        <v>93</v>
      </c>
      <c r="C1514" s="11"/>
      <c r="G1514" s="6">
        <v>4095</v>
      </c>
      <c r="H1514" s="11">
        <v>1</v>
      </c>
    </row>
    <row r="1515" spans="1:8">
      <c r="A1515" s="6">
        <v>2992</v>
      </c>
      <c r="B1515" s="11">
        <v>64</v>
      </c>
      <c r="C1515" s="11"/>
      <c r="G1515" s="6">
        <v>4096</v>
      </c>
      <c r="H1515" s="11">
        <v>5</v>
      </c>
    </row>
    <row r="1516" spans="1:8">
      <c r="A1516" s="6">
        <v>2993</v>
      </c>
      <c r="B1516" s="11">
        <v>22</v>
      </c>
      <c r="C1516" s="11"/>
      <c r="G1516" s="6">
        <v>4097</v>
      </c>
      <c r="H1516" s="11">
        <v>0</v>
      </c>
    </row>
    <row r="1517" spans="1:8">
      <c r="A1517" s="6">
        <v>2994</v>
      </c>
      <c r="B1517" s="11">
        <v>59</v>
      </c>
      <c r="C1517" s="11"/>
      <c r="G1517" s="6">
        <v>4098</v>
      </c>
      <c r="H1517" s="11">
        <v>0</v>
      </c>
    </row>
    <row r="1518" spans="1:8">
      <c r="A1518" s="6">
        <v>2995</v>
      </c>
      <c r="B1518" s="11">
        <v>249</v>
      </c>
      <c r="C1518" s="11"/>
      <c r="G1518" s="6">
        <v>4099</v>
      </c>
      <c r="H1518" s="11">
        <v>1</v>
      </c>
    </row>
    <row r="1519" spans="1:8">
      <c r="A1519" s="6">
        <v>2996</v>
      </c>
      <c r="B1519" s="11">
        <v>392</v>
      </c>
      <c r="C1519" s="11"/>
      <c r="G1519" s="6">
        <v>4100</v>
      </c>
      <c r="H1519" s="11">
        <v>0</v>
      </c>
    </row>
    <row r="1520" spans="1:8">
      <c r="A1520" s="6">
        <v>2997</v>
      </c>
      <c r="B1520" s="11">
        <v>115</v>
      </c>
      <c r="C1520" s="11"/>
      <c r="G1520" s="6">
        <v>4101</v>
      </c>
      <c r="H1520" s="11">
        <v>0</v>
      </c>
    </row>
    <row r="1521" spans="1:8">
      <c r="A1521" s="6">
        <v>2998</v>
      </c>
      <c r="B1521" s="11">
        <v>433</v>
      </c>
      <c r="C1521" s="11"/>
      <c r="G1521" s="6">
        <v>4102</v>
      </c>
      <c r="H1521" s="11">
        <v>6</v>
      </c>
    </row>
    <row r="1522" spans="1:8">
      <c r="A1522" s="6">
        <v>2999</v>
      </c>
      <c r="B1522" s="11">
        <v>20</v>
      </c>
      <c r="C1522" s="11"/>
      <c r="G1522" s="6">
        <v>4103</v>
      </c>
      <c r="H1522" s="11">
        <v>6</v>
      </c>
    </row>
    <row r="1523" spans="1:8">
      <c r="A1523" s="6">
        <v>3000</v>
      </c>
      <c r="B1523" s="11">
        <v>8</v>
      </c>
      <c r="C1523" s="11"/>
      <c r="G1523" s="6">
        <v>4104</v>
      </c>
      <c r="H1523" s="11">
        <v>14</v>
      </c>
    </row>
    <row r="1524" spans="1:8">
      <c r="A1524" s="6">
        <v>3001</v>
      </c>
      <c r="B1524" s="11">
        <v>175</v>
      </c>
      <c r="C1524" s="11"/>
      <c r="G1524" s="6">
        <v>4105</v>
      </c>
      <c r="H1524" s="11">
        <v>6</v>
      </c>
    </row>
    <row r="1525" spans="1:8">
      <c r="A1525" s="6">
        <v>3002</v>
      </c>
      <c r="B1525" s="11">
        <v>104</v>
      </c>
      <c r="C1525" s="11"/>
      <c r="G1525" s="6">
        <v>4106</v>
      </c>
      <c r="H1525" s="11">
        <v>33</v>
      </c>
    </row>
    <row r="1526" spans="1:8">
      <c r="A1526" s="6">
        <v>3003</v>
      </c>
      <c r="B1526" s="11">
        <v>17</v>
      </c>
      <c r="C1526" s="11"/>
      <c r="G1526" s="6">
        <v>4107</v>
      </c>
      <c r="H1526" s="11">
        <v>4</v>
      </c>
    </row>
    <row r="1527" spans="1:8">
      <c r="A1527" s="6">
        <v>3004</v>
      </c>
      <c r="B1527" s="11">
        <v>277</v>
      </c>
      <c r="C1527" s="11"/>
      <c r="G1527" s="6">
        <v>4108</v>
      </c>
      <c r="H1527" s="11">
        <v>1</v>
      </c>
    </row>
    <row r="1528" spans="1:8">
      <c r="A1528" s="6">
        <v>3005</v>
      </c>
      <c r="B1528" s="11">
        <v>118</v>
      </c>
      <c r="C1528" s="11"/>
      <c r="G1528" s="6">
        <v>4109</v>
      </c>
      <c r="H1528" s="11">
        <v>0</v>
      </c>
    </row>
    <row r="1529" spans="1:8">
      <c r="A1529" s="6">
        <v>3006</v>
      </c>
      <c r="B1529" s="11">
        <v>97</v>
      </c>
      <c r="C1529" s="11"/>
      <c r="G1529" s="6">
        <v>4110</v>
      </c>
      <c r="H1529" s="11">
        <v>6</v>
      </c>
    </row>
    <row r="1530" spans="1:8">
      <c r="A1530" s="6">
        <v>3007</v>
      </c>
      <c r="B1530" s="11">
        <v>20</v>
      </c>
      <c r="C1530" s="11"/>
      <c r="G1530" s="6">
        <v>4111</v>
      </c>
      <c r="H1530" s="11">
        <v>6</v>
      </c>
    </row>
    <row r="1531" spans="1:8">
      <c r="A1531" s="6">
        <v>3008</v>
      </c>
      <c r="B1531" s="11">
        <v>26</v>
      </c>
      <c r="C1531" s="11"/>
      <c r="G1531" s="6">
        <v>4112</v>
      </c>
      <c r="H1531" s="11">
        <v>1</v>
      </c>
    </row>
    <row r="1532" spans="1:8">
      <c r="A1532" s="6">
        <v>3009</v>
      </c>
      <c r="B1532" s="11">
        <v>128</v>
      </c>
      <c r="C1532" s="11"/>
      <c r="G1532" s="6">
        <v>4113</v>
      </c>
      <c r="H1532" s="11">
        <v>3</v>
      </c>
    </row>
    <row r="1533" spans="1:8">
      <c r="A1533" s="6">
        <v>3010</v>
      </c>
      <c r="B1533" s="11">
        <v>15</v>
      </c>
      <c r="C1533" s="11"/>
      <c r="G1533" s="6" t="s">
        <v>8307</v>
      </c>
      <c r="H1533" s="11">
        <v>27096</v>
      </c>
    </row>
    <row r="1534" spans="1:8">
      <c r="A1534" s="6">
        <v>3011</v>
      </c>
      <c r="B1534" s="11">
        <v>25</v>
      </c>
      <c r="C1534" s="11"/>
    </row>
    <row r="1535" spans="1:8">
      <c r="A1535" s="6">
        <v>3012</v>
      </c>
      <c r="B1535" s="11">
        <v>55</v>
      </c>
      <c r="C1535" s="11"/>
    </row>
    <row r="1536" spans="1:8">
      <c r="A1536" s="6">
        <v>3013</v>
      </c>
      <c r="B1536" s="11">
        <v>107</v>
      </c>
      <c r="C1536" s="11"/>
    </row>
    <row r="1537" spans="1:3">
      <c r="A1537" s="6">
        <v>3014</v>
      </c>
      <c r="B1537" s="11">
        <v>557</v>
      </c>
      <c r="C1537" s="11"/>
    </row>
    <row r="1538" spans="1:3">
      <c r="A1538" s="6">
        <v>3015</v>
      </c>
      <c r="B1538" s="11">
        <v>40</v>
      </c>
      <c r="C1538" s="11"/>
    </row>
    <row r="1539" spans="1:3">
      <c r="A1539" s="6">
        <v>3016</v>
      </c>
      <c r="B1539" s="11">
        <v>36</v>
      </c>
      <c r="C1539" s="11"/>
    </row>
    <row r="1540" spans="1:3">
      <c r="A1540" s="6">
        <v>3017</v>
      </c>
      <c r="B1540" s="11">
        <v>159</v>
      </c>
      <c r="C1540" s="11"/>
    </row>
    <row r="1541" spans="1:3">
      <c r="A1541" s="6">
        <v>3018</v>
      </c>
      <c r="B1541" s="11">
        <v>41</v>
      </c>
      <c r="C1541" s="11"/>
    </row>
    <row r="1542" spans="1:3">
      <c r="A1542" s="6">
        <v>3019</v>
      </c>
      <c r="B1542" s="11">
        <v>226</v>
      </c>
      <c r="C1542" s="11"/>
    </row>
    <row r="1543" spans="1:3">
      <c r="A1543" s="6">
        <v>3020</v>
      </c>
      <c r="B1543" s="11">
        <v>30</v>
      </c>
      <c r="C1543" s="11"/>
    </row>
    <row r="1544" spans="1:3">
      <c r="A1544" s="6">
        <v>3021</v>
      </c>
      <c r="B1544" s="11">
        <v>103</v>
      </c>
      <c r="C1544" s="11"/>
    </row>
    <row r="1545" spans="1:3">
      <c r="A1545" s="6">
        <v>3022</v>
      </c>
      <c r="B1545" s="11">
        <v>62</v>
      </c>
      <c r="C1545" s="11"/>
    </row>
    <row r="1546" spans="1:3">
      <c r="A1546" s="6">
        <v>3023</v>
      </c>
      <c r="B1546" s="11">
        <v>6</v>
      </c>
      <c r="C1546" s="11"/>
    </row>
    <row r="1547" spans="1:3">
      <c r="A1547" s="6">
        <v>3024</v>
      </c>
      <c r="B1547" s="11">
        <v>182</v>
      </c>
      <c r="C1547" s="11"/>
    </row>
    <row r="1548" spans="1:3">
      <c r="A1548" s="6">
        <v>3025</v>
      </c>
      <c r="B1548" s="11">
        <v>145</v>
      </c>
      <c r="C1548" s="11"/>
    </row>
    <row r="1549" spans="1:3">
      <c r="A1549" s="6">
        <v>3026</v>
      </c>
      <c r="B1549" s="11">
        <v>25</v>
      </c>
      <c r="C1549" s="11"/>
    </row>
    <row r="1550" spans="1:3">
      <c r="A1550" s="6">
        <v>3027</v>
      </c>
      <c r="B1550" s="11">
        <v>320</v>
      </c>
      <c r="C1550" s="11"/>
    </row>
    <row r="1551" spans="1:3">
      <c r="A1551" s="6">
        <v>3028</v>
      </c>
      <c r="B1551" s="11">
        <v>99</v>
      </c>
      <c r="C1551" s="11"/>
    </row>
    <row r="1552" spans="1:3">
      <c r="A1552" s="6">
        <v>3029</v>
      </c>
      <c r="B1552" s="11">
        <v>348</v>
      </c>
      <c r="C1552" s="11"/>
    </row>
    <row r="1553" spans="1:3">
      <c r="A1553" s="6">
        <v>3030</v>
      </c>
      <c r="B1553" s="11">
        <v>41</v>
      </c>
      <c r="C1553" s="11"/>
    </row>
    <row r="1554" spans="1:3">
      <c r="A1554" s="6">
        <v>3031</v>
      </c>
      <c r="B1554" s="11">
        <v>29</v>
      </c>
      <c r="C1554" s="11"/>
    </row>
    <row r="1555" spans="1:3">
      <c r="A1555" s="6">
        <v>3032</v>
      </c>
      <c r="B1555" s="11">
        <v>25</v>
      </c>
      <c r="C1555" s="11"/>
    </row>
    <row r="1556" spans="1:3">
      <c r="A1556" s="6">
        <v>3033</v>
      </c>
      <c r="B1556" s="11">
        <v>23</v>
      </c>
      <c r="C1556" s="11"/>
    </row>
    <row r="1557" spans="1:3">
      <c r="A1557" s="6">
        <v>3034</v>
      </c>
      <c r="B1557" s="11">
        <v>1260</v>
      </c>
      <c r="C1557" s="11"/>
    </row>
    <row r="1558" spans="1:3">
      <c r="A1558" s="6">
        <v>3035</v>
      </c>
      <c r="B1558" s="11">
        <v>307</v>
      </c>
      <c r="C1558" s="11"/>
    </row>
    <row r="1559" spans="1:3">
      <c r="A1559" s="6">
        <v>3036</v>
      </c>
      <c r="B1559" s="11">
        <v>329</v>
      </c>
      <c r="C1559" s="11"/>
    </row>
    <row r="1560" spans="1:3">
      <c r="A1560" s="6">
        <v>3037</v>
      </c>
      <c r="B1560" s="11">
        <v>32</v>
      </c>
      <c r="C1560" s="11"/>
    </row>
    <row r="1561" spans="1:3">
      <c r="A1561" s="6">
        <v>3038</v>
      </c>
      <c r="B1561" s="11">
        <v>27</v>
      </c>
      <c r="C1561" s="11"/>
    </row>
    <row r="1562" spans="1:3">
      <c r="A1562" s="6">
        <v>3039</v>
      </c>
      <c r="B1562" s="11">
        <v>236</v>
      </c>
      <c r="C1562" s="11"/>
    </row>
    <row r="1563" spans="1:3">
      <c r="A1563" s="6">
        <v>3040</v>
      </c>
      <c r="B1563" s="11">
        <v>42</v>
      </c>
      <c r="C1563" s="11"/>
    </row>
    <row r="1564" spans="1:3">
      <c r="A1564" s="6">
        <v>3041</v>
      </c>
      <c r="B1564" s="11">
        <v>95</v>
      </c>
      <c r="C1564" s="11"/>
    </row>
    <row r="1565" spans="1:3">
      <c r="A1565" s="6">
        <v>3042</v>
      </c>
      <c r="B1565" s="11">
        <v>37</v>
      </c>
      <c r="C1565" s="11"/>
    </row>
    <row r="1566" spans="1:3">
      <c r="A1566" s="6">
        <v>3043</v>
      </c>
      <c r="B1566" s="11">
        <v>128</v>
      </c>
      <c r="C1566" s="11"/>
    </row>
    <row r="1567" spans="1:3">
      <c r="A1567" s="6">
        <v>3044</v>
      </c>
      <c r="B1567" s="11">
        <v>156</v>
      </c>
      <c r="C1567" s="11"/>
    </row>
    <row r="1568" spans="1:3">
      <c r="A1568" s="6">
        <v>3045</v>
      </c>
      <c r="B1568" s="11">
        <v>64</v>
      </c>
      <c r="C1568" s="11"/>
    </row>
    <row r="1569" spans="1:3">
      <c r="A1569" s="6">
        <v>3046</v>
      </c>
      <c r="B1569" s="11">
        <v>58</v>
      </c>
      <c r="C1569" s="11"/>
    </row>
    <row r="1570" spans="1:3">
      <c r="A1570" s="6">
        <v>3047</v>
      </c>
      <c r="B1570" s="11">
        <v>20</v>
      </c>
      <c r="C1570" s="11"/>
    </row>
    <row r="1571" spans="1:3">
      <c r="A1571" s="6">
        <v>3048</v>
      </c>
      <c r="B1571" s="11">
        <v>47</v>
      </c>
      <c r="C1571" s="11"/>
    </row>
    <row r="1572" spans="1:3">
      <c r="A1572" s="6">
        <v>3049</v>
      </c>
      <c r="B1572" s="11">
        <v>54</v>
      </c>
      <c r="C1572" s="11"/>
    </row>
    <row r="1573" spans="1:3">
      <c r="A1573" s="6">
        <v>3050</v>
      </c>
      <c r="B1573" s="11">
        <v>9</v>
      </c>
      <c r="C1573" s="11"/>
    </row>
    <row r="1574" spans="1:3">
      <c r="A1574" s="6">
        <v>3147</v>
      </c>
      <c r="B1574" s="11">
        <v>213</v>
      </c>
      <c r="C1574" s="11"/>
    </row>
    <row r="1575" spans="1:3">
      <c r="A1575" s="6">
        <v>3148</v>
      </c>
      <c r="B1575" s="11">
        <v>57</v>
      </c>
      <c r="C1575" s="11"/>
    </row>
    <row r="1576" spans="1:3">
      <c r="A1576" s="6">
        <v>3149</v>
      </c>
      <c r="B1576" s="11">
        <v>25</v>
      </c>
      <c r="C1576" s="11"/>
    </row>
    <row r="1577" spans="1:3">
      <c r="A1577" s="6">
        <v>3150</v>
      </c>
      <c r="B1577" s="11">
        <v>104</v>
      </c>
      <c r="C1577" s="11"/>
    </row>
    <row r="1578" spans="1:3">
      <c r="A1578" s="6">
        <v>3151</v>
      </c>
      <c r="B1578" s="11">
        <v>34</v>
      </c>
      <c r="C1578" s="11"/>
    </row>
    <row r="1579" spans="1:3">
      <c r="A1579" s="6">
        <v>3152</v>
      </c>
      <c r="B1579" s="11">
        <v>67</v>
      </c>
      <c r="C1579" s="11"/>
    </row>
    <row r="1580" spans="1:3">
      <c r="A1580" s="6">
        <v>3153</v>
      </c>
      <c r="B1580" s="11">
        <v>241</v>
      </c>
      <c r="C1580" s="11"/>
    </row>
    <row r="1581" spans="1:3">
      <c r="A1581" s="6">
        <v>3154</v>
      </c>
      <c r="B1581" s="11">
        <v>123</v>
      </c>
      <c r="C1581" s="11"/>
    </row>
    <row r="1582" spans="1:3">
      <c r="A1582" s="6">
        <v>3155</v>
      </c>
      <c r="B1582" s="11">
        <v>302</v>
      </c>
      <c r="C1582" s="11"/>
    </row>
    <row r="1583" spans="1:3">
      <c r="A1583" s="6">
        <v>3156</v>
      </c>
      <c r="B1583" s="11">
        <v>89</v>
      </c>
      <c r="C1583" s="11"/>
    </row>
    <row r="1584" spans="1:3">
      <c r="A1584" s="6">
        <v>3157</v>
      </c>
      <c r="B1584" s="11">
        <v>41</v>
      </c>
      <c r="C1584" s="11"/>
    </row>
    <row r="1585" spans="1:3">
      <c r="A1585" s="6">
        <v>3158</v>
      </c>
      <c r="B1585" s="11">
        <v>69</v>
      </c>
      <c r="C1585" s="11"/>
    </row>
    <row r="1586" spans="1:3">
      <c r="A1586" s="6">
        <v>3159</v>
      </c>
      <c r="B1586" s="11">
        <v>52</v>
      </c>
      <c r="C1586" s="11"/>
    </row>
    <row r="1587" spans="1:3">
      <c r="A1587" s="6">
        <v>3160</v>
      </c>
      <c r="B1587" s="11">
        <v>57</v>
      </c>
      <c r="C1587" s="11"/>
    </row>
    <row r="1588" spans="1:3">
      <c r="A1588" s="6">
        <v>3161</v>
      </c>
      <c r="B1588" s="11">
        <v>74</v>
      </c>
      <c r="C1588" s="11"/>
    </row>
    <row r="1589" spans="1:3">
      <c r="A1589" s="6">
        <v>3162</v>
      </c>
      <c r="B1589" s="11">
        <v>63</v>
      </c>
      <c r="C1589" s="11"/>
    </row>
    <row r="1590" spans="1:3">
      <c r="A1590" s="6">
        <v>3163</v>
      </c>
      <c r="B1590" s="11">
        <v>72</v>
      </c>
      <c r="C1590" s="11"/>
    </row>
    <row r="1591" spans="1:3">
      <c r="A1591" s="6">
        <v>3164</v>
      </c>
      <c r="B1591" s="11">
        <v>71</v>
      </c>
      <c r="C1591" s="11"/>
    </row>
    <row r="1592" spans="1:3">
      <c r="A1592" s="6">
        <v>3165</v>
      </c>
      <c r="B1592" s="11">
        <v>21</v>
      </c>
      <c r="C1592" s="11"/>
    </row>
    <row r="1593" spans="1:3">
      <c r="A1593" s="6">
        <v>3166</v>
      </c>
      <c r="B1593" s="11">
        <v>930</v>
      </c>
      <c r="C1593" s="11"/>
    </row>
    <row r="1594" spans="1:3">
      <c r="A1594" s="6">
        <v>3167</v>
      </c>
      <c r="B1594" s="11">
        <v>55</v>
      </c>
      <c r="C1594" s="11"/>
    </row>
    <row r="1595" spans="1:3">
      <c r="A1595" s="6">
        <v>3168</v>
      </c>
      <c r="B1595" s="11">
        <v>61</v>
      </c>
      <c r="C1595" s="11"/>
    </row>
    <row r="1596" spans="1:3">
      <c r="A1596" s="6">
        <v>3169</v>
      </c>
      <c r="B1596" s="11">
        <v>82</v>
      </c>
      <c r="C1596" s="11"/>
    </row>
    <row r="1597" spans="1:3">
      <c r="A1597" s="6">
        <v>3170</v>
      </c>
      <c r="B1597" s="11">
        <v>71</v>
      </c>
      <c r="C1597" s="11"/>
    </row>
    <row r="1598" spans="1:3">
      <c r="A1598" s="6">
        <v>3171</v>
      </c>
      <c r="B1598" s="11">
        <v>117</v>
      </c>
      <c r="C1598" s="11"/>
    </row>
    <row r="1599" spans="1:3">
      <c r="A1599" s="6">
        <v>3172</v>
      </c>
      <c r="B1599" s="11">
        <v>29</v>
      </c>
      <c r="C1599" s="11"/>
    </row>
    <row r="1600" spans="1:3">
      <c r="A1600" s="6">
        <v>3173</v>
      </c>
      <c r="B1600" s="11">
        <v>74</v>
      </c>
      <c r="C1600" s="11"/>
    </row>
    <row r="1601" spans="1:3">
      <c r="A1601" s="6">
        <v>3174</v>
      </c>
      <c r="B1601" s="11">
        <v>23</v>
      </c>
      <c r="C1601" s="11"/>
    </row>
    <row r="1602" spans="1:3">
      <c r="A1602" s="6">
        <v>3175</v>
      </c>
      <c r="B1602" s="11">
        <v>60</v>
      </c>
      <c r="C1602" s="11"/>
    </row>
    <row r="1603" spans="1:3">
      <c r="A1603" s="6">
        <v>3176</v>
      </c>
      <c r="B1603" s="11">
        <v>55</v>
      </c>
      <c r="C1603" s="11"/>
    </row>
    <row r="1604" spans="1:3">
      <c r="A1604" s="6">
        <v>3177</v>
      </c>
      <c r="B1604" s="11">
        <v>51</v>
      </c>
      <c r="C1604" s="11"/>
    </row>
    <row r="1605" spans="1:3">
      <c r="A1605" s="6">
        <v>3178</v>
      </c>
      <c r="B1605" s="11">
        <v>78</v>
      </c>
      <c r="C1605" s="11"/>
    </row>
    <row r="1606" spans="1:3">
      <c r="A1606" s="6">
        <v>3179</v>
      </c>
      <c r="B1606" s="11">
        <v>62</v>
      </c>
      <c r="C1606" s="11"/>
    </row>
    <row r="1607" spans="1:3">
      <c r="A1607" s="6">
        <v>3180</v>
      </c>
      <c r="B1607" s="11">
        <v>45</v>
      </c>
      <c r="C1607" s="11"/>
    </row>
    <row r="1608" spans="1:3">
      <c r="A1608" s="6">
        <v>3181</v>
      </c>
      <c r="B1608" s="11">
        <v>15</v>
      </c>
      <c r="C1608" s="11"/>
    </row>
    <row r="1609" spans="1:3">
      <c r="A1609" s="6">
        <v>3182</v>
      </c>
      <c r="B1609" s="11">
        <v>151</v>
      </c>
      <c r="C1609" s="11"/>
    </row>
    <row r="1610" spans="1:3">
      <c r="A1610" s="6">
        <v>3183</v>
      </c>
      <c r="B1610" s="11">
        <v>68</v>
      </c>
      <c r="C1610" s="11"/>
    </row>
    <row r="1611" spans="1:3">
      <c r="A1611" s="6">
        <v>3184</v>
      </c>
      <c r="B1611" s="11">
        <v>46</v>
      </c>
      <c r="C1611" s="11"/>
    </row>
    <row r="1612" spans="1:3">
      <c r="A1612" s="6">
        <v>3185</v>
      </c>
      <c r="B1612" s="11">
        <v>24</v>
      </c>
      <c r="C1612" s="11"/>
    </row>
    <row r="1613" spans="1:3">
      <c r="A1613" s="6">
        <v>3186</v>
      </c>
      <c r="B1613" s="11">
        <v>70</v>
      </c>
      <c r="C1613" s="11"/>
    </row>
    <row r="1614" spans="1:3">
      <c r="A1614" s="6">
        <v>3187</v>
      </c>
      <c r="B1614" s="11">
        <v>244</v>
      </c>
      <c r="C1614" s="11"/>
    </row>
    <row r="1615" spans="1:3">
      <c r="A1615" s="6">
        <v>3208</v>
      </c>
      <c r="B1615" s="11">
        <v>82</v>
      </c>
      <c r="C1615" s="11"/>
    </row>
    <row r="1616" spans="1:3">
      <c r="A1616" s="6">
        <v>3209</v>
      </c>
      <c r="B1616" s="11">
        <v>226</v>
      </c>
      <c r="C1616" s="11"/>
    </row>
    <row r="1617" spans="1:3">
      <c r="A1617" s="6">
        <v>3210</v>
      </c>
      <c r="B1617" s="11">
        <v>60</v>
      </c>
      <c r="C1617" s="11"/>
    </row>
    <row r="1618" spans="1:3">
      <c r="A1618" s="6">
        <v>3211</v>
      </c>
      <c r="B1618" s="11">
        <v>322</v>
      </c>
      <c r="C1618" s="11"/>
    </row>
    <row r="1619" spans="1:3">
      <c r="A1619" s="6">
        <v>3212</v>
      </c>
      <c r="B1619" s="11">
        <v>94</v>
      </c>
      <c r="C1619" s="11"/>
    </row>
    <row r="1620" spans="1:3">
      <c r="A1620" s="6">
        <v>3213</v>
      </c>
      <c r="B1620" s="11">
        <v>47</v>
      </c>
      <c r="C1620" s="11"/>
    </row>
    <row r="1621" spans="1:3">
      <c r="A1621" s="6">
        <v>3214</v>
      </c>
      <c r="B1621" s="11">
        <v>115</v>
      </c>
      <c r="C1621" s="11"/>
    </row>
    <row r="1622" spans="1:3">
      <c r="A1622" s="6">
        <v>3215</v>
      </c>
      <c r="B1622" s="11">
        <v>134</v>
      </c>
      <c r="C1622" s="11"/>
    </row>
    <row r="1623" spans="1:3">
      <c r="A1623" s="6">
        <v>3216</v>
      </c>
      <c r="B1623" s="11">
        <v>35</v>
      </c>
      <c r="C1623" s="11"/>
    </row>
    <row r="1624" spans="1:3">
      <c r="A1624" s="6">
        <v>3217</v>
      </c>
      <c r="B1624" s="11">
        <v>104</v>
      </c>
      <c r="C1624" s="11"/>
    </row>
    <row r="1625" spans="1:3">
      <c r="A1625" s="6">
        <v>3218</v>
      </c>
      <c r="B1625" s="11">
        <v>184</v>
      </c>
      <c r="C1625" s="11"/>
    </row>
    <row r="1626" spans="1:3">
      <c r="A1626" s="6">
        <v>3219</v>
      </c>
      <c r="B1626" s="11">
        <v>119</v>
      </c>
      <c r="C1626" s="11"/>
    </row>
    <row r="1627" spans="1:3">
      <c r="A1627" s="6">
        <v>3220</v>
      </c>
      <c r="B1627" s="11">
        <v>59</v>
      </c>
      <c r="C1627" s="11"/>
    </row>
    <row r="1628" spans="1:3">
      <c r="A1628" s="6">
        <v>3221</v>
      </c>
      <c r="B1628" s="11">
        <v>113</v>
      </c>
      <c r="C1628" s="11"/>
    </row>
    <row r="1629" spans="1:3">
      <c r="A1629" s="6">
        <v>3222</v>
      </c>
      <c r="B1629" s="11">
        <v>84</v>
      </c>
      <c r="C1629" s="11"/>
    </row>
    <row r="1630" spans="1:3">
      <c r="A1630" s="6">
        <v>3223</v>
      </c>
      <c r="B1630" s="11">
        <v>74</v>
      </c>
      <c r="C1630" s="11"/>
    </row>
    <row r="1631" spans="1:3">
      <c r="A1631" s="6">
        <v>3224</v>
      </c>
      <c r="B1631" s="11">
        <v>216</v>
      </c>
      <c r="C1631" s="11"/>
    </row>
    <row r="1632" spans="1:3">
      <c r="A1632" s="6">
        <v>3225</v>
      </c>
      <c r="B1632" s="11">
        <v>39</v>
      </c>
      <c r="C1632" s="11"/>
    </row>
    <row r="1633" spans="1:3">
      <c r="A1633" s="6">
        <v>3226</v>
      </c>
      <c r="B1633" s="11">
        <v>21</v>
      </c>
      <c r="C1633" s="11"/>
    </row>
    <row r="1634" spans="1:3">
      <c r="A1634" s="6">
        <v>3227</v>
      </c>
      <c r="B1634" s="11">
        <v>30</v>
      </c>
      <c r="C1634" s="11"/>
    </row>
    <row r="1635" spans="1:3">
      <c r="A1635" s="6">
        <v>3228</v>
      </c>
      <c r="B1635" s="11">
        <v>37</v>
      </c>
      <c r="C1635" s="11"/>
    </row>
    <row r="1636" spans="1:3">
      <c r="A1636" s="6">
        <v>3229</v>
      </c>
      <c r="B1636" s="11">
        <v>202</v>
      </c>
      <c r="C1636" s="11"/>
    </row>
    <row r="1637" spans="1:3">
      <c r="A1637" s="6">
        <v>3230</v>
      </c>
      <c r="B1637" s="11">
        <v>37</v>
      </c>
      <c r="C1637" s="11"/>
    </row>
    <row r="1638" spans="1:3">
      <c r="A1638" s="6">
        <v>3231</v>
      </c>
      <c r="B1638" s="11">
        <v>28</v>
      </c>
      <c r="C1638" s="11"/>
    </row>
    <row r="1639" spans="1:3">
      <c r="A1639" s="6">
        <v>3232</v>
      </c>
      <c r="B1639" s="11">
        <v>26</v>
      </c>
      <c r="C1639" s="11"/>
    </row>
    <row r="1640" spans="1:3">
      <c r="A1640" s="6">
        <v>3233</v>
      </c>
      <c r="B1640" s="11">
        <v>61</v>
      </c>
      <c r="C1640" s="11"/>
    </row>
    <row r="1641" spans="1:3">
      <c r="A1641" s="6">
        <v>3234</v>
      </c>
      <c r="B1641" s="11">
        <v>115</v>
      </c>
      <c r="C1641" s="11"/>
    </row>
    <row r="1642" spans="1:3">
      <c r="A1642" s="6">
        <v>3235</v>
      </c>
      <c r="B1642" s="11">
        <v>181</v>
      </c>
      <c r="C1642" s="11"/>
    </row>
    <row r="1643" spans="1:3">
      <c r="A1643" s="6">
        <v>3236</v>
      </c>
      <c r="B1643" s="11">
        <v>110</v>
      </c>
      <c r="C1643" s="11"/>
    </row>
    <row r="1644" spans="1:3">
      <c r="A1644" s="6">
        <v>3237</v>
      </c>
      <c r="B1644" s="11">
        <v>269</v>
      </c>
      <c r="C1644" s="11"/>
    </row>
    <row r="1645" spans="1:3">
      <c r="A1645" s="6">
        <v>3238</v>
      </c>
      <c r="B1645" s="11">
        <v>79</v>
      </c>
      <c r="C1645" s="11"/>
    </row>
    <row r="1646" spans="1:3">
      <c r="A1646" s="6">
        <v>3239</v>
      </c>
      <c r="B1646" s="11">
        <v>104</v>
      </c>
      <c r="C1646" s="11"/>
    </row>
    <row r="1647" spans="1:3">
      <c r="A1647" s="6">
        <v>3240</v>
      </c>
      <c r="B1647" s="11">
        <v>34</v>
      </c>
      <c r="C1647" s="11"/>
    </row>
    <row r="1648" spans="1:3">
      <c r="A1648" s="6">
        <v>3241</v>
      </c>
      <c r="B1648" s="11">
        <v>167</v>
      </c>
      <c r="C1648" s="11"/>
    </row>
    <row r="1649" spans="1:3">
      <c r="A1649" s="6">
        <v>3242</v>
      </c>
      <c r="B1649" s="11">
        <v>183</v>
      </c>
      <c r="C1649" s="11"/>
    </row>
    <row r="1650" spans="1:3">
      <c r="A1650" s="6">
        <v>3243</v>
      </c>
      <c r="B1650" s="11">
        <v>71</v>
      </c>
      <c r="C1650" s="11"/>
    </row>
    <row r="1651" spans="1:3">
      <c r="A1651" s="6">
        <v>3244</v>
      </c>
      <c r="B1651" s="11">
        <v>69</v>
      </c>
      <c r="C1651" s="11"/>
    </row>
    <row r="1652" spans="1:3">
      <c r="A1652" s="6">
        <v>3245</v>
      </c>
      <c r="B1652" s="11">
        <v>270</v>
      </c>
      <c r="C1652" s="11"/>
    </row>
    <row r="1653" spans="1:3">
      <c r="A1653" s="6">
        <v>3246</v>
      </c>
      <c r="B1653" s="11">
        <v>193</v>
      </c>
      <c r="C1653" s="11"/>
    </row>
    <row r="1654" spans="1:3">
      <c r="A1654" s="6">
        <v>3247</v>
      </c>
      <c r="B1654" s="11">
        <v>57</v>
      </c>
      <c r="C1654" s="11"/>
    </row>
    <row r="1655" spans="1:3">
      <c r="A1655" s="6">
        <v>3248</v>
      </c>
      <c r="B1655" s="11">
        <v>200</v>
      </c>
      <c r="C1655" s="11"/>
    </row>
    <row r="1656" spans="1:3">
      <c r="A1656" s="6">
        <v>3249</v>
      </c>
      <c r="B1656" s="11">
        <v>88</v>
      </c>
      <c r="C1656" s="11"/>
    </row>
    <row r="1657" spans="1:3">
      <c r="A1657" s="6">
        <v>3250</v>
      </c>
      <c r="B1657" s="11">
        <v>213</v>
      </c>
      <c r="C1657" s="11"/>
    </row>
    <row r="1658" spans="1:3">
      <c r="A1658" s="6">
        <v>3251</v>
      </c>
      <c r="B1658" s="11">
        <v>20</v>
      </c>
      <c r="C1658" s="11"/>
    </row>
    <row r="1659" spans="1:3">
      <c r="A1659" s="6">
        <v>3252</v>
      </c>
      <c r="B1659" s="11">
        <v>50</v>
      </c>
      <c r="C1659" s="11"/>
    </row>
    <row r="1660" spans="1:3">
      <c r="A1660" s="6">
        <v>3253</v>
      </c>
      <c r="B1660" s="11">
        <v>115</v>
      </c>
      <c r="C1660" s="11"/>
    </row>
    <row r="1661" spans="1:3">
      <c r="A1661" s="6">
        <v>3254</v>
      </c>
      <c r="B1661" s="11">
        <v>186</v>
      </c>
      <c r="C1661" s="11"/>
    </row>
    <row r="1662" spans="1:3">
      <c r="A1662" s="6">
        <v>3255</v>
      </c>
      <c r="B1662" s="11">
        <v>18</v>
      </c>
      <c r="C1662" s="11"/>
    </row>
    <row r="1663" spans="1:3">
      <c r="A1663" s="6">
        <v>3256</v>
      </c>
      <c r="B1663" s="11">
        <v>176</v>
      </c>
      <c r="C1663" s="11"/>
    </row>
    <row r="1664" spans="1:3">
      <c r="A1664" s="6">
        <v>3257</v>
      </c>
      <c r="B1664" s="11">
        <v>41</v>
      </c>
      <c r="C1664" s="11"/>
    </row>
    <row r="1665" spans="1:3">
      <c r="A1665" s="6">
        <v>3258</v>
      </c>
      <c r="B1665" s="11">
        <v>75</v>
      </c>
      <c r="C1665" s="11"/>
    </row>
    <row r="1666" spans="1:3">
      <c r="A1666" s="6">
        <v>3259</v>
      </c>
      <c r="B1666" s="11">
        <v>97</v>
      </c>
      <c r="C1666" s="11"/>
    </row>
    <row r="1667" spans="1:3">
      <c r="A1667" s="6">
        <v>3260</v>
      </c>
      <c r="B1667" s="11">
        <v>73</v>
      </c>
      <c r="C1667" s="11"/>
    </row>
    <row r="1668" spans="1:3">
      <c r="A1668" s="6">
        <v>3261</v>
      </c>
      <c r="B1668" s="11">
        <v>49</v>
      </c>
      <c r="C1668" s="11"/>
    </row>
    <row r="1669" spans="1:3">
      <c r="A1669" s="6">
        <v>3262</v>
      </c>
      <c r="B1669" s="11">
        <v>134</v>
      </c>
      <c r="C1669" s="11"/>
    </row>
    <row r="1670" spans="1:3">
      <c r="A1670" s="6">
        <v>3263</v>
      </c>
      <c r="B1670" s="11">
        <v>68</v>
      </c>
      <c r="C1670" s="11"/>
    </row>
    <row r="1671" spans="1:3">
      <c r="A1671" s="6">
        <v>3264</v>
      </c>
      <c r="B1671" s="11">
        <v>49</v>
      </c>
      <c r="C1671" s="11"/>
    </row>
    <row r="1672" spans="1:3">
      <c r="A1672" s="6">
        <v>3265</v>
      </c>
      <c r="B1672" s="11">
        <v>63</v>
      </c>
      <c r="C1672" s="11"/>
    </row>
    <row r="1673" spans="1:3">
      <c r="A1673" s="6">
        <v>3266</v>
      </c>
      <c r="B1673" s="11">
        <v>163</v>
      </c>
      <c r="C1673" s="11"/>
    </row>
    <row r="1674" spans="1:3">
      <c r="A1674" s="6">
        <v>3267</v>
      </c>
      <c r="B1674" s="11">
        <v>288</v>
      </c>
      <c r="C1674" s="11"/>
    </row>
    <row r="1675" spans="1:3">
      <c r="A1675" s="6">
        <v>3268</v>
      </c>
      <c r="B1675" s="11">
        <v>42</v>
      </c>
      <c r="C1675" s="11"/>
    </row>
    <row r="1676" spans="1:3">
      <c r="A1676" s="6">
        <v>3269</v>
      </c>
      <c r="B1676" s="11">
        <v>70</v>
      </c>
      <c r="C1676" s="11"/>
    </row>
    <row r="1677" spans="1:3">
      <c r="A1677" s="6">
        <v>3270</v>
      </c>
      <c r="B1677" s="11">
        <v>30</v>
      </c>
      <c r="C1677" s="11"/>
    </row>
    <row r="1678" spans="1:3">
      <c r="A1678" s="6">
        <v>3271</v>
      </c>
      <c r="B1678" s="11">
        <v>51</v>
      </c>
      <c r="C1678" s="11"/>
    </row>
    <row r="1679" spans="1:3">
      <c r="A1679" s="6">
        <v>3272</v>
      </c>
      <c r="B1679" s="11">
        <v>145</v>
      </c>
      <c r="C1679" s="11"/>
    </row>
    <row r="1680" spans="1:3">
      <c r="A1680" s="6">
        <v>3273</v>
      </c>
      <c r="B1680" s="11">
        <v>21</v>
      </c>
      <c r="C1680" s="11"/>
    </row>
    <row r="1681" spans="1:3">
      <c r="A1681" s="6">
        <v>3274</v>
      </c>
      <c r="B1681" s="11">
        <v>286</v>
      </c>
      <c r="C1681" s="11"/>
    </row>
    <row r="1682" spans="1:3">
      <c r="A1682" s="6">
        <v>3275</v>
      </c>
      <c r="B1682" s="11">
        <v>12</v>
      </c>
      <c r="C1682" s="11"/>
    </row>
    <row r="1683" spans="1:3">
      <c r="A1683" s="6">
        <v>3276</v>
      </c>
      <c r="B1683" s="11">
        <v>100</v>
      </c>
      <c r="C1683" s="11"/>
    </row>
    <row r="1684" spans="1:3">
      <c r="A1684" s="6">
        <v>3277</v>
      </c>
      <c r="B1684" s="11">
        <v>100</v>
      </c>
      <c r="C1684" s="11"/>
    </row>
    <row r="1685" spans="1:3">
      <c r="A1685" s="6">
        <v>3278</v>
      </c>
      <c r="B1685" s="11">
        <v>34</v>
      </c>
      <c r="C1685" s="11"/>
    </row>
    <row r="1686" spans="1:3">
      <c r="A1686" s="6">
        <v>3279</v>
      </c>
      <c r="B1686" s="11">
        <v>63</v>
      </c>
      <c r="C1686" s="11"/>
    </row>
    <row r="1687" spans="1:3">
      <c r="A1687" s="6">
        <v>3280</v>
      </c>
      <c r="B1687" s="11">
        <v>30</v>
      </c>
      <c r="C1687" s="11"/>
    </row>
    <row r="1688" spans="1:3">
      <c r="A1688" s="6">
        <v>3281</v>
      </c>
      <c r="B1688" s="11">
        <v>47</v>
      </c>
      <c r="C1688" s="11"/>
    </row>
    <row r="1689" spans="1:3">
      <c r="A1689" s="6">
        <v>3282</v>
      </c>
      <c r="B1689" s="11">
        <v>237</v>
      </c>
      <c r="C1689" s="11"/>
    </row>
    <row r="1690" spans="1:3">
      <c r="A1690" s="6">
        <v>3283</v>
      </c>
      <c r="B1690" s="11">
        <v>47</v>
      </c>
      <c r="C1690" s="11"/>
    </row>
    <row r="1691" spans="1:3">
      <c r="A1691" s="6">
        <v>3284</v>
      </c>
      <c r="B1691" s="11">
        <v>15</v>
      </c>
      <c r="C1691" s="11"/>
    </row>
    <row r="1692" spans="1:3">
      <c r="A1692" s="6">
        <v>3285</v>
      </c>
      <c r="B1692" s="11">
        <v>81</v>
      </c>
      <c r="C1692" s="11"/>
    </row>
    <row r="1693" spans="1:3">
      <c r="A1693" s="6">
        <v>3286</v>
      </c>
      <c r="B1693" s="11">
        <v>122</v>
      </c>
      <c r="C1693" s="11"/>
    </row>
    <row r="1694" spans="1:3">
      <c r="A1694" s="6">
        <v>3287</v>
      </c>
      <c r="B1694" s="11">
        <v>34</v>
      </c>
      <c r="C1694" s="11"/>
    </row>
    <row r="1695" spans="1:3">
      <c r="A1695" s="6">
        <v>3288</v>
      </c>
      <c r="B1695" s="11">
        <v>207</v>
      </c>
      <c r="C1695" s="11"/>
    </row>
    <row r="1696" spans="1:3">
      <c r="A1696" s="6">
        <v>3289</v>
      </c>
      <c r="B1696" s="11">
        <v>25</v>
      </c>
      <c r="C1696" s="11"/>
    </row>
    <row r="1697" spans="1:3">
      <c r="A1697" s="6">
        <v>3290</v>
      </c>
      <c r="B1697" s="11">
        <v>72</v>
      </c>
      <c r="C1697" s="11"/>
    </row>
    <row r="1698" spans="1:3">
      <c r="A1698" s="6">
        <v>3291</v>
      </c>
      <c r="B1698" s="11">
        <v>14</v>
      </c>
      <c r="C1698" s="11"/>
    </row>
    <row r="1699" spans="1:3">
      <c r="A1699" s="6">
        <v>3292</v>
      </c>
      <c r="B1699" s="11">
        <v>15</v>
      </c>
      <c r="C1699" s="11"/>
    </row>
    <row r="1700" spans="1:3">
      <c r="A1700" s="6">
        <v>3293</v>
      </c>
      <c r="B1700" s="11">
        <v>91</v>
      </c>
      <c r="C1700" s="11"/>
    </row>
    <row r="1701" spans="1:3">
      <c r="A1701" s="6">
        <v>3294</v>
      </c>
      <c r="B1701" s="11">
        <v>24</v>
      </c>
      <c r="C1701" s="11"/>
    </row>
    <row r="1702" spans="1:3">
      <c r="A1702" s="6">
        <v>3295</v>
      </c>
      <c r="B1702" s="11">
        <v>27</v>
      </c>
      <c r="C1702" s="11"/>
    </row>
    <row r="1703" spans="1:3">
      <c r="A1703" s="6">
        <v>3296</v>
      </c>
      <c r="B1703" s="11">
        <v>47</v>
      </c>
      <c r="C1703" s="11"/>
    </row>
    <row r="1704" spans="1:3">
      <c r="A1704" s="6">
        <v>3297</v>
      </c>
      <c r="B1704" s="11">
        <v>44</v>
      </c>
      <c r="C1704" s="11"/>
    </row>
    <row r="1705" spans="1:3">
      <c r="A1705" s="6">
        <v>3298</v>
      </c>
      <c r="B1705" s="11">
        <v>72</v>
      </c>
      <c r="C1705" s="11"/>
    </row>
    <row r="1706" spans="1:3">
      <c r="A1706" s="6">
        <v>3299</v>
      </c>
      <c r="B1706" s="11">
        <v>63</v>
      </c>
      <c r="C1706" s="11"/>
    </row>
    <row r="1707" spans="1:3">
      <c r="A1707" s="6">
        <v>3300</v>
      </c>
      <c r="B1707" s="11">
        <v>88</v>
      </c>
      <c r="C1707" s="11"/>
    </row>
    <row r="1708" spans="1:3">
      <c r="A1708" s="6">
        <v>3301</v>
      </c>
      <c r="B1708" s="11">
        <v>70</v>
      </c>
      <c r="C1708" s="11"/>
    </row>
    <row r="1709" spans="1:3">
      <c r="A1709" s="6">
        <v>3302</v>
      </c>
      <c r="B1709" s="11">
        <v>50</v>
      </c>
      <c r="C1709" s="11"/>
    </row>
    <row r="1710" spans="1:3">
      <c r="A1710" s="6">
        <v>3303</v>
      </c>
      <c r="B1710" s="11">
        <v>35</v>
      </c>
      <c r="C1710" s="11"/>
    </row>
    <row r="1711" spans="1:3">
      <c r="A1711" s="6">
        <v>3304</v>
      </c>
      <c r="B1711" s="11">
        <v>175</v>
      </c>
      <c r="C1711" s="11"/>
    </row>
    <row r="1712" spans="1:3">
      <c r="A1712" s="6">
        <v>3305</v>
      </c>
      <c r="B1712" s="11">
        <v>20</v>
      </c>
      <c r="C1712" s="11"/>
    </row>
    <row r="1713" spans="1:3">
      <c r="A1713" s="6">
        <v>3306</v>
      </c>
      <c r="B1713" s="11">
        <v>54</v>
      </c>
      <c r="C1713" s="11"/>
    </row>
    <row r="1714" spans="1:3">
      <c r="A1714" s="6">
        <v>3307</v>
      </c>
      <c r="B1714" s="11">
        <v>20</v>
      </c>
      <c r="C1714" s="11"/>
    </row>
    <row r="1715" spans="1:3">
      <c r="A1715" s="6">
        <v>3308</v>
      </c>
      <c r="B1715" s="11">
        <v>57</v>
      </c>
      <c r="C1715" s="11"/>
    </row>
    <row r="1716" spans="1:3">
      <c r="A1716" s="6">
        <v>3309</v>
      </c>
      <c r="B1716" s="11">
        <v>31</v>
      </c>
      <c r="C1716" s="11"/>
    </row>
    <row r="1717" spans="1:3">
      <c r="A1717" s="6">
        <v>3310</v>
      </c>
      <c r="B1717" s="11">
        <v>31</v>
      </c>
      <c r="C1717" s="11"/>
    </row>
    <row r="1718" spans="1:3">
      <c r="A1718" s="6">
        <v>3311</v>
      </c>
      <c r="B1718" s="11">
        <v>45</v>
      </c>
      <c r="C1718" s="11"/>
    </row>
    <row r="1719" spans="1:3">
      <c r="A1719" s="6">
        <v>3312</v>
      </c>
      <c r="B1719" s="11">
        <v>41</v>
      </c>
      <c r="C1719" s="11"/>
    </row>
    <row r="1720" spans="1:3">
      <c r="A1720" s="6">
        <v>3313</v>
      </c>
      <c r="B1720" s="11">
        <v>29</v>
      </c>
      <c r="C1720" s="11"/>
    </row>
    <row r="1721" spans="1:3">
      <c r="A1721" s="6">
        <v>3314</v>
      </c>
      <c r="B1721" s="11">
        <v>58</v>
      </c>
      <c r="C1721" s="11"/>
    </row>
    <row r="1722" spans="1:3">
      <c r="A1722" s="6">
        <v>3315</v>
      </c>
      <c r="B1722" s="11">
        <v>89</v>
      </c>
      <c r="C1722" s="11"/>
    </row>
    <row r="1723" spans="1:3">
      <c r="A1723" s="6">
        <v>3316</v>
      </c>
      <c r="B1723" s="11">
        <v>125</v>
      </c>
      <c r="C1723" s="11"/>
    </row>
    <row r="1724" spans="1:3">
      <c r="A1724" s="6">
        <v>3317</v>
      </c>
      <c r="B1724" s="11">
        <v>18</v>
      </c>
      <c r="C1724" s="11"/>
    </row>
    <row r="1725" spans="1:3">
      <c r="A1725" s="6">
        <v>3318</v>
      </c>
      <c r="B1725" s="11">
        <v>32</v>
      </c>
      <c r="C1725" s="11"/>
    </row>
    <row r="1726" spans="1:3">
      <c r="A1726" s="6">
        <v>3319</v>
      </c>
      <c r="B1726" s="11">
        <v>16</v>
      </c>
      <c r="C1726" s="11"/>
    </row>
    <row r="1727" spans="1:3">
      <c r="A1727" s="6">
        <v>3320</v>
      </c>
      <c r="B1727" s="11">
        <v>38</v>
      </c>
      <c r="C1727" s="11"/>
    </row>
    <row r="1728" spans="1:3">
      <c r="A1728" s="6">
        <v>3321</v>
      </c>
      <c r="B1728" s="11">
        <v>15</v>
      </c>
      <c r="C1728" s="11"/>
    </row>
    <row r="1729" spans="1:3">
      <c r="A1729" s="6">
        <v>3322</v>
      </c>
      <c r="B1729" s="11">
        <v>23</v>
      </c>
      <c r="C1729" s="11"/>
    </row>
    <row r="1730" spans="1:3">
      <c r="A1730" s="6">
        <v>3323</v>
      </c>
      <c r="B1730" s="11">
        <v>49</v>
      </c>
      <c r="C1730" s="11"/>
    </row>
    <row r="1731" spans="1:3">
      <c r="A1731" s="6">
        <v>3324</v>
      </c>
      <c r="B1731" s="11">
        <v>10</v>
      </c>
      <c r="C1731" s="11"/>
    </row>
    <row r="1732" spans="1:3">
      <c r="A1732" s="6">
        <v>3325</v>
      </c>
      <c r="B1732" s="11">
        <v>15</v>
      </c>
      <c r="C1732" s="11"/>
    </row>
    <row r="1733" spans="1:3">
      <c r="A1733" s="6">
        <v>3326</v>
      </c>
      <c r="B1733" s="11">
        <v>57</v>
      </c>
      <c r="C1733" s="11"/>
    </row>
    <row r="1734" spans="1:3">
      <c r="A1734" s="6">
        <v>3327</v>
      </c>
      <c r="B1734" s="11">
        <v>33</v>
      </c>
      <c r="C1734" s="11"/>
    </row>
    <row r="1735" spans="1:3">
      <c r="A1735" s="6">
        <v>3328</v>
      </c>
      <c r="B1735" s="11">
        <v>9</v>
      </c>
      <c r="C1735" s="11"/>
    </row>
    <row r="1736" spans="1:3">
      <c r="A1736" s="6">
        <v>3329</v>
      </c>
      <c r="B1736" s="11">
        <v>26</v>
      </c>
      <c r="C1736" s="11"/>
    </row>
    <row r="1737" spans="1:3">
      <c r="A1737" s="6">
        <v>3330</v>
      </c>
      <c r="B1737" s="11">
        <v>69</v>
      </c>
      <c r="C1737" s="11"/>
    </row>
    <row r="1738" spans="1:3">
      <c r="A1738" s="6">
        <v>3331</v>
      </c>
      <c r="B1738" s="11">
        <v>65</v>
      </c>
      <c r="C1738" s="11"/>
    </row>
    <row r="1739" spans="1:3">
      <c r="A1739" s="6">
        <v>3332</v>
      </c>
      <c r="B1739" s="11">
        <v>83</v>
      </c>
      <c r="C1739" s="11"/>
    </row>
    <row r="1740" spans="1:3">
      <c r="A1740" s="6">
        <v>3333</v>
      </c>
      <c r="B1740" s="11">
        <v>111</v>
      </c>
      <c r="C1740" s="11"/>
    </row>
    <row r="1741" spans="1:3">
      <c r="A1741" s="6">
        <v>3334</v>
      </c>
      <c r="B1741" s="11">
        <v>46</v>
      </c>
      <c r="C1741" s="11"/>
    </row>
    <row r="1742" spans="1:3">
      <c r="A1742" s="6">
        <v>3335</v>
      </c>
      <c r="B1742" s="11">
        <v>63</v>
      </c>
      <c r="C1742" s="11"/>
    </row>
    <row r="1743" spans="1:3">
      <c r="A1743" s="6">
        <v>3336</v>
      </c>
      <c r="B1743" s="11">
        <v>9</v>
      </c>
      <c r="C1743" s="11"/>
    </row>
    <row r="1744" spans="1:3">
      <c r="A1744" s="6">
        <v>3337</v>
      </c>
      <c r="B1744" s="11">
        <v>34</v>
      </c>
      <c r="C1744" s="11"/>
    </row>
    <row r="1745" spans="1:3">
      <c r="A1745" s="6">
        <v>3338</v>
      </c>
      <c r="B1745" s="11">
        <v>112</v>
      </c>
      <c r="C1745" s="11"/>
    </row>
    <row r="1746" spans="1:3">
      <c r="A1746" s="6">
        <v>3339</v>
      </c>
      <c r="B1746" s="11">
        <v>47</v>
      </c>
      <c r="C1746" s="11"/>
    </row>
    <row r="1747" spans="1:3">
      <c r="A1747" s="6">
        <v>3340</v>
      </c>
      <c r="B1747" s="11">
        <v>38</v>
      </c>
      <c r="C1747" s="11"/>
    </row>
    <row r="1748" spans="1:3">
      <c r="A1748" s="6">
        <v>3341</v>
      </c>
      <c r="B1748" s="11">
        <v>28</v>
      </c>
      <c r="C1748" s="11"/>
    </row>
    <row r="1749" spans="1:3">
      <c r="A1749" s="6">
        <v>3342</v>
      </c>
      <c r="B1749" s="11">
        <v>78</v>
      </c>
      <c r="C1749" s="11"/>
    </row>
    <row r="1750" spans="1:3">
      <c r="A1750" s="6">
        <v>3343</v>
      </c>
      <c r="B1750" s="11">
        <v>23</v>
      </c>
      <c r="C1750" s="11"/>
    </row>
    <row r="1751" spans="1:3">
      <c r="A1751" s="6">
        <v>3344</v>
      </c>
      <c r="B1751" s="11">
        <v>40</v>
      </c>
      <c r="C1751" s="11"/>
    </row>
    <row r="1752" spans="1:3">
      <c r="A1752" s="6">
        <v>3345</v>
      </c>
      <c r="B1752" s="11">
        <v>13</v>
      </c>
      <c r="C1752" s="11"/>
    </row>
    <row r="1753" spans="1:3">
      <c r="A1753" s="6">
        <v>3346</v>
      </c>
      <c r="B1753" s="11">
        <v>18</v>
      </c>
      <c r="C1753" s="11"/>
    </row>
    <row r="1754" spans="1:3">
      <c r="A1754" s="6">
        <v>3347</v>
      </c>
      <c r="B1754" s="11">
        <v>22</v>
      </c>
      <c r="C1754" s="11"/>
    </row>
    <row r="1755" spans="1:3">
      <c r="A1755" s="6">
        <v>3348</v>
      </c>
      <c r="B1755" s="11">
        <v>79</v>
      </c>
      <c r="C1755" s="11"/>
    </row>
    <row r="1756" spans="1:3">
      <c r="A1756" s="6">
        <v>3349</v>
      </c>
      <c r="B1756" s="11">
        <v>14</v>
      </c>
      <c r="C1756" s="11"/>
    </row>
    <row r="1757" spans="1:3">
      <c r="A1757" s="6">
        <v>3350</v>
      </c>
      <c r="B1757" s="11">
        <v>51</v>
      </c>
      <c r="C1757" s="11"/>
    </row>
    <row r="1758" spans="1:3">
      <c r="A1758" s="6">
        <v>3351</v>
      </c>
      <c r="B1758" s="11">
        <v>54</v>
      </c>
      <c r="C1758" s="11"/>
    </row>
    <row r="1759" spans="1:3">
      <c r="A1759" s="6">
        <v>3352</v>
      </c>
      <c r="B1759" s="11">
        <v>70</v>
      </c>
      <c r="C1759" s="11"/>
    </row>
    <row r="1760" spans="1:3">
      <c r="A1760" s="6">
        <v>3353</v>
      </c>
      <c r="B1760" s="11">
        <v>44</v>
      </c>
      <c r="C1760" s="11"/>
    </row>
    <row r="1761" spans="1:3">
      <c r="A1761" s="6">
        <v>3354</v>
      </c>
      <c r="B1761" s="11">
        <v>55</v>
      </c>
      <c r="C1761" s="11"/>
    </row>
    <row r="1762" spans="1:3">
      <c r="A1762" s="6">
        <v>3355</v>
      </c>
      <c r="B1762" s="11">
        <v>15</v>
      </c>
      <c r="C1762" s="11"/>
    </row>
    <row r="1763" spans="1:3">
      <c r="A1763" s="6">
        <v>3356</v>
      </c>
      <c r="B1763" s="11">
        <v>27</v>
      </c>
      <c r="C1763" s="11"/>
    </row>
    <row r="1764" spans="1:3">
      <c r="A1764" s="6">
        <v>3357</v>
      </c>
      <c r="B1764" s="11">
        <v>21</v>
      </c>
      <c r="C1764" s="11"/>
    </row>
    <row r="1765" spans="1:3">
      <c r="A1765" s="6">
        <v>3358</v>
      </c>
      <c r="B1765" s="11">
        <v>162</v>
      </c>
      <c r="C1765" s="11"/>
    </row>
    <row r="1766" spans="1:3">
      <c r="A1766" s="6">
        <v>3359</v>
      </c>
      <c r="B1766" s="11">
        <v>23</v>
      </c>
      <c r="C1766" s="11"/>
    </row>
    <row r="1767" spans="1:3">
      <c r="A1767" s="6">
        <v>3360</v>
      </c>
      <c r="B1767" s="11">
        <v>72</v>
      </c>
      <c r="C1767" s="11"/>
    </row>
    <row r="1768" spans="1:3">
      <c r="A1768" s="6">
        <v>3361</v>
      </c>
      <c r="B1768" s="11">
        <v>68</v>
      </c>
      <c r="C1768" s="11"/>
    </row>
    <row r="1769" spans="1:3">
      <c r="A1769" s="6">
        <v>3362</v>
      </c>
      <c r="B1769" s="11">
        <v>20</v>
      </c>
      <c r="C1769" s="11"/>
    </row>
    <row r="1770" spans="1:3">
      <c r="A1770" s="6">
        <v>3363</v>
      </c>
      <c r="B1770" s="11">
        <v>26</v>
      </c>
      <c r="C1770" s="11"/>
    </row>
    <row r="1771" spans="1:3">
      <c r="A1771" s="6">
        <v>3364</v>
      </c>
      <c r="B1771" s="11">
        <v>72</v>
      </c>
      <c r="C1771" s="11"/>
    </row>
    <row r="1772" spans="1:3">
      <c r="A1772" s="6">
        <v>3365</v>
      </c>
      <c r="B1772" s="11">
        <v>3</v>
      </c>
      <c r="C1772" s="11"/>
    </row>
    <row r="1773" spans="1:3">
      <c r="A1773" s="6">
        <v>3366</v>
      </c>
      <c r="B1773" s="11">
        <v>18</v>
      </c>
      <c r="C1773" s="11"/>
    </row>
    <row r="1774" spans="1:3">
      <c r="A1774" s="6">
        <v>3367</v>
      </c>
      <c r="B1774" s="11">
        <v>30</v>
      </c>
      <c r="C1774" s="11"/>
    </row>
    <row r="1775" spans="1:3">
      <c r="A1775" s="6">
        <v>3368</v>
      </c>
      <c r="B1775" s="11">
        <v>23</v>
      </c>
      <c r="C1775" s="11"/>
    </row>
    <row r="1776" spans="1:3">
      <c r="A1776" s="6">
        <v>3369</v>
      </c>
      <c r="B1776" s="11">
        <v>54</v>
      </c>
      <c r="C1776" s="11"/>
    </row>
    <row r="1777" spans="1:3">
      <c r="A1777" s="6">
        <v>3370</v>
      </c>
      <c r="B1777" s="11">
        <v>26</v>
      </c>
      <c r="C1777" s="11"/>
    </row>
    <row r="1778" spans="1:3">
      <c r="A1778" s="6">
        <v>3371</v>
      </c>
      <c r="B1778" s="11">
        <v>9</v>
      </c>
      <c r="C1778" s="11"/>
    </row>
    <row r="1779" spans="1:3">
      <c r="A1779" s="6">
        <v>3372</v>
      </c>
      <c r="B1779" s="11">
        <v>27</v>
      </c>
      <c r="C1779" s="11"/>
    </row>
    <row r="1780" spans="1:3">
      <c r="A1780" s="6">
        <v>3373</v>
      </c>
      <c r="B1780" s="11">
        <v>30</v>
      </c>
      <c r="C1780" s="11"/>
    </row>
    <row r="1781" spans="1:3">
      <c r="A1781" s="6">
        <v>3374</v>
      </c>
      <c r="B1781" s="11">
        <v>52</v>
      </c>
      <c r="C1781" s="11"/>
    </row>
    <row r="1782" spans="1:3">
      <c r="A1782" s="6">
        <v>3375</v>
      </c>
      <c r="B1782" s="11">
        <v>17</v>
      </c>
      <c r="C1782" s="11"/>
    </row>
    <row r="1783" spans="1:3">
      <c r="A1783" s="6">
        <v>3376</v>
      </c>
      <c r="B1783" s="11">
        <v>19</v>
      </c>
      <c r="C1783" s="11"/>
    </row>
    <row r="1784" spans="1:3">
      <c r="A1784" s="6">
        <v>3377</v>
      </c>
      <c r="B1784" s="11">
        <v>77</v>
      </c>
      <c r="C1784" s="11"/>
    </row>
    <row r="1785" spans="1:3">
      <c r="A1785" s="6">
        <v>3378</v>
      </c>
      <c r="B1785" s="11">
        <v>21</v>
      </c>
      <c r="C1785" s="11"/>
    </row>
    <row r="1786" spans="1:3">
      <c r="A1786" s="6">
        <v>3379</v>
      </c>
      <c r="B1786" s="11">
        <v>38</v>
      </c>
      <c r="C1786" s="11"/>
    </row>
    <row r="1787" spans="1:3">
      <c r="A1787" s="6">
        <v>3380</v>
      </c>
      <c r="B1787" s="11">
        <v>28</v>
      </c>
      <c r="C1787" s="11"/>
    </row>
    <row r="1788" spans="1:3">
      <c r="A1788" s="6">
        <v>3381</v>
      </c>
      <c r="B1788" s="11">
        <v>48</v>
      </c>
      <c r="C1788" s="11"/>
    </row>
    <row r="1789" spans="1:3">
      <c r="A1789" s="6">
        <v>3382</v>
      </c>
      <c r="B1789" s="11">
        <v>46</v>
      </c>
      <c r="C1789" s="11"/>
    </row>
    <row r="1790" spans="1:3">
      <c r="A1790" s="6">
        <v>3383</v>
      </c>
      <c r="B1790" s="11">
        <v>30</v>
      </c>
      <c r="C1790" s="11"/>
    </row>
    <row r="1791" spans="1:3">
      <c r="A1791" s="6">
        <v>3384</v>
      </c>
      <c r="B1791" s="11">
        <v>64</v>
      </c>
      <c r="C1791" s="11"/>
    </row>
    <row r="1792" spans="1:3">
      <c r="A1792" s="6">
        <v>3385</v>
      </c>
      <c r="B1792" s="11">
        <v>15</v>
      </c>
      <c r="C1792" s="11"/>
    </row>
    <row r="1793" spans="1:3">
      <c r="A1793" s="6">
        <v>3386</v>
      </c>
      <c r="B1793" s="11">
        <v>41</v>
      </c>
      <c r="C1793" s="11"/>
    </row>
    <row r="1794" spans="1:3">
      <c r="A1794" s="6">
        <v>3387</v>
      </c>
      <c r="B1794" s="11">
        <v>35</v>
      </c>
      <c r="C1794" s="11"/>
    </row>
    <row r="1795" spans="1:3">
      <c r="A1795" s="6">
        <v>3388</v>
      </c>
      <c r="B1795" s="11">
        <v>45</v>
      </c>
      <c r="C1795" s="11"/>
    </row>
    <row r="1796" spans="1:3">
      <c r="A1796" s="6">
        <v>3389</v>
      </c>
      <c r="B1796" s="11">
        <v>62</v>
      </c>
      <c r="C1796" s="11"/>
    </row>
    <row r="1797" spans="1:3">
      <c r="A1797" s="6">
        <v>3390</v>
      </c>
      <c r="B1797" s="11">
        <v>22</v>
      </c>
      <c r="C1797" s="11"/>
    </row>
    <row r="1798" spans="1:3">
      <c r="A1798" s="6">
        <v>3391</v>
      </c>
      <c r="B1798" s="11">
        <v>18</v>
      </c>
      <c r="C1798" s="11"/>
    </row>
    <row r="1799" spans="1:3">
      <c r="A1799" s="6">
        <v>3392</v>
      </c>
      <c r="B1799" s="11">
        <v>12</v>
      </c>
      <c r="C1799" s="11"/>
    </row>
    <row r="1800" spans="1:3">
      <c r="A1800" s="6">
        <v>3393</v>
      </c>
      <c r="B1800" s="11">
        <v>44</v>
      </c>
      <c r="C1800" s="11"/>
    </row>
    <row r="1801" spans="1:3">
      <c r="A1801" s="6">
        <v>3394</v>
      </c>
      <c r="B1801" s="11">
        <v>27</v>
      </c>
      <c r="C1801" s="11"/>
    </row>
    <row r="1802" spans="1:3">
      <c r="A1802" s="6">
        <v>3395</v>
      </c>
      <c r="B1802" s="11">
        <v>38</v>
      </c>
      <c r="C1802" s="11"/>
    </row>
    <row r="1803" spans="1:3">
      <c r="A1803" s="6">
        <v>3396</v>
      </c>
      <c r="B1803" s="11">
        <v>28</v>
      </c>
      <c r="C1803" s="11"/>
    </row>
    <row r="1804" spans="1:3">
      <c r="A1804" s="6">
        <v>3397</v>
      </c>
      <c r="B1804" s="11">
        <v>24</v>
      </c>
      <c r="C1804" s="11"/>
    </row>
    <row r="1805" spans="1:3">
      <c r="A1805" s="6">
        <v>3398</v>
      </c>
      <c r="B1805" s="11">
        <v>65</v>
      </c>
      <c r="C1805" s="11"/>
    </row>
    <row r="1806" spans="1:3">
      <c r="A1806" s="6">
        <v>3399</v>
      </c>
      <c r="B1806" s="11">
        <v>46</v>
      </c>
      <c r="C1806" s="11"/>
    </row>
    <row r="1807" spans="1:3">
      <c r="A1807" s="6">
        <v>3400</v>
      </c>
      <c r="B1807" s="11">
        <v>85</v>
      </c>
      <c r="C1807" s="11"/>
    </row>
    <row r="1808" spans="1:3">
      <c r="A1808" s="6">
        <v>3401</v>
      </c>
      <c r="B1808" s="11">
        <v>66</v>
      </c>
      <c r="C1808" s="11"/>
    </row>
    <row r="1809" spans="1:3">
      <c r="A1809" s="6">
        <v>3402</v>
      </c>
      <c r="B1809" s="11">
        <v>165</v>
      </c>
      <c r="C1809" s="11"/>
    </row>
    <row r="1810" spans="1:3">
      <c r="A1810" s="6">
        <v>3403</v>
      </c>
      <c r="B1810" s="11">
        <v>17</v>
      </c>
      <c r="C1810" s="11"/>
    </row>
    <row r="1811" spans="1:3">
      <c r="A1811" s="6">
        <v>3404</v>
      </c>
      <c r="B1811" s="11">
        <v>3</v>
      </c>
      <c r="C1811" s="11"/>
    </row>
    <row r="1812" spans="1:3">
      <c r="A1812" s="6">
        <v>3405</v>
      </c>
      <c r="B1812" s="11">
        <v>17</v>
      </c>
      <c r="C1812" s="11"/>
    </row>
    <row r="1813" spans="1:3">
      <c r="A1813" s="6">
        <v>3406</v>
      </c>
      <c r="B1813" s="11">
        <v>91</v>
      </c>
      <c r="C1813" s="11"/>
    </row>
    <row r="1814" spans="1:3">
      <c r="A1814" s="6">
        <v>3407</v>
      </c>
      <c r="B1814" s="11">
        <v>67</v>
      </c>
      <c r="C1814" s="11"/>
    </row>
    <row r="1815" spans="1:3">
      <c r="A1815" s="6">
        <v>3408</v>
      </c>
      <c r="B1815" s="11">
        <v>18</v>
      </c>
      <c r="C1815" s="11"/>
    </row>
    <row r="1816" spans="1:3">
      <c r="A1816" s="6">
        <v>3409</v>
      </c>
      <c r="B1816" s="11">
        <v>21</v>
      </c>
      <c r="C1816" s="11"/>
    </row>
    <row r="1817" spans="1:3">
      <c r="A1817" s="6">
        <v>3410</v>
      </c>
      <c r="B1817" s="11">
        <v>40</v>
      </c>
      <c r="C1817" s="11"/>
    </row>
    <row r="1818" spans="1:3">
      <c r="A1818" s="6">
        <v>3411</v>
      </c>
      <c r="B1818" s="11">
        <v>78</v>
      </c>
      <c r="C1818" s="11"/>
    </row>
    <row r="1819" spans="1:3">
      <c r="A1819" s="6">
        <v>3412</v>
      </c>
      <c r="B1819" s="11">
        <v>26</v>
      </c>
      <c r="C1819" s="11"/>
    </row>
    <row r="1820" spans="1:3">
      <c r="A1820" s="6">
        <v>3413</v>
      </c>
      <c r="B1820" s="11">
        <v>14</v>
      </c>
      <c r="C1820" s="11"/>
    </row>
    <row r="1821" spans="1:3">
      <c r="A1821" s="6">
        <v>3414</v>
      </c>
      <c r="B1821" s="11">
        <v>44</v>
      </c>
      <c r="C1821" s="11"/>
    </row>
    <row r="1822" spans="1:3">
      <c r="A1822" s="6">
        <v>3415</v>
      </c>
      <c r="B1822" s="11">
        <v>9</v>
      </c>
      <c r="C1822" s="11"/>
    </row>
    <row r="1823" spans="1:3">
      <c r="A1823" s="6">
        <v>3416</v>
      </c>
      <c r="B1823" s="11">
        <v>30</v>
      </c>
      <c r="C1823" s="11"/>
    </row>
    <row r="1824" spans="1:3">
      <c r="A1824" s="6">
        <v>3417</v>
      </c>
      <c r="B1824" s="11">
        <v>45</v>
      </c>
      <c r="C1824" s="11"/>
    </row>
    <row r="1825" spans="1:3">
      <c r="A1825" s="6">
        <v>3418</v>
      </c>
      <c r="B1825" s="11">
        <v>56</v>
      </c>
      <c r="C1825" s="11"/>
    </row>
    <row r="1826" spans="1:3">
      <c r="A1826" s="6">
        <v>3419</v>
      </c>
      <c r="B1826" s="11">
        <v>46</v>
      </c>
      <c r="C1826" s="11"/>
    </row>
    <row r="1827" spans="1:3">
      <c r="A1827" s="6">
        <v>3420</v>
      </c>
      <c r="B1827" s="11">
        <v>34</v>
      </c>
      <c r="C1827" s="11"/>
    </row>
    <row r="1828" spans="1:3">
      <c r="A1828" s="6">
        <v>3421</v>
      </c>
      <c r="B1828" s="11">
        <v>98</v>
      </c>
      <c r="C1828" s="11"/>
    </row>
    <row r="1829" spans="1:3">
      <c r="A1829" s="6">
        <v>3422</v>
      </c>
      <c r="B1829" s="11">
        <v>46</v>
      </c>
      <c r="C1829" s="11"/>
    </row>
    <row r="1830" spans="1:3">
      <c r="A1830" s="6">
        <v>3423</v>
      </c>
      <c r="B1830" s="11">
        <v>10</v>
      </c>
      <c r="C1830" s="11"/>
    </row>
    <row r="1831" spans="1:3">
      <c r="A1831" s="6">
        <v>3424</v>
      </c>
      <c r="B1831" s="11">
        <v>76</v>
      </c>
      <c r="C1831" s="11"/>
    </row>
    <row r="1832" spans="1:3">
      <c r="A1832" s="6">
        <v>3425</v>
      </c>
      <c r="B1832" s="11">
        <v>104</v>
      </c>
      <c r="C1832" s="11"/>
    </row>
    <row r="1833" spans="1:3">
      <c r="A1833" s="6">
        <v>3426</v>
      </c>
      <c r="B1833" s="11">
        <v>87</v>
      </c>
      <c r="C1833" s="11"/>
    </row>
    <row r="1834" spans="1:3">
      <c r="A1834" s="6">
        <v>3427</v>
      </c>
      <c r="B1834" s="11">
        <v>29</v>
      </c>
      <c r="C1834" s="11"/>
    </row>
    <row r="1835" spans="1:3">
      <c r="A1835" s="6">
        <v>3428</v>
      </c>
      <c r="B1835" s="11">
        <v>51</v>
      </c>
      <c r="C1835" s="11"/>
    </row>
    <row r="1836" spans="1:3">
      <c r="A1836" s="6">
        <v>3429</v>
      </c>
      <c r="B1836" s="11">
        <v>12</v>
      </c>
      <c r="C1836" s="11"/>
    </row>
    <row r="1837" spans="1:3">
      <c r="A1837" s="6">
        <v>3430</v>
      </c>
      <c r="B1837" s="11">
        <v>72</v>
      </c>
      <c r="C1837" s="11"/>
    </row>
    <row r="1838" spans="1:3">
      <c r="A1838" s="6">
        <v>3431</v>
      </c>
      <c r="B1838" s="11">
        <v>21</v>
      </c>
      <c r="C1838" s="11"/>
    </row>
    <row r="1839" spans="1:3">
      <c r="A1839" s="6">
        <v>3432</v>
      </c>
      <c r="B1839" s="11">
        <v>42</v>
      </c>
      <c r="C1839" s="11"/>
    </row>
    <row r="1840" spans="1:3">
      <c r="A1840" s="6">
        <v>3433</v>
      </c>
      <c r="B1840" s="11">
        <v>71</v>
      </c>
      <c r="C1840" s="11"/>
    </row>
    <row r="1841" spans="1:3">
      <c r="A1841" s="6">
        <v>3434</v>
      </c>
      <c r="B1841" s="11">
        <v>168</v>
      </c>
      <c r="C1841" s="11"/>
    </row>
    <row r="1842" spans="1:3">
      <c r="A1842" s="6">
        <v>3435</v>
      </c>
      <c r="B1842" s="11">
        <v>19</v>
      </c>
      <c r="C1842" s="11"/>
    </row>
    <row r="1843" spans="1:3">
      <c r="A1843" s="6">
        <v>3436</v>
      </c>
      <c r="B1843" s="11">
        <v>37</v>
      </c>
      <c r="C1843" s="11"/>
    </row>
    <row r="1844" spans="1:3">
      <c r="A1844" s="6">
        <v>3437</v>
      </c>
      <c r="B1844" s="11">
        <v>36</v>
      </c>
      <c r="C1844" s="11"/>
    </row>
    <row r="1845" spans="1:3">
      <c r="A1845" s="6">
        <v>3438</v>
      </c>
      <c r="B1845" s="11">
        <v>14</v>
      </c>
      <c r="C1845" s="11"/>
    </row>
    <row r="1846" spans="1:3">
      <c r="A1846" s="6">
        <v>3439</v>
      </c>
      <c r="B1846" s="11">
        <v>18</v>
      </c>
      <c r="C1846" s="11"/>
    </row>
    <row r="1847" spans="1:3">
      <c r="A1847" s="6">
        <v>3440</v>
      </c>
      <c r="B1847" s="11">
        <v>82</v>
      </c>
      <c r="C1847" s="11"/>
    </row>
    <row r="1848" spans="1:3">
      <c r="A1848" s="6">
        <v>3441</v>
      </c>
      <c r="B1848" s="11">
        <v>43</v>
      </c>
      <c r="C1848" s="11"/>
    </row>
    <row r="1849" spans="1:3">
      <c r="A1849" s="6">
        <v>3442</v>
      </c>
      <c r="B1849" s="11">
        <v>8</v>
      </c>
      <c r="C1849" s="11"/>
    </row>
    <row r="1850" spans="1:3">
      <c r="A1850" s="6">
        <v>3443</v>
      </c>
      <c r="B1850" s="11">
        <v>45</v>
      </c>
      <c r="C1850" s="11"/>
    </row>
    <row r="1851" spans="1:3">
      <c r="A1851" s="6">
        <v>3444</v>
      </c>
      <c r="B1851" s="11">
        <v>20</v>
      </c>
      <c r="C1851" s="11"/>
    </row>
    <row r="1852" spans="1:3">
      <c r="A1852" s="6">
        <v>3445</v>
      </c>
      <c r="B1852" s="11">
        <v>31</v>
      </c>
      <c r="C1852" s="11"/>
    </row>
    <row r="1853" spans="1:3">
      <c r="A1853" s="6">
        <v>3446</v>
      </c>
      <c r="B1853" s="11">
        <v>25</v>
      </c>
      <c r="C1853" s="11"/>
    </row>
    <row r="1854" spans="1:3">
      <c r="A1854" s="6">
        <v>3447</v>
      </c>
      <c r="B1854" s="11">
        <v>14</v>
      </c>
      <c r="C1854" s="11"/>
    </row>
    <row r="1855" spans="1:3">
      <c r="A1855" s="6">
        <v>3448</v>
      </c>
      <c r="B1855" s="11">
        <v>45</v>
      </c>
      <c r="C1855" s="11"/>
    </row>
    <row r="1856" spans="1:3">
      <c r="A1856" s="6">
        <v>3449</v>
      </c>
      <c r="B1856" s="11">
        <v>20</v>
      </c>
      <c r="C1856" s="11"/>
    </row>
    <row r="1857" spans="1:3">
      <c r="A1857" s="6">
        <v>3450</v>
      </c>
      <c r="B1857" s="11">
        <v>39</v>
      </c>
      <c r="C1857" s="11"/>
    </row>
    <row r="1858" spans="1:3">
      <c r="A1858" s="6">
        <v>3451</v>
      </c>
      <c r="B1858" s="11">
        <v>16</v>
      </c>
      <c r="C1858" s="11"/>
    </row>
    <row r="1859" spans="1:3">
      <c r="A1859" s="6">
        <v>3452</v>
      </c>
      <c r="B1859" s="11">
        <v>37</v>
      </c>
      <c r="C1859" s="11"/>
    </row>
    <row r="1860" spans="1:3">
      <c r="A1860" s="6">
        <v>3453</v>
      </c>
      <c r="B1860" s="11">
        <v>14</v>
      </c>
      <c r="C1860" s="11"/>
    </row>
    <row r="1861" spans="1:3">
      <c r="A1861" s="6">
        <v>3454</v>
      </c>
      <c r="B1861" s="11">
        <v>21</v>
      </c>
      <c r="C1861" s="11"/>
    </row>
    <row r="1862" spans="1:3">
      <c r="A1862" s="6">
        <v>3455</v>
      </c>
      <c r="B1862" s="11">
        <v>69</v>
      </c>
      <c r="C1862" s="11"/>
    </row>
    <row r="1863" spans="1:3">
      <c r="A1863" s="6">
        <v>3456</v>
      </c>
      <c r="B1863" s="11">
        <v>16</v>
      </c>
      <c r="C1863" s="11"/>
    </row>
    <row r="1864" spans="1:3">
      <c r="A1864" s="6">
        <v>3457</v>
      </c>
      <c r="B1864" s="11">
        <v>55</v>
      </c>
      <c r="C1864" s="11"/>
    </row>
    <row r="1865" spans="1:3">
      <c r="A1865" s="6">
        <v>3458</v>
      </c>
      <c r="B1865" s="11">
        <v>27</v>
      </c>
      <c r="C1865" s="11"/>
    </row>
    <row r="1866" spans="1:3">
      <c r="A1866" s="6">
        <v>3459</v>
      </c>
      <c r="B1866" s="11">
        <v>36</v>
      </c>
      <c r="C1866" s="11"/>
    </row>
    <row r="1867" spans="1:3">
      <c r="A1867" s="6">
        <v>3460</v>
      </c>
      <c r="B1867" s="11">
        <v>19</v>
      </c>
      <c r="C1867" s="11"/>
    </row>
    <row r="1868" spans="1:3">
      <c r="A1868" s="6">
        <v>3461</v>
      </c>
      <c r="B1868" s="11">
        <v>12</v>
      </c>
      <c r="C1868" s="11"/>
    </row>
    <row r="1869" spans="1:3">
      <c r="A1869" s="6">
        <v>3462</v>
      </c>
      <c r="B1869" s="11">
        <v>17</v>
      </c>
      <c r="C1869" s="11"/>
    </row>
    <row r="1870" spans="1:3">
      <c r="A1870" s="6">
        <v>3463</v>
      </c>
      <c r="B1870" s="11">
        <v>114</v>
      </c>
      <c r="C1870" s="11"/>
    </row>
    <row r="1871" spans="1:3">
      <c r="A1871" s="6">
        <v>3464</v>
      </c>
      <c r="B1871" s="11">
        <v>93</v>
      </c>
      <c r="C1871" s="11"/>
    </row>
    <row r="1872" spans="1:3">
      <c r="A1872" s="6">
        <v>3465</v>
      </c>
      <c r="B1872" s="11">
        <v>36</v>
      </c>
      <c r="C1872" s="11"/>
    </row>
    <row r="1873" spans="1:3">
      <c r="A1873" s="6">
        <v>3466</v>
      </c>
      <c r="B1873" s="11">
        <v>61</v>
      </c>
      <c r="C1873" s="11"/>
    </row>
    <row r="1874" spans="1:3">
      <c r="A1874" s="6">
        <v>3467</v>
      </c>
      <c r="B1874" s="11">
        <v>47</v>
      </c>
      <c r="C1874" s="11"/>
    </row>
    <row r="1875" spans="1:3">
      <c r="A1875" s="6">
        <v>3468</v>
      </c>
      <c r="B1875" s="11">
        <v>17</v>
      </c>
      <c r="C1875" s="11"/>
    </row>
    <row r="1876" spans="1:3">
      <c r="A1876" s="6">
        <v>3469</v>
      </c>
      <c r="B1876" s="11">
        <v>63</v>
      </c>
      <c r="C1876" s="11"/>
    </row>
    <row r="1877" spans="1:3">
      <c r="A1877" s="6">
        <v>3470</v>
      </c>
      <c r="B1877" s="11">
        <v>9</v>
      </c>
      <c r="C1877" s="11"/>
    </row>
    <row r="1878" spans="1:3">
      <c r="A1878" s="6">
        <v>3471</v>
      </c>
      <c r="B1878" s="11">
        <v>30</v>
      </c>
      <c r="C1878" s="11"/>
    </row>
    <row r="1879" spans="1:3">
      <c r="A1879" s="6">
        <v>3472</v>
      </c>
      <c r="B1879" s="11">
        <v>23</v>
      </c>
      <c r="C1879" s="11"/>
    </row>
    <row r="1880" spans="1:3">
      <c r="A1880" s="6">
        <v>3473</v>
      </c>
      <c r="B1880" s="11">
        <v>33</v>
      </c>
      <c r="C1880" s="11"/>
    </row>
    <row r="1881" spans="1:3">
      <c r="A1881" s="6">
        <v>3474</v>
      </c>
      <c r="B1881" s="11">
        <v>39</v>
      </c>
      <c r="C1881" s="11"/>
    </row>
    <row r="1882" spans="1:3">
      <c r="A1882" s="6">
        <v>3475</v>
      </c>
      <c r="B1882" s="11">
        <v>17</v>
      </c>
      <c r="C1882" s="11"/>
    </row>
    <row r="1883" spans="1:3">
      <c r="A1883" s="6">
        <v>3476</v>
      </c>
      <c r="B1883" s="11">
        <v>6</v>
      </c>
      <c r="C1883" s="11"/>
    </row>
    <row r="1884" spans="1:3">
      <c r="A1884" s="6">
        <v>3477</v>
      </c>
      <c r="B1884" s="11">
        <v>39</v>
      </c>
      <c r="C1884" s="11"/>
    </row>
    <row r="1885" spans="1:3">
      <c r="A1885" s="6">
        <v>3478</v>
      </c>
      <c r="B1885" s="11">
        <v>57</v>
      </c>
      <c r="C1885" s="11"/>
    </row>
    <row r="1886" spans="1:3">
      <c r="A1886" s="6">
        <v>3479</v>
      </c>
      <c r="B1886" s="11">
        <v>56</v>
      </c>
      <c r="C1886" s="11"/>
    </row>
    <row r="1887" spans="1:3">
      <c r="A1887" s="6">
        <v>3480</v>
      </c>
      <c r="B1887" s="11">
        <v>13</v>
      </c>
      <c r="C1887" s="11"/>
    </row>
    <row r="1888" spans="1:3">
      <c r="A1888" s="6">
        <v>3481</v>
      </c>
      <c r="B1888" s="11">
        <v>95</v>
      </c>
      <c r="C1888" s="11"/>
    </row>
    <row r="1889" spans="1:3">
      <c r="A1889" s="6">
        <v>3482</v>
      </c>
      <c r="B1889" s="11">
        <v>80</v>
      </c>
      <c r="C1889" s="11"/>
    </row>
    <row r="1890" spans="1:3">
      <c r="A1890" s="6">
        <v>3483</v>
      </c>
      <c r="B1890" s="11">
        <v>133</v>
      </c>
      <c r="C1890" s="11"/>
    </row>
    <row r="1891" spans="1:3">
      <c r="A1891" s="6">
        <v>3484</v>
      </c>
      <c r="B1891" s="11">
        <v>44</v>
      </c>
      <c r="C1891" s="11"/>
    </row>
    <row r="1892" spans="1:3">
      <c r="A1892" s="6">
        <v>3485</v>
      </c>
      <c r="B1892" s="11">
        <v>30</v>
      </c>
      <c r="C1892" s="11"/>
    </row>
    <row r="1893" spans="1:3">
      <c r="A1893" s="6">
        <v>3486</v>
      </c>
      <c r="B1893" s="11">
        <v>56</v>
      </c>
      <c r="C1893" s="11"/>
    </row>
    <row r="1894" spans="1:3">
      <c r="A1894" s="6">
        <v>3487</v>
      </c>
      <c r="B1894" s="11">
        <v>66</v>
      </c>
      <c r="C1894" s="11"/>
    </row>
    <row r="1895" spans="1:3">
      <c r="A1895" s="6">
        <v>3488</v>
      </c>
      <c r="B1895" s="11">
        <v>29</v>
      </c>
      <c r="C1895" s="11"/>
    </row>
    <row r="1896" spans="1:3">
      <c r="A1896" s="6">
        <v>3489</v>
      </c>
      <c r="B1896" s="11">
        <v>72</v>
      </c>
      <c r="C1896" s="11"/>
    </row>
    <row r="1897" spans="1:3">
      <c r="A1897" s="6">
        <v>3490</v>
      </c>
      <c r="B1897" s="11">
        <v>27</v>
      </c>
      <c r="C1897" s="11"/>
    </row>
    <row r="1898" spans="1:3">
      <c r="A1898" s="6">
        <v>3491</v>
      </c>
      <c r="B1898" s="11">
        <v>10</v>
      </c>
      <c r="C1898" s="11"/>
    </row>
    <row r="1899" spans="1:3">
      <c r="A1899" s="6">
        <v>3492</v>
      </c>
      <c r="B1899" s="11">
        <v>35</v>
      </c>
      <c r="C1899" s="11"/>
    </row>
    <row r="1900" spans="1:3">
      <c r="A1900" s="6">
        <v>3493</v>
      </c>
      <c r="B1900" s="11">
        <v>29</v>
      </c>
      <c r="C1900" s="11"/>
    </row>
    <row r="1901" spans="1:3">
      <c r="A1901" s="6">
        <v>3494</v>
      </c>
      <c r="B1901" s="11">
        <v>13</v>
      </c>
      <c r="C1901" s="11"/>
    </row>
    <row r="1902" spans="1:3">
      <c r="A1902" s="6">
        <v>3495</v>
      </c>
      <c r="B1902" s="11">
        <v>72</v>
      </c>
      <c r="C1902" s="11"/>
    </row>
    <row r="1903" spans="1:3">
      <c r="A1903" s="6">
        <v>3496</v>
      </c>
      <c r="B1903" s="11">
        <v>78</v>
      </c>
      <c r="C1903" s="11"/>
    </row>
    <row r="1904" spans="1:3">
      <c r="A1904" s="6">
        <v>3497</v>
      </c>
      <c r="B1904" s="11">
        <v>49</v>
      </c>
      <c r="C1904" s="11"/>
    </row>
    <row r="1905" spans="1:3">
      <c r="A1905" s="6">
        <v>3498</v>
      </c>
      <c r="B1905" s="11">
        <v>42</v>
      </c>
      <c r="C1905" s="11"/>
    </row>
    <row r="1906" spans="1:3">
      <c r="A1906" s="6">
        <v>3499</v>
      </c>
      <c r="B1906" s="11">
        <v>35</v>
      </c>
      <c r="C1906" s="11"/>
    </row>
    <row r="1907" spans="1:3">
      <c r="A1907" s="6">
        <v>3500</v>
      </c>
      <c r="B1907" s="11">
        <v>42</v>
      </c>
      <c r="C1907" s="11"/>
    </row>
    <row r="1908" spans="1:3">
      <c r="A1908" s="6">
        <v>3501</v>
      </c>
      <c r="B1908" s="11">
        <v>42</v>
      </c>
      <c r="C1908" s="11"/>
    </row>
    <row r="1909" spans="1:3">
      <c r="A1909" s="6">
        <v>3502</v>
      </c>
      <c r="B1909" s="11">
        <v>31</v>
      </c>
      <c r="C1909" s="11"/>
    </row>
    <row r="1910" spans="1:3">
      <c r="A1910" s="6">
        <v>3503</v>
      </c>
      <c r="B1910" s="11">
        <v>38</v>
      </c>
      <c r="C1910" s="11"/>
    </row>
    <row r="1911" spans="1:3">
      <c r="A1911" s="6">
        <v>3504</v>
      </c>
      <c r="B1911" s="11">
        <v>8</v>
      </c>
      <c r="C1911" s="11"/>
    </row>
    <row r="1912" spans="1:3">
      <c r="A1912" s="6">
        <v>3505</v>
      </c>
      <c r="B1912" s="11">
        <v>39</v>
      </c>
      <c r="C1912" s="11"/>
    </row>
    <row r="1913" spans="1:3">
      <c r="A1913" s="6">
        <v>3506</v>
      </c>
      <c r="B1913" s="11">
        <v>29</v>
      </c>
      <c r="C1913" s="11"/>
    </row>
    <row r="1914" spans="1:3">
      <c r="A1914" s="6">
        <v>3507</v>
      </c>
      <c r="B1914" s="11">
        <v>72</v>
      </c>
      <c r="C1914" s="11"/>
    </row>
    <row r="1915" spans="1:3">
      <c r="A1915" s="6">
        <v>3508</v>
      </c>
      <c r="B1915" s="11">
        <v>15</v>
      </c>
      <c r="C1915" s="11"/>
    </row>
    <row r="1916" spans="1:3">
      <c r="A1916" s="6">
        <v>3509</v>
      </c>
      <c r="B1916" s="11">
        <v>33</v>
      </c>
      <c r="C1916" s="11"/>
    </row>
    <row r="1917" spans="1:3">
      <c r="A1917" s="6">
        <v>3510</v>
      </c>
      <c r="B1917" s="11">
        <v>15</v>
      </c>
      <c r="C1917" s="11"/>
    </row>
    <row r="1918" spans="1:3">
      <c r="A1918" s="6">
        <v>3511</v>
      </c>
      <c r="B1918" s="11">
        <v>19</v>
      </c>
      <c r="C1918" s="11"/>
    </row>
    <row r="1919" spans="1:3">
      <c r="A1919" s="6">
        <v>3512</v>
      </c>
      <c r="B1919" s="11">
        <v>17</v>
      </c>
      <c r="C1919" s="11"/>
    </row>
    <row r="1920" spans="1:3">
      <c r="A1920" s="6">
        <v>3513</v>
      </c>
      <c r="B1920" s="11">
        <v>44</v>
      </c>
      <c r="C1920" s="11"/>
    </row>
    <row r="1921" spans="1:3">
      <c r="A1921" s="6">
        <v>3514</v>
      </c>
      <c r="B1921" s="11">
        <v>10</v>
      </c>
      <c r="C1921" s="11"/>
    </row>
    <row r="1922" spans="1:3">
      <c r="A1922" s="6">
        <v>3515</v>
      </c>
      <c r="B1922" s="11">
        <v>46</v>
      </c>
      <c r="C1922" s="11"/>
    </row>
    <row r="1923" spans="1:3">
      <c r="A1923" s="6">
        <v>3516</v>
      </c>
      <c r="B1923" s="11">
        <v>11</v>
      </c>
      <c r="C1923" s="11"/>
    </row>
    <row r="1924" spans="1:3">
      <c r="A1924" s="6">
        <v>3517</v>
      </c>
      <c r="B1924" s="11">
        <v>13</v>
      </c>
      <c r="C1924" s="11"/>
    </row>
    <row r="1925" spans="1:3">
      <c r="A1925" s="6">
        <v>3518</v>
      </c>
      <c r="B1925" s="11">
        <v>33</v>
      </c>
      <c r="C1925" s="11"/>
    </row>
    <row r="1926" spans="1:3">
      <c r="A1926" s="6">
        <v>3519</v>
      </c>
      <c r="B1926" s="11">
        <v>28</v>
      </c>
      <c r="C1926" s="11"/>
    </row>
    <row r="1927" spans="1:3">
      <c r="A1927" s="6">
        <v>3520</v>
      </c>
      <c r="B1927" s="11">
        <v>21</v>
      </c>
      <c r="C1927" s="11"/>
    </row>
    <row r="1928" spans="1:3">
      <c r="A1928" s="6">
        <v>3521</v>
      </c>
      <c r="B1928" s="11">
        <v>13</v>
      </c>
      <c r="C1928" s="11"/>
    </row>
    <row r="1929" spans="1:3">
      <c r="A1929" s="6">
        <v>3522</v>
      </c>
      <c r="B1929" s="11">
        <v>34</v>
      </c>
      <c r="C1929" s="11"/>
    </row>
    <row r="1930" spans="1:3">
      <c r="A1930" s="6">
        <v>3523</v>
      </c>
      <c r="B1930" s="11">
        <v>80</v>
      </c>
      <c r="C1930" s="11"/>
    </row>
    <row r="1931" spans="1:3">
      <c r="A1931" s="6">
        <v>3524</v>
      </c>
      <c r="B1931" s="11">
        <v>74</v>
      </c>
      <c r="C1931" s="11"/>
    </row>
    <row r="1932" spans="1:3">
      <c r="A1932" s="6">
        <v>3525</v>
      </c>
      <c r="B1932" s="11">
        <v>7</v>
      </c>
      <c r="C1932" s="11"/>
    </row>
    <row r="1933" spans="1:3">
      <c r="A1933" s="6">
        <v>3526</v>
      </c>
      <c r="B1933" s="11">
        <v>34</v>
      </c>
      <c r="C1933" s="11"/>
    </row>
    <row r="1934" spans="1:3">
      <c r="A1934" s="6">
        <v>3527</v>
      </c>
      <c r="B1934" s="11">
        <v>86</v>
      </c>
      <c r="C1934" s="11"/>
    </row>
    <row r="1935" spans="1:3">
      <c r="A1935" s="6">
        <v>3528</v>
      </c>
      <c r="B1935" s="11">
        <v>37</v>
      </c>
      <c r="C1935" s="11"/>
    </row>
    <row r="1936" spans="1:3">
      <c r="A1936" s="6">
        <v>3529</v>
      </c>
      <c r="B1936" s="11">
        <v>18</v>
      </c>
      <c r="C1936" s="11"/>
    </row>
    <row r="1937" spans="1:3">
      <c r="A1937" s="6">
        <v>3530</v>
      </c>
      <c r="B1937" s="11">
        <v>22</v>
      </c>
      <c r="C1937" s="11"/>
    </row>
    <row r="1938" spans="1:3">
      <c r="A1938" s="6">
        <v>3531</v>
      </c>
      <c r="B1938" s="11">
        <v>26</v>
      </c>
      <c r="C1938" s="11"/>
    </row>
    <row r="1939" spans="1:3">
      <c r="A1939" s="6">
        <v>3532</v>
      </c>
      <c r="B1939" s="11">
        <v>27</v>
      </c>
      <c r="C1939" s="11"/>
    </row>
    <row r="1940" spans="1:3">
      <c r="A1940" s="6">
        <v>3533</v>
      </c>
      <c r="B1940" s="11">
        <v>8</v>
      </c>
      <c r="C1940" s="11"/>
    </row>
    <row r="1941" spans="1:3">
      <c r="A1941" s="6">
        <v>3534</v>
      </c>
      <c r="B1941" s="11">
        <v>204</v>
      </c>
      <c r="C1941" s="11"/>
    </row>
    <row r="1942" spans="1:3">
      <c r="A1942" s="6">
        <v>3535</v>
      </c>
      <c r="B1942" s="11">
        <v>46</v>
      </c>
      <c r="C1942" s="11"/>
    </row>
    <row r="1943" spans="1:3">
      <c r="A1943" s="6">
        <v>3536</v>
      </c>
      <c r="B1943" s="11">
        <v>17</v>
      </c>
      <c r="C1943" s="11"/>
    </row>
    <row r="1944" spans="1:3">
      <c r="A1944" s="6">
        <v>3537</v>
      </c>
      <c r="B1944" s="11">
        <v>28</v>
      </c>
      <c r="C1944" s="11"/>
    </row>
    <row r="1945" spans="1:3">
      <c r="A1945" s="6">
        <v>3538</v>
      </c>
      <c r="B1945" s="11">
        <v>83</v>
      </c>
      <c r="C1945" s="11"/>
    </row>
    <row r="1946" spans="1:3">
      <c r="A1946" s="6">
        <v>3539</v>
      </c>
      <c r="B1946" s="11">
        <v>13</v>
      </c>
      <c r="C1946" s="11"/>
    </row>
    <row r="1947" spans="1:3">
      <c r="A1947" s="6">
        <v>3540</v>
      </c>
      <c r="B1947" s="11">
        <v>8</v>
      </c>
      <c r="C1947" s="11"/>
    </row>
    <row r="1948" spans="1:3">
      <c r="A1948" s="6">
        <v>3541</v>
      </c>
      <c r="B1948" s="11">
        <v>32</v>
      </c>
      <c r="C1948" s="11"/>
    </row>
    <row r="1949" spans="1:3">
      <c r="A1949" s="6">
        <v>3542</v>
      </c>
      <c r="B1949" s="11">
        <v>85</v>
      </c>
      <c r="C1949" s="11"/>
    </row>
    <row r="1950" spans="1:3">
      <c r="A1950" s="6">
        <v>3543</v>
      </c>
      <c r="B1950" s="11">
        <v>29</v>
      </c>
      <c r="C1950" s="11"/>
    </row>
    <row r="1951" spans="1:3">
      <c r="A1951" s="6">
        <v>3544</v>
      </c>
      <c r="B1951" s="11">
        <v>24</v>
      </c>
      <c r="C1951" s="11"/>
    </row>
    <row r="1952" spans="1:3">
      <c r="A1952" s="6">
        <v>3545</v>
      </c>
      <c r="B1952" s="11">
        <v>8</v>
      </c>
      <c r="C1952" s="11"/>
    </row>
    <row r="1953" spans="1:3">
      <c r="A1953" s="6">
        <v>3546</v>
      </c>
      <c r="B1953" s="11">
        <v>19</v>
      </c>
      <c r="C1953" s="11"/>
    </row>
    <row r="1954" spans="1:3">
      <c r="A1954" s="6">
        <v>3547</v>
      </c>
      <c r="B1954" s="11">
        <v>336</v>
      </c>
      <c r="C1954" s="11"/>
    </row>
    <row r="1955" spans="1:3">
      <c r="A1955" s="6">
        <v>3548</v>
      </c>
      <c r="B1955" s="11">
        <v>13</v>
      </c>
      <c r="C1955" s="11"/>
    </row>
    <row r="1956" spans="1:3">
      <c r="A1956" s="6">
        <v>3549</v>
      </c>
      <c r="B1956" s="11">
        <v>42</v>
      </c>
      <c r="C1956" s="11"/>
    </row>
    <row r="1957" spans="1:3">
      <c r="A1957" s="6">
        <v>3550</v>
      </c>
      <c r="B1957" s="11">
        <v>64</v>
      </c>
      <c r="C1957" s="11"/>
    </row>
    <row r="1958" spans="1:3">
      <c r="A1958" s="6">
        <v>3551</v>
      </c>
      <c r="B1958" s="11">
        <v>25</v>
      </c>
      <c r="C1958" s="11"/>
    </row>
    <row r="1959" spans="1:3">
      <c r="A1959" s="6">
        <v>3552</v>
      </c>
      <c r="B1959" s="11">
        <v>20</v>
      </c>
      <c r="C1959" s="11"/>
    </row>
    <row r="1960" spans="1:3">
      <c r="A1960" s="6">
        <v>3553</v>
      </c>
      <c r="B1960" s="11">
        <v>104</v>
      </c>
      <c r="C1960" s="11"/>
    </row>
    <row r="1961" spans="1:3">
      <c r="A1961" s="6">
        <v>3554</v>
      </c>
      <c r="B1961" s="11">
        <v>53</v>
      </c>
      <c r="C1961" s="11"/>
    </row>
    <row r="1962" spans="1:3">
      <c r="A1962" s="6">
        <v>3555</v>
      </c>
      <c r="B1962" s="11">
        <v>14</v>
      </c>
      <c r="C1962" s="11"/>
    </row>
    <row r="1963" spans="1:3">
      <c r="A1963" s="6">
        <v>3556</v>
      </c>
      <c r="B1963" s="11">
        <v>20</v>
      </c>
      <c r="C1963" s="11"/>
    </row>
    <row r="1964" spans="1:3">
      <c r="A1964" s="6">
        <v>3557</v>
      </c>
      <c r="B1964" s="11">
        <v>558</v>
      </c>
      <c r="C1964" s="11"/>
    </row>
    <row r="1965" spans="1:3">
      <c r="A1965" s="6">
        <v>3558</v>
      </c>
      <c r="B1965" s="11">
        <v>22</v>
      </c>
      <c r="C1965" s="11"/>
    </row>
    <row r="1966" spans="1:3">
      <c r="A1966" s="6">
        <v>3559</v>
      </c>
      <c r="B1966" s="11">
        <v>24</v>
      </c>
      <c r="C1966" s="11"/>
    </row>
    <row r="1967" spans="1:3">
      <c r="A1967" s="6">
        <v>3560</v>
      </c>
      <c r="B1967" s="11">
        <v>74</v>
      </c>
      <c r="C1967" s="11"/>
    </row>
    <row r="1968" spans="1:3">
      <c r="A1968" s="6">
        <v>3561</v>
      </c>
      <c r="B1968" s="11">
        <v>54</v>
      </c>
      <c r="C1968" s="11"/>
    </row>
    <row r="1969" spans="1:3">
      <c r="A1969" s="6">
        <v>3562</v>
      </c>
      <c r="B1969" s="11">
        <v>31</v>
      </c>
      <c r="C1969" s="11"/>
    </row>
    <row r="1970" spans="1:3">
      <c r="A1970" s="6">
        <v>3563</v>
      </c>
      <c r="B1970" s="11">
        <v>25</v>
      </c>
      <c r="C1970" s="11"/>
    </row>
    <row r="1971" spans="1:3">
      <c r="A1971" s="6">
        <v>3564</v>
      </c>
      <c r="B1971" s="11">
        <v>17</v>
      </c>
      <c r="C1971" s="11"/>
    </row>
    <row r="1972" spans="1:3">
      <c r="A1972" s="6">
        <v>3565</v>
      </c>
      <c r="B1972" s="11">
        <v>12</v>
      </c>
      <c r="C1972" s="11"/>
    </row>
    <row r="1973" spans="1:3">
      <c r="A1973" s="6">
        <v>3566</v>
      </c>
      <c r="B1973" s="11">
        <v>38</v>
      </c>
      <c r="C1973" s="11"/>
    </row>
    <row r="1974" spans="1:3">
      <c r="A1974" s="6">
        <v>3567</v>
      </c>
      <c r="B1974" s="11">
        <v>41</v>
      </c>
      <c r="C1974" s="11"/>
    </row>
    <row r="1975" spans="1:3">
      <c r="A1975" s="6">
        <v>3568</v>
      </c>
      <c r="B1975" s="11">
        <v>19</v>
      </c>
      <c r="C1975" s="11"/>
    </row>
    <row r="1976" spans="1:3">
      <c r="A1976" s="6">
        <v>3569</v>
      </c>
      <c r="B1976" s="11">
        <v>41</v>
      </c>
      <c r="C1976" s="11"/>
    </row>
    <row r="1977" spans="1:3">
      <c r="A1977" s="6">
        <v>3570</v>
      </c>
      <c r="B1977" s="11">
        <v>26</v>
      </c>
      <c r="C1977" s="11"/>
    </row>
    <row r="1978" spans="1:3">
      <c r="A1978" s="6">
        <v>3571</v>
      </c>
      <c r="B1978" s="11">
        <v>25</v>
      </c>
      <c r="C1978" s="11"/>
    </row>
    <row r="1979" spans="1:3">
      <c r="A1979" s="6">
        <v>3572</v>
      </c>
      <c r="B1979" s="11">
        <v>9</v>
      </c>
      <c r="C1979" s="11"/>
    </row>
    <row r="1980" spans="1:3">
      <c r="A1980" s="6">
        <v>3573</v>
      </c>
      <c r="B1980" s="11">
        <v>78</v>
      </c>
      <c r="C1980" s="11"/>
    </row>
    <row r="1981" spans="1:3">
      <c r="A1981" s="6">
        <v>3574</v>
      </c>
      <c r="B1981" s="11">
        <v>45</v>
      </c>
      <c r="C1981" s="11"/>
    </row>
    <row r="1982" spans="1:3">
      <c r="A1982" s="6">
        <v>3575</v>
      </c>
      <c r="B1982" s="11">
        <v>102</v>
      </c>
      <c r="C1982" s="11"/>
    </row>
    <row r="1983" spans="1:3">
      <c r="A1983" s="6">
        <v>3576</v>
      </c>
      <c r="B1983" s="11">
        <v>5</v>
      </c>
      <c r="C1983" s="11"/>
    </row>
    <row r="1984" spans="1:3">
      <c r="A1984" s="6">
        <v>3577</v>
      </c>
      <c r="B1984" s="11">
        <v>27</v>
      </c>
      <c r="C1984" s="11"/>
    </row>
    <row r="1985" spans="1:3">
      <c r="A1985" s="6">
        <v>3578</v>
      </c>
      <c r="B1985" s="11">
        <v>37</v>
      </c>
      <c r="C1985" s="11"/>
    </row>
    <row r="1986" spans="1:3">
      <c r="A1986" s="6">
        <v>3579</v>
      </c>
      <c r="B1986" s="11">
        <v>14</v>
      </c>
      <c r="C1986" s="11"/>
    </row>
    <row r="1987" spans="1:3">
      <c r="A1987" s="6">
        <v>3580</v>
      </c>
      <c r="B1987" s="11">
        <v>27</v>
      </c>
      <c r="C1987" s="11"/>
    </row>
    <row r="1988" spans="1:3">
      <c r="A1988" s="6">
        <v>3581</v>
      </c>
      <c r="B1988" s="11">
        <v>45</v>
      </c>
      <c r="C1988" s="11"/>
    </row>
    <row r="1989" spans="1:3">
      <c r="A1989" s="6">
        <v>3582</v>
      </c>
      <c r="B1989" s="11">
        <v>49</v>
      </c>
      <c r="C1989" s="11"/>
    </row>
    <row r="1990" spans="1:3">
      <c r="A1990" s="6">
        <v>3583</v>
      </c>
      <c r="B1990" s="11">
        <v>24</v>
      </c>
      <c r="C1990" s="11"/>
    </row>
    <row r="1991" spans="1:3">
      <c r="A1991" s="6">
        <v>3584</v>
      </c>
      <c r="B1991" s="11">
        <v>112</v>
      </c>
      <c r="C1991" s="11"/>
    </row>
    <row r="1992" spans="1:3">
      <c r="A1992" s="6">
        <v>3585</v>
      </c>
      <c r="B1992" s="11">
        <v>23</v>
      </c>
      <c r="C1992" s="11"/>
    </row>
    <row r="1993" spans="1:3">
      <c r="A1993" s="6">
        <v>3586</v>
      </c>
      <c r="B1993" s="11">
        <v>54</v>
      </c>
      <c r="C1993" s="11"/>
    </row>
    <row r="1994" spans="1:3">
      <c r="A1994" s="6">
        <v>3587</v>
      </c>
      <c r="B1994" s="11">
        <v>28</v>
      </c>
      <c r="C1994" s="11"/>
    </row>
    <row r="1995" spans="1:3">
      <c r="A1995" s="6">
        <v>3588</v>
      </c>
      <c r="B1995" s="11">
        <v>11</v>
      </c>
      <c r="C1995" s="11"/>
    </row>
    <row r="1996" spans="1:3">
      <c r="A1996" s="6">
        <v>3589</v>
      </c>
      <c r="B1996" s="11">
        <v>62</v>
      </c>
      <c r="C1996" s="11"/>
    </row>
    <row r="1997" spans="1:3">
      <c r="A1997" s="6">
        <v>3590</v>
      </c>
      <c r="B1997" s="11">
        <v>73</v>
      </c>
      <c r="C1997" s="11"/>
    </row>
    <row r="1998" spans="1:3">
      <c r="A1998" s="6">
        <v>3591</v>
      </c>
      <c r="B1998" s="11">
        <v>18</v>
      </c>
      <c r="C1998" s="11"/>
    </row>
    <row r="1999" spans="1:3">
      <c r="A1999" s="6">
        <v>3592</v>
      </c>
      <c r="B1999" s="11">
        <v>35</v>
      </c>
      <c r="C1999" s="11"/>
    </row>
    <row r="2000" spans="1:3">
      <c r="A2000" s="6">
        <v>3593</v>
      </c>
      <c r="B2000" s="11">
        <v>43</v>
      </c>
      <c r="C2000" s="11"/>
    </row>
    <row r="2001" spans="1:3">
      <c r="A2001" s="6">
        <v>3594</v>
      </c>
      <c r="B2001" s="11">
        <v>36</v>
      </c>
      <c r="C2001" s="11"/>
    </row>
    <row r="2002" spans="1:3">
      <c r="A2002" s="6">
        <v>3595</v>
      </c>
      <c r="B2002" s="11">
        <v>62</v>
      </c>
      <c r="C2002" s="11"/>
    </row>
    <row r="2003" spans="1:3">
      <c r="A2003" s="6">
        <v>3596</v>
      </c>
      <c r="B2003" s="11">
        <v>15</v>
      </c>
      <c r="C2003" s="11"/>
    </row>
    <row r="2004" spans="1:3">
      <c r="A2004" s="6">
        <v>3597</v>
      </c>
      <c r="B2004" s="11">
        <v>33</v>
      </c>
      <c r="C2004" s="11"/>
    </row>
    <row r="2005" spans="1:3">
      <c r="A2005" s="6">
        <v>3598</v>
      </c>
      <c r="B2005" s="11">
        <v>27</v>
      </c>
      <c r="C2005" s="11"/>
    </row>
    <row r="2006" spans="1:3">
      <c r="A2006" s="6">
        <v>3599</v>
      </c>
      <c r="B2006" s="11">
        <v>17</v>
      </c>
      <c r="C2006" s="11"/>
    </row>
    <row r="2007" spans="1:3">
      <c r="A2007" s="6">
        <v>3600</v>
      </c>
      <c r="B2007" s="11">
        <v>4</v>
      </c>
      <c r="C2007" s="11"/>
    </row>
    <row r="2008" spans="1:3">
      <c r="A2008" s="6">
        <v>3601</v>
      </c>
      <c r="B2008" s="11">
        <v>53</v>
      </c>
      <c r="C2008" s="11"/>
    </row>
    <row r="2009" spans="1:3">
      <c r="A2009" s="6">
        <v>3602</v>
      </c>
      <c r="B2009" s="11">
        <v>49</v>
      </c>
      <c r="C2009" s="11"/>
    </row>
    <row r="2010" spans="1:3">
      <c r="A2010" s="6">
        <v>3603</v>
      </c>
      <c r="B2010" s="11">
        <v>57</v>
      </c>
      <c r="C2010" s="11"/>
    </row>
    <row r="2011" spans="1:3">
      <c r="A2011" s="6">
        <v>3604</v>
      </c>
      <c r="B2011" s="11">
        <v>69</v>
      </c>
      <c r="C2011" s="11"/>
    </row>
    <row r="2012" spans="1:3">
      <c r="A2012" s="6">
        <v>3605</v>
      </c>
      <c r="B2012" s="11">
        <v>15</v>
      </c>
      <c r="C2012" s="11"/>
    </row>
    <row r="2013" spans="1:3">
      <c r="A2013" s="6">
        <v>3606</v>
      </c>
      <c r="B2013" s="11">
        <v>64</v>
      </c>
      <c r="C2013" s="11"/>
    </row>
    <row r="2014" spans="1:3">
      <c r="A2014" s="6">
        <v>3607</v>
      </c>
      <c r="B2014" s="11">
        <v>20</v>
      </c>
      <c r="C2014" s="11"/>
    </row>
    <row r="2015" spans="1:3">
      <c r="A2015" s="6">
        <v>3608</v>
      </c>
      <c r="B2015" s="11">
        <v>27</v>
      </c>
      <c r="C2015" s="11"/>
    </row>
    <row r="2016" spans="1:3">
      <c r="A2016" s="6">
        <v>3609</v>
      </c>
      <c r="B2016" s="11">
        <v>21</v>
      </c>
      <c r="C2016" s="11"/>
    </row>
    <row r="2017" spans="1:3">
      <c r="A2017" s="6">
        <v>3610</v>
      </c>
      <c r="B2017" s="11">
        <v>31</v>
      </c>
      <c r="C2017" s="11"/>
    </row>
    <row r="2018" spans="1:3">
      <c r="A2018" s="6">
        <v>3611</v>
      </c>
      <c r="B2018" s="11">
        <v>51</v>
      </c>
      <c r="C2018" s="11"/>
    </row>
    <row r="2019" spans="1:3">
      <c r="A2019" s="6">
        <v>3612</v>
      </c>
      <c r="B2019" s="11">
        <v>57</v>
      </c>
      <c r="C2019" s="11"/>
    </row>
    <row r="2020" spans="1:3">
      <c r="A2020" s="6">
        <v>3613</v>
      </c>
      <c r="B2020" s="11">
        <v>20</v>
      </c>
      <c r="C2020" s="11"/>
    </row>
    <row r="2021" spans="1:3">
      <c r="A2021" s="6">
        <v>3614</v>
      </c>
      <c r="B2021" s="11">
        <v>71</v>
      </c>
      <c r="C2021" s="11"/>
    </row>
    <row r="2022" spans="1:3">
      <c r="A2022" s="6">
        <v>3615</v>
      </c>
      <c r="B2022" s="11">
        <v>72</v>
      </c>
      <c r="C2022" s="11"/>
    </row>
    <row r="2023" spans="1:3">
      <c r="A2023" s="6">
        <v>3616</v>
      </c>
      <c r="B2023" s="11">
        <v>45</v>
      </c>
      <c r="C2023" s="11"/>
    </row>
    <row r="2024" spans="1:3">
      <c r="A2024" s="6">
        <v>3617</v>
      </c>
      <c r="B2024" s="11">
        <v>51</v>
      </c>
      <c r="C2024" s="11"/>
    </row>
    <row r="2025" spans="1:3">
      <c r="A2025" s="6">
        <v>3618</v>
      </c>
      <c r="B2025" s="11">
        <v>56</v>
      </c>
      <c r="C2025" s="11"/>
    </row>
    <row r="2026" spans="1:3">
      <c r="A2026" s="6">
        <v>3619</v>
      </c>
      <c r="B2026" s="11">
        <v>17</v>
      </c>
      <c r="C2026" s="11"/>
    </row>
    <row r="2027" spans="1:3">
      <c r="A2027" s="6">
        <v>3620</v>
      </c>
      <c r="B2027" s="11">
        <v>197</v>
      </c>
      <c r="C2027" s="11"/>
    </row>
    <row r="2028" spans="1:3">
      <c r="A2028" s="6">
        <v>3621</v>
      </c>
      <c r="B2028" s="11">
        <v>70</v>
      </c>
      <c r="C2028" s="11"/>
    </row>
    <row r="2029" spans="1:3">
      <c r="A2029" s="6">
        <v>3622</v>
      </c>
      <c r="B2029" s="11">
        <v>21</v>
      </c>
      <c r="C2029" s="11"/>
    </row>
    <row r="2030" spans="1:3">
      <c r="A2030" s="6">
        <v>3623</v>
      </c>
      <c r="B2030" s="11">
        <v>34</v>
      </c>
      <c r="C2030" s="11"/>
    </row>
    <row r="2031" spans="1:3">
      <c r="A2031" s="6">
        <v>3624</v>
      </c>
      <c r="B2031" s="11">
        <v>39</v>
      </c>
      <c r="C2031" s="11"/>
    </row>
    <row r="2032" spans="1:3">
      <c r="A2032" s="6">
        <v>3625</v>
      </c>
      <c r="B2032" s="11">
        <v>78</v>
      </c>
      <c r="C2032" s="11"/>
    </row>
    <row r="2033" spans="1:3">
      <c r="A2033" s="6">
        <v>3626</v>
      </c>
      <c r="B2033" s="11">
        <v>48</v>
      </c>
      <c r="C2033" s="11"/>
    </row>
    <row r="2034" spans="1:3">
      <c r="A2034" s="6">
        <v>3627</v>
      </c>
      <c r="B2034" s="11">
        <v>29</v>
      </c>
      <c r="C2034" s="11"/>
    </row>
    <row r="2035" spans="1:3">
      <c r="A2035" s="6">
        <v>3648</v>
      </c>
      <c r="B2035" s="11">
        <v>73</v>
      </c>
      <c r="C2035" s="11"/>
    </row>
    <row r="2036" spans="1:3">
      <c r="A2036" s="6">
        <v>3649</v>
      </c>
      <c r="B2036" s="11">
        <v>8</v>
      </c>
      <c r="C2036" s="11"/>
    </row>
    <row r="2037" spans="1:3">
      <c r="A2037" s="6">
        <v>3650</v>
      </c>
      <c r="B2037" s="11">
        <v>17</v>
      </c>
      <c r="C2037" s="11"/>
    </row>
    <row r="2038" spans="1:3">
      <c r="A2038" s="6">
        <v>3651</v>
      </c>
      <c r="B2038" s="11">
        <v>9</v>
      </c>
      <c r="C2038" s="11"/>
    </row>
    <row r="2039" spans="1:3">
      <c r="A2039" s="6">
        <v>3652</v>
      </c>
      <c r="B2039" s="11">
        <v>17</v>
      </c>
      <c r="C2039" s="11"/>
    </row>
    <row r="2040" spans="1:3">
      <c r="A2040" s="6">
        <v>3653</v>
      </c>
      <c r="B2040" s="11">
        <v>33</v>
      </c>
      <c r="C2040" s="11"/>
    </row>
    <row r="2041" spans="1:3">
      <c r="A2041" s="6">
        <v>3654</v>
      </c>
      <c r="B2041" s="11">
        <v>38</v>
      </c>
      <c r="C2041" s="11"/>
    </row>
    <row r="2042" spans="1:3">
      <c r="A2042" s="6">
        <v>3655</v>
      </c>
      <c r="B2042" s="11">
        <v>79</v>
      </c>
      <c r="C2042" s="11"/>
    </row>
    <row r="2043" spans="1:3">
      <c r="A2043" s="6">
        <v>3656</v>
      </c>
      <c r="B2043" s="11">
        <v>46</v>
      </c>
      <c r="C2043" s="11"/>
    </row>
    <row r="2044" spans="1:3">
      <c r="A2044" s="6">
        <v>3657</v>
      </c>
      <c r="B2044" s="11">
        <v>20</v>
      </c>
      <c r="C2044" s="11"/>
    </row>
    <row r="2045" spans="1:3">
      <c r="A2045" s="6">
        <v>3658</v>
      </c>
      <c r="B2045" s="11">
        <v>20</v>
      </c>
      <c r="C2045" s="11"/>
    </row>
    <row r="2046" spans="1:3">
      <c r="A2046" s="6">
        <v>3659</v>
      </c>
      <c r="B2046" s="11">
        <v>13</v>
      </c>
      <c r="C2046" s="11"/>
    </row>
    <row r="2047" spans="1:3">
      <c r="A2047" s="6">
        <v>3660</v>
      </c>
      <c r="B2047" s="11">
        <v>22</v>
      </c>
      <c r="C2047" s="11"/>
    </row>
    <row r="2048" spans="1:3">
      <c r="A2048" s="6">
        <v>3661</v>
      </c>
      <c r="B2048" s="11">
        <v>36</v>
      </c>
      <c r="C2048" s="11"/>
    </row>
    <row r="2049" spans="1:3">
      <c r="A2049" s="6">
        <v>3662</v>
      </c>
      <c r="B2049" s="11">
        <v>40</v>
      </c>
      <c r="C2049" s="11"/>
    </row>
    <row r="2050" spans="1:3">
      <c r="A2050" s="6">
        <v>3663</v>
      </c>
      <c r="B2050" s="11">
        <v>9</v>
      </c>
      <c r="C2050" s="11"/>
    </row>
    <row r="2051" spans="1:3">
      <c r="A2051" s="6">
        <v>3664</v>
      </c>
      <c r="B2051" s="11">
        <v>19</v>
      </c>
      <c r="C2051" s="11"/>
    </row>
    <row r="2052" spans="1:3">
      <c r="A2052" s="6">
        <v>3665</v>
      </c>
      <c r="B2052" s="11">
        <v>14</v>
      </c>
      <c r="C2052" s="11"/>
    </row>
    <row r="2053" spans="1:3">
      <c r="A2053" s="6">
        <v>3666</v>
      </c>
      <c r="B2053" s="11">
        <v>38</v>
      </c>
      <c r="C2053" s="11"/>
    </row>
    <row r="2054" spans="1:3">
      <c r="A2054" s="6">
        <v>3667</v>
      </c>
      <c r="B2054" s="11">
        <v>58</v>
      </c>
      <c r="C2054" s="11"/>
    </row>
    <row r="2055" spans="1:3">
      <c r="A2055" s="6">
        <v>3668</v>
      </c>
      <c r="B2055" s="11">
        <v>28</v>
      </c>
      <c r="C2055" s="11"/>
    </row>
    <row r="2056" spans="1:3">
      <c r="A2056" s="6">
        <v>3669</v>
      </c>
      <c r="B2056" s="11">
        <v>17</v>
      </c>
      <c r="C2056" s="11"/>
    </row>
    <row r="2057" spans="1:3">
      <c r="A2057" s="6">
        <v>3670</v>
      </c>
      <c r="B2057" s="11">
        <v>12</v>
      </c>
      <c r="C2057" s="11"/>
    </row>
    <row r="2058" spans="1:3">
      <c r="A2058" s="6">
        <v>3671</v>
      </c>
      <c r="B2058" s="11">
        <v>40</v>
      </c>
      <c r="C2058" s="11"/>
    </row>
    <row r="2059" spans="1:3">
      <c r="A2059" s="6">
        <v>3672</v>
      </c>
      <c r="B2059" s="11">
        <v>57</v>
      </c>
      <c r="C2059" s="11"/>
    </row>
    <row r="2060" spans="1:3">
      <c r="A2060" s="6">
        <v>3673</v>
      </c>
      <c r="B2060" s="11">
        <v>114</v>
      </c>
      <c r="C2060" s="11"/>
    </row>
    <row r="2061" spans="1:3">
      <c r="A2061" s="6">
        <v>3674</v>
      </c>
      <c r="B2061" s="11">
        <v>31</v>
      </c>
      <c r="C2061" s="11"/>
    </row>
    <row r="2062" spans="1:3">
      <c r="A2062" s="6">
        <v>3675</v>
      </c>
      <c r="B2062" s="11">
        <v>3</v>
      </c>
      <c r="C2062" s="11"/>
    </row>
    <row r="2063" spans="1:3">
      <c r="A2063" s="6">
        <v>3676</v>
      </c>
      <c r="B2063" s="11">
        <v>16</v>
      </c>
      <c r="C2063" s="11"/>
    </row>
    <row r="2064" spans="1:3">
      <c r="A2064" s="6">
        <v>3677</v>
      </c>
      <c r="B2064" s="11">
        <v>199</v>
      </c>
      <c r="C2064" s="11"/>
    </row>
    <row r="2065" spans="1:3">
      <c r="A2065" s="6">
        <v>3678</v>
      </c>
      <c r="B2065" s="11">
        <v>31</v>
      </c>
      <c r="C2065" s="11"/>
    </row>
    <row r="2066" spans="1:3">
      <c r="A2066" s="6">
        <v>3679</v>
      </c>
      <c r="B2066" s="11">
        <v>30</v>
      </c>
      <c r="C2066" s="11"/>
    </row>
    <row r="2067" spans="1:3">
      <c r="A2067" s="6">
        <v>3680</v>
      </c>
      <c r="B2067" s="11">
        <v>34</v>
      </c>
      <c r="C2067" s="11"/>
    </row>
    <row r="2068" spans="1:3">
      <c r="A2068" s="6">
        <v>3681</v>
      </c>
      <c r="B2068" s="11">
        <v>18</v>
      </c>
      <c r="C2068" s="11"/>
    </row>
    <row r="2069" spans="1:3">
      <c r="A2069" s="6">
        <v>3682</v>
      </c>
      <c r="B2069" s="11">
        <v>67</v>
      </c>
      <c r="C2069" s="11"/>
    </row>
    <row r="2070" spans="1:3">
      <c r="A2070" s="6">
        <v>3683</v>
      </c>
      <c r="B2070" s="11">
        <v>66</v>
      </c>
      <c r="C2070" s="11"/>
    </row>
    <row r="2071" spans="1:3">
      <c r="A2071" s="6">
        <v>3684</v>
      </c>
      <c r="B2071" s="11">
        <v>23</v>
      </c>
      <c r="C2071" s="11"/>
    </row>
    <row r="2072" spans="1:3">
      <c r="A2072" s="6">
        <v>3685</v>
      </c>
      <c r="B2072" s="11">
        <v>126</v>
      </c>
      <c r="C2072" s="11"/>
    </row>
    <row r="2073" spans="1:3">
      <c r="A2073" s="6">
        <v>3686</v>
      </c>
      <c r="B2073" s="11">
        <v>6</v>
      </c>
      <c r="C2073" s="11"/>
    </row>
    <row r="2074" spans="1:3">
      <c r="A2074" s="6">
        <v>3687</v>
      </c>
      <c r="B2074" s="11">
        <v>25</v>
      </c>
      <c r="C2074" s="11"/>
    </row>
    <row r="2075" spans="1:3">
      <c r="A2075" s="6">
        <v>3688</v>
      </c>
      <c r="B2075" s="11">
        <v>39</v>
      </c>
      <c r="C2075" s="11"/>
    </row>
    <row r="2076" spans="1:3">
      <c r="A2076" s="6">
        <v>3689</v>
      </c>
      <c r="B2076" s="11">
        <v>62</v>
      </c>
      <c r="C2076" s="11"/>
    </row>
    <row r="2077" spans="1:3">
      <c r="A2077" s="6">
        <v>3690</v>
      </c>
      <c r="B2077" s="11">
        <v>31</v>
      </c>
      <c r="C2077" s="11"/>
    </row>
    <row r="2078" spans="1:3">
      <c r="A2078" s="6">
        <v>3691</v>
      </c>
      <c r="B2078" s="11">
        <v>274</v>
      </c>
      <c r="C2078" s="11"/>
    </row>
    <row r="2079" spans="1:3">
      <c r="A2079" s="6">
        <v>3692</v>
      </c>
      <c r="B2079" s="11">
        <v>17</v>
      </c>
      <c r="C2079" s="11"/>
    </row>
    <row r="2080" spans="1:3">
      <c r="A2080" s="6">
        <v>3693</v>
      </c>
      <c r="B2080" s="11">
        <v>14</v>
      </c>
      <c r="C2080" s="11"/>
    </row>
    <row r="2081" spans="1:3">
      <c r="A2081" s="6">
        <v>3694</v>
      </c>
      <c r="B2081" s="11">
        <v>60</v>
      </c>
      <c r="C2081" s="11"/>
    </row>
    <row r="2082" spans="1:3">
      <c r="A2082" s="6">
        <v>3695</v>
      </c>
      <c r="B2082" s="11">
        <v>33</v>
      </c>
      <c r="C2082" s="11"/>
    </row>
    <row r="2083" spans="1:3">
      <c r="A2083" s="6">
        <v>3696</v>
      </c>
      <c r="B2083" s="11">
        <v>78</v>
      </c>
      <c r="C2083" s="11"/>
    </row>
    <row r="2084" spans="1:3">
      <c r="A2084" s="6">
        <v>3697</v>
      </c>
      <c r="B2084" s="11">
        <v>30</v>
      </c>
      <c r="C2084" s="11"/>
    </row>
    <row r="2085" spans="1:3">
      <c r="A2085" s="6">
        <v>3698</v>
      </c>
      <c r="B2085" s="11">
        <v>136</v>
      </c>
      <c r="C2085" s="11"/>
    </row>
    <row r="2086" spans="1:3">
      <c r="A2086" s="6">
        <v>3699</v>
      </c>
      <c r="B2086" s="11">
        <v>40</v>
      </c>
      <c r="C2086" s="11"/>
    </row>
    <row r="2087" spans="1:3">
      <c r="A2087" s="6">
        <v>3700</v>
      </c>
      <c r="B2087" s="11">
        <v>18</v>
      </c>
      <c r="C2087" s="11"/>
    </row>
    <row r="2088" spans="1:3">
      <c r="A2088" s="6">
        <v>3701</v>
      </c>
      <c r="B2088" s="11">
        <v>39</v>
      </c>
      <c r="C2088" s="11"/>
    </row>
    <row r="2089" spans="1:3">
      <c r="A2089" s="6">
        <v>3702</v>
      </c>
      <c r="B2089" s="11">
        <v>21</v>
      </c>
      <c r="C2089" s="11"/>
    </row>
    <row r="2090" spans="1:3">
      <c r="A2090" s="6">
        <v>3703</v>
      </c>
      <c r="B2090" s="11">
        <v>30</v>
      </c>
      <c r="C2090" s="11"/>
    </row>
    <row r="2091" spans="1:3">
      <c r="A2091" s="6">
        <v>3704</v>
      </c>
      <c r="B2091" s="11">
        <v>27</v>
      </c>
      <c r="C2091" s="11"/>
    </row>
    <row r="2092" spans="1:3">
      <c r="A2092" s="6">
        <v>3705</v>
      </c>
      <c r="B2092" s="11">
        <v>35</v>
      </c>
      <c r="C2092" s="11"/>
    </row>
    <row r="2093" spans="1:3">
      <c r="A2093" s="6">
        <v>3706</v>
      </c>
      <c r="B2093" s="11">
        <v>13</v>
      </c>
      <c r="C2093" s="11"/>
    </row>
    <row r="2094" spans="1:3">
      <c r="A2094" s="6">
        <v>3707</v>
      </c>
      <c r="B2094" s="11">
        <v>23</v>
      </c>
      <c r="C2094" s="11"/>
    </row>
    <row r="2095" spans="1:3">
      <c r="A2095" s="6">
        <v>3708</v>
      </c>
      <c r="B2095" s="11">
        <v>39</v>
      </c>
      <c r="C2095" s="11"/>
    </row>
    <row r="2096" spans="1:3">
      <c r="A2096" s="6">
        <v>3709</v>
      </c>
      <c r="B2096" s="11">
        <v>35</v>
      </c>
      <c r="C2096" s="11"/>
    </row>
    <row r="2097" spans="1:3">
      <c r="A2097" s="6">
        <v>3710</v>
      </c>
      <c r="B2097" s="11">
        <v>27</v>
      </c>
      <c r="C2097" s="11"/>
    </row>
    <row r="2098" spans="1:3">
      <c r="A2098" s="6">
        <v>3711</v>
      </c>
      <c r="B2098" s="11">
        <v>21</v>
      </c>
      <c r="C2098" s="11"/>
    </row>
    <row r="2099" spans="1:3">
      <c r="A2099" s="6">
        <v>3712</v>
      </c>
      <c r="B2099" s="11">
        <v>104</v>
      </c>
      <c r="C2099" s="11"/>
    </row>
    <row r="2100" spans="1:3">
      <c r="A2100" s="6">
        <v>3713</v>
      </c>
      <c r="B2100" s="11">
        <v>19</v>
      </c>
      <c r="C2100" s="11"/>
    </row>
    <row r="2101" spans="1:3">
      <c r="A2101" s="6">
        <v>3714</v>
      </c>
      <c r="B2101" s="11">
        <v>97</v>
      </c>
      <c r="C2101" s="11"/>
    </row>
    <row r="2102" spans="1:3">
      <c r="A2102" s="6">
        <v>3715</v>
      </c>
      <c r="B2102" s="11">
        <v>27</v>
      </c>
      <c r="C2102" s="11"/>
    </row>
    <row r="2103" spans="1:3">
      <c r="A2103" s="6">
        <v>3716</v>
      </c>
      <c r="B2103" s="11">
        <v>24</v>
      </c>
      <c r="C2103" s="11"/>
    </row>
    <row r="2104" spans="1:3">
      <c r="A2104" s="6">
        <v>3717</v>
      </c>
      <c r="B2104" s="11">
        <v>13</v>
      </c>
      <c r="C2104" s="11"/>
    </row>
    <row r="2105" spans="1:3">
      <c r="A2105" s="6">
        <v>3718</v>
      </c>
      <c r="B2105" s="11">
        <v>46</v>
      </c>
      <c r="C2105" s="11"/>
    </row>
    <row r="2106" spans="1:3">
      <c r="A2106" s="6">
        <v>3719</v>
      </c>
      <c r="B2106" s="11">
        <v>4</v>
      </c>
      <c r="C2106" s="11"/>
    </row>
    <row r="2107" spans="1:3">
      <c r="A2107" s="6">
        <v>3720</v>
      </c>
      <c r="B2107" s="11">
        <v>40</v>
      </c>
      <c r="C2107" s="11"/>
    </row>
    <row r="2108" spans="1:3">
      <c r="A2108" s="6">
        <v>3721</v>
      </c>
      <c r="B2108" s="11">
        <v>44</v>
      </c>
      <c r="C2108" s="11"/>
    </row>
    <row r="2109" spans="1:3">
      <c r="A2109" s="6">
        <v>3722</v>
      </c>
      <c r="B2109" s="11">
        <v>35</v>
      </c>
      <c r="C2109" s="11"/>
    </row>
    <row r="2110" spans="1:3">
      <c r="A2110" s="6">
        <v>3723</v>
      </c>
      <c r="B2110" s="11">
        <v>63</v>
      </c>
      <c r="C2110" s="11"/>
    </row>
    <row r="2111" spans="1:3">
      <c r="A2111" s="6">
        <v>3724</v>
      </c>
      <c r="B2111" s="11">
        <v>89</v>
      </c>
      <c r="C2111" s="11"/>
    </row>
    <row r="2112" spans="1:3">
      <c r="A2112" s="6">
        <v>3725</v>
      </c>
      <c r="B2112" s="11">
        <v>15</v>
      </c>
      <c r="C2112" s="11"/>
    </row>
    <row r="2113" spans="1:3">
      <c r="A2113" s="6">
        <v>3726</v>
      </c>
      <c r="B2113" s="11">
        <v>46</v>
      </c>
      <c r="C2113" s="11"/>
    </row>
    <row r="2114" spans="1:3">
      <c r="A2114" s="6">
        <v>3727</v>
      </c>
      <c r="B2114" s="11">
        <v>33</v>
      </c>
      <c r="C2114" s="11"/>
    </row>
    <row r="2115" spans="1:3">
      <c r="A2115" s="6">
        <v>3748</v>
      </c>
      <c r="B2115" s="11">
        <v>52</v>
      </c>
      <c r="C2115" s="11"/>
    </row>
    <row r="2116" spans="1:3">
      <c r="A2116" s="6">
        <v>3749</v>
      </c>
      <c r="B2116" s="11">
        <v>7</v>
      </c>
      <c r="C2116" s="11"/>
    </row>
    <row r="2117" spans="1:3">
      <c r="A2117" s="6">
        <v>3750</v>
      </c>
      <c r="B2117" s="11">
        <v>28</v>
      </c>
      <c r="C2117" s="11"/>
    </row>
    <row r="2118" spans="1:3">
      <c r="A2118" s="6">
        <v>3751</v>
      </c>
      <c r="B2118" s="11">
        <v>11</v>
      </c>
      <c r="C2118" s="11"/>
    </row>
    <row r="2119" spans="1:3">
      <c r="A2119" s="6">
        <v>3752</v>
      </c>
      <c r="B2119" s="11">
        <v>15</v>
      </c>
      <c r="C2119" s="11"/>
    </row>
    <row r="2120" spans="1:3">
      <c r="A2120" s="6">
        <v>3753</v>
      </c>
      <c r="B2120" s="11">
        <v>30</v>
      </c>
      <c r="C2120" s="11"/>
    </row>
    <row r="2121" spans="1:3">
      <c r="A2121" s="6">
        <v>3754</v>
      </c>
      <c r="B2121" s="11">
        <v>27</v>
      </c>
      <c r="C2121" s="11"/>
    </row>
    <row r="2122" spans="1:3">
      <c r="A2122" s="6">
        <v>3755</v>
      </c>
      <c r="B2122" s="11">
        <v>28</v>
      </c>
      <c r="C2122" s="11"/>
    </row>
    <row r="2123" spans="1:3">
      <c r="A2123" s="6">
        <v>3756</v>
      </c>
      <c r="B2123" s="11">
        <v>17</v>
      </c>
      <c r="C2123" s="11"/>
    </row>
    <row r="2124" spans="1:3">
      <c r="A2124" s="6">
        <v>3757</v>
      </c>
      <c r="B2124" s="11">
        <v>50</v>
      </c>
      <c r="C2124" s="11"/>
    </row>
    <row r="2125" spans="1:3">
      <c r="A2125" s="6">
        <v>3758</v>
      </c>
      <c r="B2125" s="11">
        <v>26</v>
      </c>
      <c r="C2125" s="11"/>
    </row>
    <row r="2126" spans="1:3">
      <c r="A2126" s="6">
        <v>3759</v>
      </c>
      <c r="B2126" s="11">
        <v>88</v>
      </c>
      <c r="C2126" s="11"/>
    </row>
    <row r="2127" spans="1:3">
      <c r="A2127" s="6">
        <v>3760</v>
      </c>
      <c r="B2127" s="11">
        <v>91</v>
      </c>
      <c r="C2127" s="11"/>
    </row>
    <row r="2128" spans="1:3">
      <c r="A2128" s="6">
        <v>3761</v>
      </c>
      <c r="B2128" s="11">
        <v>3</v>
      </c>
      <c r="C2128" s="11"/>
    </row>
    <row r="2129" spans="1:3">
      <c r="A2129" s="6">
        <v>3762</v>
      </c>
      <c r="B2129" s="11">
        <v>28</v>
      </c>
      <c r="C2129" s="11"/>
    </row>
    <row r="2130" spans="1:3">
      <c r="A2130" s="6">
        <v>3763</v>
      </c>
      <c r="B2130" s="11">
        <v>77</v>
      </c>
      <c r="C2130" s="11"/>
    </row>
    <row r="2131" spans="1:3">
      <c r="A2131" s="6">
        <v>3764</v>
      </c>
      <c r="B2131" s="11">
        <v>27</v>
      </c>
      <c r="C2131" s="11"/>
    </row>
    <row r="2132" spans="1:3">
      <c r="A2132" s="6">
        <v>3765</v>
      </c>
      <c r="B2132" s="11">
        <v>107</v>
      </c>
      <c r="C2132" s="11"/>
    </row>
    <row r="2133" spans="1:3">
      <c r="A2133" s="6">
        <v>3766</v>
      </c>
      <c r="B2133" s="11">
        <v>96</v>
      </c>
      <c r="C2133" s="11"/>
    </row>
    <row r="2134" spans="1:3">
      <c r="A2134" s="6">
        <v>3767</v>
      </c>
      <c r="B2134" s="11">
        <v>56</v>
      </c>
      <c r="C2134" s="11"/>
    </row>
    <row r="2135" spans="1:3">
      <c r="A2135" s="6">
        <v>3768</v>
      </c>
      <c r="B2135" s="11">
        <v>58</v>
      </c>
      <c r="C2135" s="11"/>
    </row>
    <row r="2136" spans="1:3">
      <c r="A2136" s="6">
        <v>3769</v>
      </c>
      <c r="B2136" s="11">
        <v>15</v>
      </c>
      <c r="C2136" s="11"/>
    </row>
    <row r="2137" spans="1:3">
      <c r="A2137" s="6">
        <v>3770</v>
      </c>
      <c r="B2137" s="11">
        <v>20</v>
      </c>
      <c r="C2137" s="11"/>
    </row>
    <row r="2138" spans="1:3">
      <c r="A2138" s="6">
        <v>3771</v>
      </c>
      <c r="B2138" s="11">
        <v>38</v>
      </c>
      <c r="C2138" s="11"/>
    </row>
    <row r="2139" spans="1:3">
      <c r="A2139" s="6">
        <v>3772</v>
      </c>
      <c r="B2139" s="11">
        <v>33</v>
      </c>
      <c r="C2139" s="11"/>
    </row>
    <row r="2140" spans="1:3">
      <c r="A2140" s="6">
        <v>3773</v>
      </c>
      <c r="B2140" s="11">
        <v>57</v>
      </c>
      <c r="C2140" s="11"/>
    </row>
    <row r="2141" spans="1:3">
      <c r="A2141" s="6">
        <v>3774</v>
      </c>
      <c r="B2141" s="11">
        <v>25</v>
      </c>
      <c r="C2141" s="11"/>
    </row>
    <row r="2142" spans="1:3">
      <c r="A2142" s="6">
        <v>3775</v>
      </c>
      <c r="B2142" s="11">
        <v>14</v>
      </c>
      <c r="C2142" s="11"/>
    </row>
    <row r="2143" spans="1:3">
      <c r="A2143" s="6">
        <v>3776</v>
      </c>
      <c r="B2143" s="11">
        <v>94</v>
      </c>
      <c r="C2143" s="11"/>
    </row>
    <row r="2144" spans="1:3">
      <c r="A2144" s="6">
        <v>3777</v>
      </c>
      <c r="B2144" s="11">
        <v>59</v>
      </c>
      <c r="C2144" s="11"/>
    </row>
    <row r="2145" spans="1:3">
      <c r="A2145" s="6">
        <v>3778</v>
      </c>
      <c r="B2145" s="11">
        <v>36</v>
      </c>
      <c r="C2145" s="11"/>
    </row>
    <row r="2146" spans="1:3">
      <c r="A2146" s="6">
        <v>3779</v>
      </c>
      <c r="B2146" s="11">
        <v>115</v>
      </c>
      <c r="C2146" s="11"/>
    </row>
    <row r="2147" spans="1:3">
      <c r="A2147" s="6">
        <v>3780</v>
      </c>
      <c r="B2147" s="11">
        <v>30</v>
      </c>
      <c r="C2147" s="11"/>
    </row>
    <row r="2148" spans="1:3">
      <c r="A2148" s="6">
        <v>3781</v>
      </c>
      <c r="B2148" s="11">
        <v>52</v>
      </c>
      <c r="C2148" s="11"/>
    </row>
    <row r="2149" spans="1:3">
      <c r="A2149" s="6">
        <v>3782</v>
      </c>
      <c r="B2149" s="11">
        <v>27</v>
      </c>
      <c r="C2149" s="11"/>
    </row>
    <row r="2150" spans="1:3">
      <c r="A2150" s="6">
        <v>3783</v>
      </c>
      <c r="B2150" s="11">
        <v>24</v>
      </c>
      <c r="C2150" s="11"/>
    </row>
    <row r="2151" spans="1:3">
      <c r="A2151" s="6">
        <v>3784</v>
      </c>
      <c r="B2151" s="11">
        <v>10</v>
      </c>
      <c r="C2151" s="11"/>
    </row>
    <row r="2152" spans="1:3">
      <c r="A2152" s="6">
        <v>3785</v>
      </c>
      <c r="B2152" s="11">
        <v>30</v>
      </c>
      <c r="C2152" s="11"/>
    </row>
    <row r="2153" spans="1:3">
      <c r="A2153" s="6">
        <v>3786</v>
      </c>
      <c r="B2153" s="11">
        <v>71</v>
      </c>
      <c r="C2153" s="11"/>
    </row>
    <row r="2154" spans="1:3">
      <c r="A2154" s="6">
        <v>3787</v>
      </c>
      <c r="B2154" s="11">
        <v>10</v>
      </c>
      <c r="C2154" s="11"/>
    </row>
    <row r="2155" spans="1:3">
      <c r="A2155" s="6">
        <v>3808</v>
      </c>
      <c r="B2155" s="11">
        <v>24</v>
      </c>
      <c r="C2155" s="11"/>
    </row>
    <row r="2156" spans="1:3">
      <c r="A2156" s="6">
        <v>3809</v>
      </c>
      <c r="B2156" s="11">
        <v>38</v>
      </c>
      <c r="C2156" s="11"/>
    </row>
    <row r="2157" spans="1:3">
      <c r="A2157" s="6">
        <v>3810</v>
      </c>
      <c r="B2157" s="11">
        <v>26</v>
      </c>
      <c r="C2157" s="11"/>
    </row>
    <row r="2158" spans="1:3">
      <c r="A2158" s="6">
        <v>3811</v>
      </c>
      <c r="B2158" s="11">
        <v>19</v>
      </c>
      <c r="C2158" s="11"/>
    </row>
    <row r="2159" spans="1:3">
      <c r="A2159" s="6">
        <v>3812</v>
      </c>
      <c r="B2159" s="11">
        <v>11</v>
      </c>
      <c r="C2159" s="11"/>
    </row>
    <row r="2160" spans="1:3">
      <c r="A2160" s="6">
        <v>3813</v>
      </c>
      <c r="B2160" s="11">
        <v>27</v>
      </c>
      <c r="C2160" s="11"/>
    </row>
    <row r="2161" spans="1:3">
      <c r="A2161" s="6">
        <v>3814</v>
      </c>
      <c r="B2161" s="11">
        <v>34</v>
      </c>
      <c r="C2161" s="11"/>
    </row>
    <row r="2162" spans="1:3">
      <c r="A2162" s="6">
        <v>3815</v>
      </c>
      <c r="B2162" s="11">
        <v>20</v>
      </c>
      <c r="C2162" s="11"/>
    </row>
    <row r="2163" spans="1:3">
      <c r="A2163" s="6">
        <v>3816</v>
      </c>
      <c r="B2163" s="11">
        <v>37</v>
      </c>
      <c r="C2163" s="11"/>
    </row>
    <row r="2164" spans="1:3">
      <c r="A2164" s="6">
        <v>3817</v>
      </c>
      <c r="B2164" s="11">
        <v>20</v>
      </c>
      <c r="C2164" s="11"/>
    </row>
    <row r="2165" spans="1:3">
      <c r="A2165" s="6">
        <v>3818</v>
      </c>
      <c r="B2165" s="11">
        <v>10</v>
      </c>
      <c r="C2165" s="11"/>
    </row>
    <row r="2166" spans="1:3">
      <c r="A2166" s="6">
        <v>3819</v>
      </c>
      <c r="B2166" s="11">
        <v>26</v>
      </c>
      <c r="C2166" s="11"/>
    </row>
    <row r="2167" spans="1:3">
      <c r="A2167" s="6">
        <v>3820</v>
      </c>
      <c r="B2167" s="11">
        <v>20</v>
      </c>
      <c r="C2167" s="11"/>
    </row>
    <row r="2168" spans="1:3">
      <c r="A2168" s="6">
        <v>3821</v>
      </c>
      <c r="B2168" s="11">
        <v>46</v>
      </c>
      <c r="C2168" s="11"/>
    </row>
    <row r="2169" spans="1:3">
      <c r="A2169" s="6">
        <v>3822</v>
      </c>
      <c r="B2169" s="11">
        <v>76</v>
      </c>
      <c r="C2169" s="11"/>
    </row>
    <row r="2170" spans="1:3">
      <c r="A2170" s="6">
        <v>3823</v>
      </c>
      <c r="B2170" s="11">
        <v>41</v>
      </c>
      <c r="C2170" s="11"/>
    </row>
    <row r="2171" spans="1:3">
      <c r="A2171" s="6">
        <v>3824</v>
      </c>
      <c r="B2171" s="11">
        <v>7</v>
      </c>
      <c r="C2171" s="11"/>
    </row>
    <row r="2172" spans="1:3">
      <c r="A2172" s="6">
        <v>3825</v>
      </c>
      <c r="B2172" s="11">
        <v>49</v>
      </c>
      <c r="C2172" s="11"/>
    </row>
    <row r="2173" spans="1:3">
      <c r="A2173" s="6">
        <v>3826</v>
      </c>
      <c r="B2173" s="11">
        <v>26</v>
      </c>
      <c r="C2173" s="11"/>
    </row>
    <row r="2174" spans="1:3">
      <c r="A2174" s="6">
        <v>3827</v>
      </c>
      <c r="B2174" s="11">
        <v>65</v>
      </c>
      <c r="C2174" s="11"/>
    </row>
    <row r="2175" spans="1:3">
      <c r="A2175" s="6">
        <v>3828</v>
      </c>
      <c r="B2175" s="11">
        <v>28</v>
      </c>
      <c r="C2175" s="11"/>
    </row>
    <row r="2176" spans="1:3">
      <c r="A2176" s="6">
        <v>3829</v>
      </c>
      <c r="B2176" s="11">
        <v>8</v>
      </c>
      <c r="C2176" s="11"/>
    </row>
    <row r="2177" spans="1:3">
      <c r="A2177" s="6">
        <v>3830</v>
      </c>
      <c r="B2177" s="11">
        <v>3</v>
      </c>
      <c r="C2177" s="11"/>
    </row>
    <row r="2178" spans="1:3">
      <c r="A2178" s="6">
        <v>3831</v>
      </c>
      <c r="B2178" s="11">
        <v>9</v>
      </c>
      <c r="C2178" s="11"/>
    </row>
    <row r="2179" spans="1:3">
      <c r="A2179" s="6">
        <v>3832</v>
      </c>
      <c r="B2179" s="11">
        <v>9</v>
      </c>
      <c r="C2179" s="11"/>
    </row>
    <row r="2180" spans="1:3">
      <c r="A2180" s="6">
        <v>3833</v>
      </c>
      <c r="B2180" s="11">
        <v>20</v>
      </c>
      <c r="C2180" s="11"/>
    </row>
    <row r="2181" spans="1:3">
      <c r="A2181" s="6">
        <v>3834</v>
      </c>
      <c r="B2181" s="11">
        <v>57</v>
      </c>
      <c r="C2181" s="11"/>
    </row>
    <row r="2182" spans="1:3">
      <c r="A2182" s="6">
        <v>3835</v>
      </c>
      <c r="B2182" s="11">
        <v>8</v>
      </c>
      <c r="C2182" s="11"/>
    </row>
    <row r="2183" spans="1:3">
      <c r="A2183" s="6">
        <v>3836</v>
      </c>
      <c r="B2183" s="11">
        <v>14</v>
      </c>
      <c r="C2183" s="11"/>
    </row>
    <row r="2184" spans="1:3">
      <c r="A2184" s="6">
        <v>3837</v>
      </c>
      <c r="B2184" s="11">
        <v>17</v>
      </c>
      <c r="C2184" s="11"/>
    </row>
    <row r="2185" spans="1:3">
      <c r="A2185" s="6">
        <v>3838</v>
      </c>
      <c r="B2185" s="11">
        <v>100</v>
      </c>
      <c r="C2185" s="11"/>
    </row>
    <row r="2186" spans="1:3">
      <c r="A2186" s="6">
        <v>3839</v>
      </c>
      <c r="B2186" s="11">
        <v>32</v>
      </c>
      <c r="C2186" s="11"/>
    </row>
    <row r="2187" spans="1:3">
      <c r="A2187" s="6">
        <v>3840</v>
      </c>
      <c r="B2187" s="11">
        <v>3</v>
      </c>
      <c r="C2187" s="11"/>
    </row>
    <row r="2188" spans="1:3">
      <c r="A2188" s="6" t="s">
        <v>8307</v>
      </c>
      <c r="B2188" s="11">
        <v>424819</v>
      </c>
      <c r="C218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Pivot Table Category</vt:lpstr>
      <vt:lpstr>Pivot Table Sub Category</vt:lpstr>
      <vt:lpstr>Pivot Table Date Created</vt:lpstr>
      <vt:lpstr>Bonus</vt:lpstr>
      <vt:lpstr>Bonus 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lcswi</cp:lastModifiedBy>
  <dcterms:created xsi:type="dcterms:W3CDTF">2017-04-20T15:17:24Z</dcterms:created>
  <dcterms:modified xsi:type="dcterms:W3CDTF">2021-04-15T15:47:09Z</dcterms:modified>
</cp:coreProperties>
</file>