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symoen\workspace\ExpSimVisualizer\ExpSimVisualizer\unit_tests\testFiles_dataProcessing\yield_processor_test\propane\CF\"/>
    </mc:Choice>
  </mc:AlternateContent>
  <bookViews>
    <workbookView xWindow="120" yWindow="192" windowWidth="19320" windowHeight="11400"/>
  </bookViews>
  <sheets>
    <sheet name="library" sheetId="3" r:id="rId1"/>
    <sheet name="data" sheetId="4" r:id="rId2"/>
  </sheets>
  <definedNames>
    <definedName name="_xlnm._FilterDatabase" localSheetId="0" hidden="1">library!$1:$1</definedName>
  </definedNames>
  <calcPr calcId="152511"/>
  <customWorkbookViews>
    <customWorkbookView name="Steffen Symoens - Personal View" guid="{5F438458-03AE-4F98-A42A-99879306F6FF}" autoUpdate="1" mergeInterval="5" personalView="1" maximized="1" xWindow="-9" yWindow="-9" windowWidth="1938" windowHeight="1064" activeSheetId="3"/>
    <customWorkbookView name="Koen Van Dael - Personal View" guid="{6477781F-CF10-4C48-AEDE-57DB5C2AA3F0}" mergeInterval="0" personalView="1" maximized="1" xWindow="-8" yWindow="-8" windowWidth="1616" windowHeight="886" activeSheetId="1"/>
    <customWorkbookView name="Marko Dokic - Personal View" guid="{824E893D-FFF1-4E79-8CAD-19784AFDCEC9}" mergeInterval="0" personalView="1" maximized="1" windowWidth="1920" windowHeight="865" activeSheetId="1"/>
    <customWorkbookView name="EA12-Lab21 - Personal View" guid="{A505F9E2-F817-42D8-BFE3-E09A63394623}" mergeInterval="0" personalView="1" maximized="1" xWindow="-8" yWindow="-8" windowWidth="1936" windowHeight="1066" activeSheetId="1"/>
  </customWorkbookViews>
</workbook>
</file>

<file path=xl/calcChain.xml><?xml version="1.0" encoding="utf-8"?>
<calcChain xmlns="http://schemas.openxmlformats.org/spreadsheetml/2006/main"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7" i="3"/>
  <c r="C68" i="3"/>
  <c r="C69" i="3"/>
  <c r="C70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S69" i="3" l="1"/>
  <c r="T69" i="3" s="1"/>
  <c r="S68" i="3"/>
  <c r="T68" i="3" s="1"/>
  <c r="R2" i="3" l="1"/>
  <c r="O2" i="3" l="1"/>
  <c r="T67" i="3" l="1"/>
  <c r="S67" i="3"/>
  <c r="T66" i="3"/>
  <c r="S66" i="3"/>
  <c r="T65" i="3"/>
  <c r="S65" i="3"/>
  <c r="T64" i="3"/>
  <c r="S64" i="3"/>
  <c r="J64" i="3"/>
  <c r="T63" i="3"/>
  <c r="S63" i="3"/>
  <c r="T62" i="3"/>
  <c r="S62" i="3"/>
  <c r="T61" i="3"/>
  <c r="S61" i="3"/>
  <c r="T60" i="3"/>
  <c r="S60" i="3"/>
  <c r="T59" i="3"/>
  <c r="S59" i="3"/>
  <c r="J59" i="3"/>
  <c r="T58" i="3"/>
  <c r="S58" i="3"/>
  <c r="T57" i="3"/>
  <c r="S57" i="3"/>
  <c r="T56" i="3"/>
  <c r="S56" i="3"/>
  <c r="T55" i="3"/>
  <c r="S55" i="3"/>
  <c r="T54" i="3"/>
  <c r="S54" i="3"/>
  <c r="J54" i="3"/>
  <c r="T53" i="3"/>
  <c r="S53" i="3"/>
  <c r="T52" i="3"/>
  <c r="S52" i="3"/>
  <c r="T51" i="3"/>
  <c r="S51" i="3"/>
  <c r="T50" i="3"/>
  <c r="S50" i="3"/>
  <c r="T49" i="3"/>
  <c r="S49" i="3"/>
  <c r="T48" i="3"/>
  <c r="S48" i="3"/>
  <c r="T47" i="3"/>
  <c r="S47" i="3"/>
  <c r="T45" i="3"/>
  <c r="S45" i="3"/>
  <c r="T44" i="3"/>
  <c r="S44" i="3"/>
  <c r="T43" i="3"/>
  <c r="S43" i="3"/>
  <c r="T42" i="3"/>
  <c r="S42" i="3"/>
  <c r="T41" i="3"/>
  <c r="S41" i="3"/>
  <c r="T40" i="3"/>
  <c r="S40" i="3"/>
  <c r="T39" i="3"/>
  <c r="S39" i="3"/>
  <c r="T38" i="3"/>
  <c r="S38" i="3"/>
  <c r="T37" i="3"/>
  <c r="S37" i="3"/>
  <c r="T36" i="3"/>
  <c r="S36" i="3"/>
  <c r="T35" i="3"/>
  <c r="S35" i="3"/>
  <c r="J35" i="3"/>
  <c r="T34" i="3"/>
  <c r="S34" i="3"/>
  <c r="J34" i="3"/>
  <c r="T33" i="3"/>
  <c r="S33" i="3"/>
  <c r="J33" i="3"/>
  <c r="T32" i="3"/>
  <c r="S32" i="3"/>
  <c r="T31" i="3"/>
  <c r="S31" i="3"/>
  <c r="J31" i="3"/>
  <c r="T30" i="3"/>
  <c r="S30" i="3"/>
  <c r="T29" i="3"/>
  <c r="S29" i="3"/>
  <c r="J29" i="3"/>
  <c r="T28" i="3"/>
  <c r="S28" i="3"/>
  <c r="T27" i="3"/>
  <c r="S27" i="3"/>
  <c r="T26" i="3"/>
  <c r="S26" i="3"/>
  <c r="T25" i="3"/>
  <c r="S25" i="3"/>
  <c r="J25" i="3"/>
  <c r="T24" i="3"/>
  <c r="S24" i="3"/>
  <c r="T23" i="3"/>
  <c r="S23" i="3"/>
  <c r="T22" i="3"/>
  <c r="S22" i="3"/>
  <c r="J22" i="3"/>
  <c r="T21" i="3"/>
  <c r="S21" i="3"/>
  <c r="T20" i="3"/>
  <c r="S20" i="3"/>
  <c r="T19" i="3"/>
  <c r="S19" i="3"/>
  <c r="T18" i="3"/>
  <c r="S18" i="3"/>
  <c r="J18" i="3"/>
  <c r="T17" i="3"/>
  <c r="S17" i="3"/>
  <c r="J17" i="3"/>
  <c r="T16" i="3"/>
  <c r="S16" i="3"/>
  <c r="T15" i="3"/>
  <c r="S15" i="3"/>
  <c r="T14" i="3"/>
  <c r="S14" i="3"/>
  <c r="T13" i="3"/>
  <c r="S13" i="3"/>
  <c r="T12" i="3"/>
  <c r="S12" i="3"/>
  <c r="T11" i="3"/>
  <c r="S11" i="3"/>
  <c r="T10" i="3"/>
  <c r="S10" i="3"/>
  <c r="T9" i="3"/>
  <c r="S9" i="3"/>
  <c r="T8" i="3"/>
  <c r="S8" i="3"/>
  <c r="T7" i="3"/>
  <c r="S7" i="3"/>
  <c r="T6" i="3"/>
  <c r="S6" i="3"/>
  <c r="T5" i="3"/>
  <c r="S5" i="3"/>
  <c r="T4" i="3"/>
  <c r="S4" i="3"/>
  <c r="J4" i="3"/>
  <c r="T3" i="3"/>
  <c r="S3" i="3"/>
  <c r="T2" i="3"/>
  <c r="S2" i="3"/>
  <c r="E2" i="3"/>
  <c r="C2" i="3"/>
</calcChain>
</file>

<file path=xl/sharedStrings.xml><?xml version="1.0" encoding="utf-8"?>
<sst xmlns="http://schemas.openxmlformats.org/spreadsheetml/2006/main" count="345" uniqueCount="211">
  <si>
    <t>toluene</t>
  </si>
  <si>
    <t>o-xylene</t>
  </si>
  <si>
    <t>1-pentene</t>
  </si>
  <si>
    <t>ethylbenzene</t>
  </si>
  <si>
    <t>benzene</t>
  </si>
  <si>
    <t>octane</t>
  </si>
  <si>
    <t>propyl benzene</t>
  </si>
  <si>
    <t>decane</t>
  </si>
  <si>
    <t>C4 benzene</t>
  </si>
  <si>
    <t>-</t>
  </si>
  <si>
    <t>naphthenes</t>
  </si>
  <si>
    <t>olefines</t>
  </si>
  <si>
    <t>1-butene</t>
  </si>
  <si>
    <t>106-98-9</t>
  </si>
  <si>
    <t>diaromatics</t>
  </si>
  <si>
    <t>109-67-1</t>
  </si>
  <si>
    <t>monoaromatics</t>
  </si>
  <si>
    <t>1.3-butadiene</t>
  </si>
  <si>
    <t>106-99-0</t>
  </si>
  <si>
    <t>C5H8</t>
  </si>
  <si>
    <t>78-79-5</t>
  </si>
  <si>
    <t>71-43-2</t>
  </si>
  <si>
    <t>95-47-6</t>
  </si>
  <si>
    <t>benzene. propyl-</t>
  </si>
  <si>
    <t>103-65-1</t>
  </si>
  <si>
    <t>paraffines</t>
  </si>
  <si>
    <t>butene</t>
  </si>
  <si>
    <t>124-18-5</t>
  </si>
  <si>
    <t>ethane</t>
  </si>
  <si>
    <t>74-84-0</t>
  </si>
  <si>
    <t>ethene</t>
  </si>
  <si>
    <t>74-85-1</t>
  </si>
  <si>
    <t>ethyl benzene</t>
  </si>
  <si>
    <t>100-41-4</t>
  </si>
  <si>
    <t>indene</t>
  </si>
  <si>
    <t>95-13-6</t>
  </si>
  <si>
    <t>methane</t>
  </si>
  <si>
    <t>74-82-8</t>
  </si>
  <si>
    <t>naphthalene</t>
  </si>
  <si>
    <t>91-20-3</t>
  </si>
  <si>
    <t>111-65-9</t>
  </si>
  <si>
    <t>pentene</t>
  </si>
  <si>
    <t>propane</t>
  </si>
  <si>
    <t>74-98-6</t>
  </si>
  <si>
    <t>propene</t>
  </si>
  <si>
    <t>115-07-1</t>
  </si>
  <si>
    <t>styrene</t>
  </si>
  <si>
    <t>100-42-5</t>
  </si>
  <si>
    <t>108-88-3</t>
  </si>
  <si>
    <t>2-methyl-1,3-butadiene</t>
  </si>
  <si>
    <t>1,3-cyclopentadiene</t>
  </si>
  <si>
    <t>1,3-cyclohexadiene</t>
  </si>
  <si>
    <t>C3 benzene</t>
  </si>
  <si>
    <t>1,3-butadiene</t>
  </si>
  <si>
    <t>cis-2-butene</t>
  </si>
  <si>
    <t>methylacetylene</t>
  </si>
  <si>
    <t>trans-2-butene</t>
  </si>
  <si>
    <t>naphthenoaromatics</t>
  </si>
  <si>
    <t>Molecule Name</t>
  </si>
  <si>
    <t>Response Factor</t>
  </si>
  <si>
    <t>Molecular Formula</t>
  </si>
  <si>
    <t>Type of Molecule</t>
  </si>
  <si>
    <t>#C</t>
  </si>
  <si>
    <t>#H</t>
  </si>
  <si>
    <t>#N</t>
  </si>
  <si>
    <t>#S</t>
  </si>
  <si>
    <t>#O</t>
  </si>
  <si>
    <t>Tb (°C)</t>
  </si>
  <si>
    <t>CAS-Nr</t>
  </si>
  <si>
    <t>dummy</t>
  </si>
  <si>
    <t>Molecular Weight</t>
  </si>
  <si>
    <t>Density</t>
  </si>
  <si>
    <t>Number in Coilsim</t>
  </si>
  <si>
    <t>cis-1,3-pentadiene</t>
  </si>
  <si>
    <t>cyclopentadiene</t>
  </si>
  <si>
    <t>fulvene</t>
  </si>
  <si>
    <t>C7H10</t>
  </si>
  <si>
    <t>propylbenzene</t>
  </si>
  <si>
    <t>Effective Carbon Number</t>
  </si>
  <si>
    <t>C=C</t>
  </si>
  <si>
    <t>C</t>
  </si>
  <si>
    <t>HHV (kJ/kg)</t>
  </si>
  <si>
    <t>1,3-pentadiene, (E)-</t>
  </si>
  <si>
    <t>cyclopentene</t>
  </si>
  <si>
    <t>1,3-pentadiene, (Z)-</t>
  </si>
  <si>
    <t>1,3-pentadiene, E-</t>
  </si>
  <si>
    <t>2-butene, (Z)-</t>
  </si>
  <si>
    <t>xylene (m, p)</t>
  </si>
  <si>
    <t>alkyne</t>
  </si>
  <si>
    <t>2-butene, (E)-</t>
  </si>
  <si>
    <t>1-methyl-1H-Indene</t>
  </si>
  <si>
    <t>propyne</t>
  </si>
  <si>
    <t>ethylene</t>
  </si>
  <si>
    <t>propylene</t>
  </si>
  <si>
    <t>1,3-butadiene, 2-methyl-</t>
  </si>
  <si>
    <t>1-methyl-1,3-cyclopentadiene</t>
  </si>
  <si>
    <t>5-methyl-1,3-cyclopentadiene</t>
  </si>
  <si>
    <t>C5 olefins</t>
  </si>
  <si>
    <t>C5 Olefins</t>
  </si>
  <si>
    <t>C5H10</t>
  </si>
  <si>
    <t>InChI</t>
  </si>
  <si>
    <t>1S/C6H6/c1-2-4-6-5-3-1/h1-6H</t>
  </si>
  <si>
    <t>1S/CH4/h1H4</t>
  </si>
  <si>
    <t>1S/C10H8/c1-2-6-10-8-4-3-7-9(10)5-1/h1-8H</t>
  </si>
  <si>
    <t>1S/C9H12/c1-2-6-9-7-4-3-5-8-9/h3-5,7-8H,2,6H2,1H3</t>
  </si>
  <si>
    <t>1S/C8H10/c1-7-5-3-4-6-8(7)2/h3-6H,1-2H3</t>
  </si>
  <si>
    <t>1S/C10H14/c1-2-3-7-10-8-5-4-6-9-10/h4-6,8-9H,2-3,7H2,1H3</t>
  </si>
  <si>
    <t>1S/C8H10/c1-2-8-6-4-3-5-7-8/h3-7H,2H2,1H3</t>
  </si>
  <si>
    <t>1S/C8H8/c1-2-8-6-4-3-5-7-8/h2-7H,1H2</t>
  </si>
  <si>
    <t>1S/C7H8/c1-7-5-3-2-4-6-7/h2-6H,1H3</t>
  </si>
  <si>
    <t>1S/C5H6/c1-2-4-5-3-1/h1-4H,5H2</t>
  </si>
  <si>
    <t>1S/C6H6/c1-6-4-2-3-5-6/h2-5H,1H2</t>
  </si>
  <si>
    <t>1S/C10H10/c1-8-6-7-9-4-2-3-5-10(8)9/h2-8H,1H3</t>
  </si>
  <si>
    <t>1S/C9H8/c1-2-5-9-7-3-6-8(9)4-1/h1-6H,7H2</t>
  </si>
  <si>
    <t>1S/C4H6/c1-3-4-2/h3-4H,1-2H2</t>
  </si>
  <si>
    <t>1S/C5H8/c1-4-5(2)3/h4H,1-2H2,3H3</t>
  </si>
  <si>
    <t>1S/C4H8/c1-3-4-2/h3H,1,4H2,2H3</t>
  </si>
  <si>
    <t>1S/C5H10/c1-3-5-4-2/h3H,1,4-5H2,2H3</t>
  </si>
  <si>
    <t>1S/C5H8/c1-3-5-4-2/h3-5H,1H2,2H3/b5-4-</t>
  </si>
  <si>
    <t>1S/C4H8/c1-3-4-2/h3-4H,1-2H3/b4-3-</t>
  </si>
  <si>
    <t>1S/C2H4/c1-2/h1-2H2</t>
  </si>
  <si>
    <t>1S/C3H4/c1-3-2/h1H,2H3</t>
  </si>
  <si>
    <t>1S/C3H6/c1-3-2/h3H,1H2,2H3</t>
  </si>
  <si>
    <t>1S/C5H8/c1-3-5-4-2/h3-5H,1H2,2H3/b5-4+</t>
  </si>
  <si>
    <t>1S/C4H8/c1-3-4-2/h3-4H,1-2H3/b4-3+</t>
  </si>
  <si>
    <t>1S/C10H22/c1-3-5-7-9-10-8-6-4-2/h3-10H2,1-2H3</t>
  </si>
  <si>
    <t>1S/C2H6/c1-2/h1-2H3</t>
  </si>
  <si>
    <t>1S/C8H18/c1-3-5-7-8-6-4-2/h3-8H2,1-2H3</t>
  </si>
  <si>
    <t>1S/C3H8/c1-3-2/h3H2,1-2H3</t>
  </si>
  <si>
    <t>1S/C5H8/c1-2-4-5-3-1/h1-2H,3-5H2</t>
  </si>
  <si>
    <t>C3H8</t>
  </si>
  <si>
    <t>Smiles</t>
  </si>
  <si>
    <t>permanent gas</t>
  </si>
  <si>
    <t>C/C=C/C</t>
  </si>
  <si>
    <t>C/C=C\C</t>
  </si>
  <si>
    <t>CC</t>
  </si>
  <si>
    <t>CC1C=CC2=CC=CC=C21</t>
  </si>
  <si>
    <t>CCCCC1C=CC=CC=1</t>
  </si>
  <si>
    <t>C#CC</t>
  </si>
  <si>
    <t>C=CC</t>
  </si>
  <si>
    <t>CCC</t>
  </si>
  <si>
    <t>C=CC=C</t>
  </si>
  <si>
    <t>C=CCC</t>
  </si>
  <si>
    <t>C2H4</t>
  </si>
  <si>
    <t>C2H6</t>
  </si>
  <si>
    <t>CH4</t>
  </si>
  <si>
    <t xml:space="preserve">C3H6     </t>
  </si>
  <si>
    <t xml:space="preserve">t2-C4H8 </t>
  </si>
  <si>
    <t xml:space="preserve">1-C4H8     </t>
  </si>
  <si>
    <t xml:space="preserve">c2-C4H8   </t>
  </si>
  <si>
    <t xml:space="preserve">MeAc     </t>
  </si>
  <si>
    <t xml:space="preserve">1,3-C4H6   </t>
  </si>
  <si>
    <t>C1=CC=CC=C1</t>
  </si>
  <si>
    <t>CC1=CC=CC=C1</t>
  </si>
  <si>
    <t>C=CC1=CC=CC=C1</t>
  </si>
  <si>
    <t>C1C=CCC=1</t>
  </si>
  <si>
    <t>CCCCCCCCCC</t>
  </si>
  <si>
    <t>C1=CC=C2C=CC=CC2=C1</t>
  </si>
  <si>
    <t>CC1=CC=CC=C1C</t>
  </si>
  <si>
    <t>1S/C7H10/c1-3-5-7-6-4-2/h3-7H,1H2,2H3</t>
  </si>
  <si>
    <t>C=CC=CC=CC</t>
  </si>
  <si>
    <t>C=CCCC</t>
  </si>
  <si>
    <t>CC1=CC=CC1</t>
  </si>
  <si>
    <t>C1=CCCC1</t>
  </si>
  <si>
    <t>dummy1223</t>
  </si>
  <si>
    <t>CCCC1C=CC=CC=1</t>
  </si>
  <si>
    <t>1S/C6H8/c1-6-4-2-3-5-6/h2-6H,1H3</t>
  </si>
  <si>
    <t>CC1C=CC=C1</t>
  </si>
  <si>
    <t>C=CC(=C)C</t>
  </si>
  <si>
    <t>1S/C6H8/c1-6-4-2-3-5-6/h2-4H,5H2,1H3</t>
  </si>
  <si>
    <t>1S/C6H8/c1-2-4-6-5-3-1/h1-4H,5-6H2</t>
  </si>
  <si>
    <t>C1C=CCCC=1</t>
  </si>
  <si>
    <t>CCC1C=CC=CC=1</t>
  </si>
  <si>
    <t>C1=CC=C2CC=CC2=C1</t>
  </si>
  <si>
    <t>C/C=C\C=C</t>
  </si>
  <si>
    <t>C/C=C/C=C</t>
  </si>
  <si>
    <t>C=C1C=CC=C1</t>
  </si>
  <si>
    <t>CCCCCCCC</t>
  </si>
  <si>
    <t>cyclohexadiene</t>
  </si>
  <si>
    <t>xylene(m, p)</t>
  </si>
  <si>
    <t>Bond energies</t>
  </si>
  <si>
    <t>kJ/mol</t>
  </si>
  <si>
    <t>Molar Weight</t>
  </si>
  <si>
    <t>g/mol</t>
  </si>
  <si>
    <t>C-C</t>
  </si>
  <si>
    <t>C-H</t>
  </si>
  <si>
    <t>H</t>
  </si>
  <si>
    <t>C-O</t>
  </si>
  <si>
    <t>O</t>
  </si>
  <si>
    <t>C=O</t>
  </si>
  <si>
    <t>N</t>
  </si>
  <si>
    <t>S</t>
  </si>
  <si>
    <r>
      <t>C</t>
    </r>
    <r>
      <rPr>
        <sz val="11"/>
        <color theme="1"/>
        <rFont val="Calibri"/>
        <family val="2"/>
      </rPr>
      <t>ΞC</t>
    </r>
  </si>
  <si>
    <t>H-O</t>
  </si>
  <si>
    <t>O-O</t>
  </si>
  <si>
    <t>O=O</t>
  </si>
  <si>
    <t>C=C (aromatic)</t>
  </si>
  <si>
    <t>H-N</t>
  </si>
  <si>
    <t>C-N</t>
  </si>
  <si>
    <t>C=N</t>
  </si>
  <si>
    <r>
      <t>C</t>
    </r>
    <r>
      <rPr>
        <sz val="11"/>
        <color theme="1"/>
        <rFont val="Calibri"/>
        <family val="2"/>
      </rPr>
      <t>ΞN</t>
    </r>
  </si>
  <si>
    <t>C-S</t>
  </si>
  <si>
    <t>C=S</t>
  </si>
  <si>
    <t>H-S</t>
  </si>
  <si>
    <t>Steam</t>
  </si>
  <si>
    <t>water</t>
  </si>
  <si>
    <t>1S/H2O/h1H2</t>
  </si>
  <si>
    <t>H2O</t>
  </si>
  <si>
    <t>N2</t>
  </si>
  <si>
    <t>1S/N2/c1-2</t>
  </si>
  <si>
    <t>N#N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</si>
</sst>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1"/>
      <name val="Courier New"/>
      <family val="3"/>
    </font>
    <font>
      <sz val="10"/>
      <color rgb="FF000000"/>
      <name val="Arial"/>
      <family val="2"/>
    </font>
    <font>
      <sz val="11"/>
      <color theme="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Font="1"/>
    <xf numFmtId="0" fontId="0" fillId="0" borderId="0" xfId="0" applyFill="1"/>
    <xf numFmtId="0" fontId="0" fillId="0" borderId="0" xfId="0"/>
    <xf numFmtId="0" fontId="0" fillId="33" borderId="0" xfId="0" applyFill="1"/>
    <xf numFmtId="0" fontId="16" fillId="0" borderId="0" xfId="0" applyFont="1" applyFill="1"/>
    <xf numFmtId="0" fontId="0" fillId="0" borderId="0" xfId="0" applyFont="1" applyFill="1"/>
    <xf numFmtId="0" fontId="0" fillId="34" borderId="0" xfId="0" applyFill="1"/>
    <xf numFmtId="164" fontId="0" fillId="0" borderId="0" xfId="0" applyNumberFormat="1"/>
    <xf numFmtId="0" fontId="18" fillId="0" borderId="0" xfId="0" quotePrefix="1" applyFont="1" applyFill="1" applyAlignment="1">
      <alignment horizontal="left"/>
    </xf>
    <xf numFmtId="0" fontId="16" fillId="33" borderId="0" xfId="0" applyFont="1" applyFill="1"/>
    <xf numFmtId="0" fontId="0" fillId="33" borderId="0" xfId="0" applyFont="1" applyFill="1"/>
    <xf numFmtId="0" fontId="16" fillId="35" borderId="0" xfId="0" applyFont="1" applyFill="1"/>
    <xf numFmtId="0" fontId="0" fillId="35" borderId="0" xfId="0" applyFill="1"/>
    <xf numFmtId="0" fontId="0" fillId="35" borderId="0" xfId="0" applyFont="1" applyFill="1"/>
    <xf numFmtId="0" fontId="20" fillId="35" borderId="0" xfId="0" applyFont="1" applyFill="1"/>
    <xf numFmtId="0" fontId="19" fillId="35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0"/>
  <sheetViews>
    <sheetView tabSelected="1" workbookViewId="0">
      <selection activeCell="U2" sqref="U2"/>
    </sheetView>
  </sheetViews>
  <sheetFormatPr defaultRowHeight="14.4" x14ac:dyDescent="0.3"/>
  <cols>
    <col min="1" max="1" width="25.77734375" bestFit="1" customWidth="1"/>
    <col min="3" max="3" width="8.88671875" style="4"/>
    <col min="5" max="5" width="8.88671875" style="4"/>
    <col min="15" max="15" width="8.88671875" style="4"/>
    <col min="21" max="21" width="11" style="13" customWidth="1"/>
    <col min="22" max="22" width="8.88671875" style="13"/>
  </cols>
  <sheetData>
    <row r="1" spans="1:28" s="2" customFormat="1" x14ac:dyDescent="0.3">
      <c r="A1" s="5" t="s">
        <v>58</v>
      </c>
      <c r="B1" s="5" t="s">
        <v>69</v>
      </c>
      <c r="C1" s="10" t="s">
        <v>59</v>
      </c>
      <c r="D1" s="5" t="s">
        <v>69</v>
      </c>
      <c r="E1" s="10" t="s">
        <v>60</v>
      </c>
      <c r="G1" s="5" t="s">
        <v>68</v>
      </c>
      <c r="H1" s="5" t="s">
        <v>61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  <c r="N1" s="5" t="s">
        <v>67</v>
      </c>
      <c r="O1" s="10" t="s">
        <v>70</v>
      </c>
      <c r="P1" s="5" t="s">
        <v>71</v>
      </c>
      <c r="Q1" s="5" t="s">
        <v>72</v>
      </c>
      <c r="R1" s="5" t="s">
        <v>81</v>
      </c>
      <c r="S1" s="5" t="s">
        <v>78</v>
      </c>
      <c r="U1" s="12" t="s">
        <v>100</v>
      </c>
      <c r="V1" s="13" t="s">
        <v>131</v>
      </c>
    </row>
    <row r="2" spans="1:28" x14ac:dyDescent="0.3">
      <c r="A2" s="2" t="s">
        <v>90</v>
      </c>
      <c r="B2" s="2"/>
      <c r="C2" s="4">
        <f t="shared" ref="C2:C65" si="0">O2/T2/16</f>
        <v>0.81368750000000001</v>
      </c>
      <c r="D2" s="2"/>
      <c r="E2" s="4" t="str">
        <f t="shared" ref="E2:E65" si="1">"C" &amp;I2 &amp; "H" &amp;J2 &amp; IF(K2&lt;&gt;0,"N" &amp; K2,"")&amp; IF(L2&lt;&gt;0,"S" &amp; L2,"")&amp; IF(M2&lt;&gt;0,"O" &amp; M2,"")</f>
        <v>C10H10</v>
      </c>
      <c r="F2" s="2"/>
      <c r="G2" s="2"/>
      <c r="H2" s="2" t="s">
        <v>57</v>
      </c>
      <c r="I2" s="2">
        <v>10</v>
      </c>
      <c r="J2" s="2">
        <v>10</v>
      </c>
      <c r="K2" s="2">
        <v>0</v>
      </c>
      <c r="L2" s="2">
        <v>0</v>
      </c>
      <c r="M2" s="2">
        <v>0</v>
      </c>
      <c r="N2" s="2"/>
      <c r="O2" s="4">
        <f>I2*data!$F$2+J2*data!$F$3+K2*data!$F$5+L2*data!$F$6+M2*data!$F$4</f>
        <v>130.19</v>
      </c>
      <c r="P2" s="2">
        <v>0</v>
      </c>
      <c r="Q2" s="2">
        <v>0</v>
      </c>
      <c r="R2" s="2">
        <f>((I2*2*data!$B$5+J2*data!$B$8)-(3*data!$B$11+(I2-3)*data!$B$2+J2*data!$B$3+(I2+J2/4)*data!$B$10))*1000/O2</f>
        <v>48590.521545433599</v>
      </c>
      <c r="S2" s="2">
        <f t="shared" ref="S2:S30" si="2">I2</f>
        <v>10</v>
      </c>
      <c r="T2" s="2">
        <f t="shared" ref="T2:T45" si="3">IF(S2=0,S2+1,S2)</f>
        <v>10</v>
      </c>
      <c r="U2" s="13" t="s">
        <v>112</v>
      </c>
      <c r="V2" s="13" t="s">
        <v>136</v>
      </c>
    </row>
    <row r="3" spans="1:28" s="3" customFormat="1" x14ac:dyDescent="0.3">
      <c r="A3" s="2" t="s">
        <v>8</v>
      </c>
      <c r="B3" s="2"/>
      <c r="C3" s="4">
        <f t="shared" si="0"/>
        <v>0.8388874999999999</v>
      </c>
      <c r="D3" s="2"/>
      <c r="E3" s="4" t="str">
        <f t="shared" si="1"/>
        <v>C10H14</v>
      </c>
      <c r="F3" s="2"/>
      <c r="G3" s="2"/>
      <c r="H3" s="2" t="s">
        <v>16</v>
      </c>
      <c r="I3" s="2">
        <v>10</v>
      </c>
      <c r="J3" s="2">
        <v>14</v>
      </c>
      <c r="K3" s="2">
        <v>0</v>
      </c>
      <c r="L3" s="2">
        <v>0</v>
      </c>
      <c r="M3" s="2">
        <v>0</v>
      </c>
      <c r="N3" s="2">
        <v>199.2</v>
      </c>
      <c r="O3" s="4">
        <f>I3*data!$F$2+J3*data!$F$3+K3*data!$F$5+L3*data!$F$6+M3*data!$F$4</f>
        <v>134.22199999999998</v>
      </c>
      <c r="P3" s="2">
        <v>0.86899999999999999</v>
      </c>
      <c r="Q3" s="2">
        <v>490</v>
      </c>
      <c r="R3" s="2">
        <f>((I3*2*data!$B$5+J3*data!$B$8)-(3*data!$B$11+(I3-3)*data!$B$2+J3*data!$B$3+(I3+J3/4)*data!$B$10))*1000/O3</f>
        <v>44940.471755747945</v>
      </c>
      <c r="S3" s="2">
        <f t="shared" si="2"/>
        <v>10</v>
      </c>
      <c r="T3" s="2">
        <f t="shared" si="3"/>
        <v>10</v>
      </c>
      <c r="U3" s="13" t="s">
        <v>106</v>
      </c>
      <c r="V3" s="13" t="s">
        <v>137</v>
      </c>
    </row>
    <row r="4" spans="1:28" x14ac:dyDescent="0.3">
      <c r="A4" s="2" t="s">
        <v>7</v>
      </c>
      <c r="B4" s="2">
        <v>174.1</v>
      </c>
      <c r="C4" s="4">
        <f t="shared" si="0"/>
        <v>0.88928750000000001</v>
      </c>
      <c r="D4" s="2">
        <v>-1</v>
      </c>
      <c r="E4" s="4" t="str">
        <f t="shared" si="1"/>
        <v>C10H22</v>
      </c>
      <c r="F4" s="2">
        <v>142</v>
      </c>
      <c r="G4" s="2" t="s">
        <v>27</v>
      </c>
      <c r="H4" s="2" t="s">
        <v>25</v>
      </c>
      <c r="I4" s="2">
        <v>10</v>
      </c>
      <c r="J4" s="2">
        <f>I4*2+2</f>
        <v>22</v>
      </c>
      <c r="K4" s="2">
        <v>0</v>
      </c>
      <c r="L4" s="2">
        <v>0</v>
      </c>
      <c r="M4" s="2">
        <v>0</v>
      </c>
      <c r="N4" s="2">
        <v>174.87299999999999</v>
      </c>
      <c r="O4" s="4">
        <f>I4*data!$F$2+J4*data!$F$3+K4*data!$F$5+L4*data!$F$6+M4*data!$F$4</f>
        <v>142.286</v>
      </c>
      <c r="P4" s="2">
        <v>0.73499999999999999</v>
      </c>
      <c r="Q4" s="2">
        <v>247</v>
      </c>
      <c r="R4" s="2">
        <f>((I4*2*data!$B$5+J4*data!$B$8)-(3*data!$B$11+(I4-3)*data!$B$2+J4*data!$B$3+(I4+J4/4)*data!$B$10))*1000/O4</f>
        <v>38260.967347455124</v>
      </c>
      <c r="S4" s="2">
        <f t="shared" si="2"/>
        <v>10</v>
      </c>
      <c r="T4" s="2">
        <f t="shared" si="3"/>
        <v>10</v>
      </c>
      <c r="U4" s="13" t="s">
        <v>125</v>
      </c>
      <c r="V4" s="13" t="s">
        <v>156</v>
      </c>
    </row>
    <row r="5" spans="1:28" s="3" customFormat="1" x14ac:dyDescent="0.3">
      <c r="A5" s="2" t="s">
        <v>38</v>
      </c>
      <c r="B5" s="2">
        <v>218</v>
      </c>
      <c r="C5" s="4">
        <f t="shared" si="0"/>
        <v>0.80108749999999984</v>
      </c>
      <c r="D5" s="2">
        <v>-1</v>
      </c>
      <c r="E5" s="4" t="str">
        <f t="shared" si="1"/>
        <v>C10H8</v>
      </c>
      <c r="F5" s="2">
        <v>128</v>
      </c>
      <c r="G5" s="2" t="s">
        <v>39</v>
      </c>
      <c r="H5" s="2" t="s">
        <v>14</v>
      </c>
      <c r="I5" s="2">
        <v>10</v>
      </c>
      <c r="J5" s="2">
        <v>8</v>
      </c>
      <c r="K5" s="2">
        <v>0</v>
      </c>
      <c r="L5" s="2">
        <v>0</v>
      </c>
      <c r="M5" s="2">
        <v>0</v>
      </c>
      <c r="N5" s="2">
        <v>221.453</v>
      </c>
      <c r="O5" s="4">
        <f>I5*data!$F$2+J5*data!$F$3+K5*data!$F$5+L5*data!$F$6+M5*data!$F$4</f>
        <v>128.17399999999998</v>
      </c>
      <c r="P5" s="2">
        <v>1.0369999999999999</v>
      </c>
      <c r="Q5" s="2">
        <v>71</v>
      </c>
      <c r="R5" s="2">
        <f>((I5*2*data!$B$5+J5*data!$B$8)-(3*data!$B$11+(I5-3)*data!$B$2+J5*data!$B$3+(I5+J5/4)*data!$B$10))*1000/O5</f>
        <v>50501.661803485898</v>
      </c>
      <c r="S5" s="2">
        <f t="shared" si="2"/>
        <v>10</v>
      </c>
      <c r="T5" s="2">
        <f t="shared" si="3"/>
        <v>10</v>
      </c>
      <c r="U5" s="13" t="s">
        <v>103</v>
      </c>
      <c r="V5" s="13" t="s">
        <v>157</v>
      </c>
    </row>
    <row r="6" spans="1:28" s="3" customFormat="1" x14ac:dyDescent="0.3">
      <c r="A6" s="2" t="s">
        <v>30</v>
      </c>
      <c r="B6" s="2">
        <v>-103.7</v>
      </c>
      <c r="C6" s="4">
        <f t="shared" si="0"/>
        <v>0.87668749999999995</v>
      </c>
      <c r="D6" s="2">
        <v>-1</v>
      </c>
      <c r="E6" s="4" t="str">
        <f t="shared" si="1"/>
        <v>C2H4</v>
      </c>
      <c r="F6" s="2">
        <v>28</v>
      </c>
      <c r="G6" s="2" t="s">
        <v>31</v>
      </c>
      <c r="H6" s="2" t="s">
        <v>11</v>
      </c>
      <c r="I6" s="2">
        <v>2</v>
      </c>
      <c r="J6" s="2">
        <v>4</v>
      </c>
      <c r="K6" s="2">
        <v>0</v>
      </c>
      <c r="L6" s="2">
        <v>0</v>
      </c>
      <c r="M6" s="2">
        <v>0</v>
      </c>
      <c r="N6" s="2">
        <v>-104</v>
      </c>
      <c r="O6" s="4">
        <f>I6*data!$F$2+J6*data!$F$3+K6*data!$F$5+L6*data!$F$6+M6*data!$F$4</f>
        <v>28.053999999999998</v>
      </c>
      <c r="P6" s="2">
        <v>0</v>
      </c>
      <c r="Q6" s="2">
        <v>4</v>
      </c>
      <c r="R6" s="2">
        <f>((I6*2*data!$B$5+J6*data!$B$8)-(3*data!$B$11+(I6-3)*data!$B$2+J6*data!$B$3+(I6+J6/4)*data!$B$10))*1000/O6</f>
        <v>25058.815142225711</v>
      </c>
      <c r="S6" s="2">
        <f t="shared" si="2"/>
        <v>2</v>
      </c>
      <c r="T6" s="2">
        <f t="shared" si="3"/>
        <v>2</v>
      </c>
      <c r="U6" s="13" t="s">
        <v>120</v>
      </c>
      <c r="V6" s="13" t="s">
        <v>79</v>
      </c>
    </row>
    <row r="7" spans="1:28" s="3" customFormat="1" x14ac:dyDescent="0.3">
      <c r="A7" s="2" t="s">
        <v>92</v>
      </c>
      <c r="B7" s="2"/>
      <c r="C7" s="4">
        <f t="shared" si="0"/>
        <v>0.87668749999999995</v>
      </c>
      <c r="D7" s="2"/>
      <c r="E7" s="4" t="str">
        <f t="shared" si="1"/>
        <v>C2H4</v>
      </c>
      <c r="F7" s="2"/>
      <c r="G7" s="2"/>
      <c r="H7" s="2" t="s">
        <v>11</v>
      </c>
      <c r="I7" s="2">
        <v>2</v>
      </c>
      <c r="J7" s="2">
        <v>4</v>
      </c>
      <c r="K7" s="2">
        <v>0</v>
      </c>
      <c r="L7" s="2">
        <v>0</v>
      </c>
      <c r="M7" s="2">
        <v>0</v>
      </c>
      <c r="N7" s="2"/>
      <c r="O7" s="4">
        <f>I7*data!$F$2+J7*data!$F$3+K7*data!$F$5+L7*data!$F$6+M7*data!$F$4</f>
        <v>28.053999999999998</v>
      </c>
      <c r="P7" s="2">
        <v>0</v>
      </c>
      <c r="Q7" s="2">
        <v>4</v>
      </c>
      <c r="R7" s="2">
        <f>((I7*2*data!$B$5+J7*data!$B$8)-(3*data!$B$11+(I7-3)*data!$B$2+J7*data!$B$3+(I7+J7/4)*data!$B$10))*1000/O7</f>
        <v>25058.815142225711</v>
      </c>
      <c r="S7" s="2">
        <f t="shared" si="2"/>
        <v>2</v>
      </c>
      <c r="T7" s="2">
        <f t="shared" si="3"/>
        <v>2</v>
      </c>
      <c r="U7" s="13" t="s">
        <v>120</v>
      </c>
      <c r="V7" s="13" t="s">
        <v>79</v>
      </c>
    </row>
    <row r="8" spans="1:28" s="3" customFormat="1" x14ac:dyDescent="0.3">
      <c r="A8" s="2" t="s">
        <v>143</v>
      </c>
      <c r="B8" s="2"/>
      <c r="C8" s="4">
        <f t="shared" si="0"/>
        <v>0.87668749999999995</v>
      </c>
      <c r="D8" s="2"/>
      <c r="E8" s="4" t="str">
        <f t="shared" si="1"/>
        <v>C2H4</v>
      </c>
      <c r="F8" s="2"/>
      <c r="G8" s="2"/>
      <c r="H8" s="2" t="s">
        <v>11</v>
      </c>
      <c r="I8" s="2">
        <v>2</v>
      </c>
      <c r="J8" s="2">
        <v>4</v>
      </c>
      <c r="K8" s="2">
        <v>0</v>
      </c>
      <c r="L8" s="2">
        <v>0</v>
      </c>
      <c r="M8" s="2">
        <v>0</v>
      </c>
      <c r="N8" s="2"/>
      <c r="O8" s="4">
        <f>I8*data!$F$2+J8*data!$F$3+K8*data!$F$5+L8*data!$F$6+M8*data!$F$4</f>
        <v>28.053999999999998</v>
      </c>
      <c r="P8" s="2"/>
      <c r="Q8" s="2"/>
      <c r="R8" s="2">
        <f>((I8*2*data!$B$5+J8*data!$B$8)-(3*data!$B$11+(I8-3)*data!$B$2+J8*data!$B$3+(I8+J8/4)*data!$B$10))*1000/O8</f>
        <v>25058.815142225711</v>
      </c>
      <c r="S8" s="2">
        <f t="shared" si="2"/>
        <v>2</v>
      </c>
      <c r="T8" s="2">
        <f t="shared" si="3"/>
        <v>2</v>
      </c>
      <c r="U8" s="13" t="s">
        <v>120</v>
      </c>
      <c r="V8" s="13" t="s">
        <v>79</v>
      </c>
    </row>
    <row r="9" spans="1:28" s="3" customFormat="1" x14ac:dyDescent="0.3">
      <c r="A9" s="2" t="s">
        <v>28</v>
      </c>
      <c r="B9" s="2">
        <v>-88.6</v>
      </c>
      <c r="C9" s="4">
        <f t="shared" si="0"/>
        <v>0.93968750000000001</v>
      </c>
      <c r="D9" s="2">
        <v>-1</v>
      </c>
      <c r="E9" s="4" t="str">
        <f t="shared" si="1"/>
        <v>C2H6</v>
      </c>
      <c r="F9" s="2">
        <v>30</v>
      </c>
      <c r="G9" s="2" t="s">
        <v>29</v>
      </c>
      <c r="H9" s="2" t="s">
        <v>25</v>
      </c>
      <c r="I9" s="2">
        <v>2</v>
      </c>
      <c r="J9" s="2">
        <v>6</v>
      </c>
      <c r="K9" s="2">
        <v>0</v>
      </c>
      <c r="L9" s="2">
        <v>0</v>
      </c>
      <c r="M9" s="2">
        <v>0</v>
      </c>
      <c r="N9" s="2">
        <v>-89</v>
      </c>
      <c r="O9" s="4">
        <f>I9*data!$F$2+J9*data!$F$3+K9*data!$F$5+L9*data!$F$6+M9*data!$F$4</f>
        <v>30.07</v>
      </c>
      <c r="P9" s="2">
        <v>0</v>
      </c>
      <c r="Q9" s="2">
        <v>5</v>
      </c>
      <c r="R9" s="2">
        <f>((I9*2*data!$B$5+J9*data!$B$8)-(3*data!$B$11+(I9-3)*data!$B$2+J9*data!$B$3+(I9+J9/4)*data!$B$10))*1000/O9</f>
        <v>18490.189557698704</v>
      </c>
      <c r="S9" s="2">
        <f t="shared" si="2"/>
        <v>2</v>
      </c>
      <c r="T9" s="2">
        <f t="shared" si="3"/>
        <v>2</v>
      </c>
      <c r="U9" s="13" t="s">
        <v>126</v>
      </c>
      <c r="V9" s="13" t="s">
        <v>135</v>
      </c>
    </row>
    <row r="10" spans="1:28" s="3" customFormat="1" x14ac:dyDescent="0.3">
      <c r="A10" s="2" t="s">
        <v>144</v>
      </c>
      <c r="B10" s="2"/>
      <c r="C10" s="4">
        <f t="shared" si="0"/>
        <v>0.93968750000000001</v>
      </c>
      <c r="D10" s="2"/>
      <c r="E10" s="4" t="str">
        <f t="shared" si="1"/>
        <v>C2H6</v>
      </c>
      <c r="F10" s="2"/>
      <c r="G10" s="2"/>
      <c r="H10" s="2" t="s">
        <v>25</v>
      </c>
      <c r="I10" s="2">
        <v>2</v>
      </c>
      <c r="J10" s="2">
        <v>6</v>
      </c>
      <c r="K10" s="2">
        <v>0</v>
      </c>
      <c r="L10" s="2">
        <v>0</v>
      </c>
      <c r="M10" s="2">
        <v>0</v>
      </c>
      <c r="N10" s="2"/>
      <c r="O10" s="4">
        <f>I10*data!$F$2+J10*data!$F$3+K10*data!$F$5+L10*data!$F$6+M10*data!$F$4</f>
        <v>30.07</v>
      </c>
      <c r="P10" s="2"/>
      <c r="Q10" s="2"/>
      <c r="R10" s="2">
        <f>((I10*2*data!$B$5+J10*data!$B$8)-(3*data!$B$11+(I10-3)*data!$B$2+J10*data!$B$3+(I10+J10/4)*data!$B$10))*1000/O10</f>
        <v>18490.189557698704</v>
      </c>
      <c r="S10" s="2">
        <f t="shared" si="2"/>
        <v>2</v>
      </c>
      <c r="T10" s="2">
        <f t="shared" si="3"/>
        <v>2</v>
      </c>
      <c r="U10" s="13" t="s">
        <v>126</v>
      </c>
      <c r="V10" s="13" t="s">
        <v>135</v>
      </c>
    </row>
    <row r="11" spans="1:28" s="3" customFormat="1" x14ac:dyDescent="0.3">
      <c r="A11" s="2" t="s">
        <v>55</v>
      </c>
      <c r="B11" s="2"/>
      <c r="C11" s="4">
        <f t="shared" si="0"/>
        <v>0.83468749999999992</v>
      </c>
      <c r="D11" s="2"/>
      <c r="E11" s="4" t="str">
        <f t="shared" si="1"/>
        <v>C3H4</v>
      </c>
      <c r="F11" s="2"/>
      <c r="G11" s="2"/>
      <c r="H11" s="2" t="s">
        <v>11</v>
      </c>
      <c r="I11" s="2">
        <v>3</v>
      </c>
      <c r="J11" s="2">
        <v>4</v>
      </c>
      <c r="K11" s="2">
        <v>0</v>
      </c>
      <c r="L11" s="2">
        <v>0</v>
      </c>
      <c r="M11" s="2">
        <v>0</v>
      </c>
      <c r="N11" s="2"/>
      <c r="O11" s="4">
        <f>I11*data!$F$2+J11*data!$F$3+K11*data!$F$5+L11*data!$F$6+M11*data!$F$4</f>
        <v>40.064999999999998</v>
      </c>
      <c r="P11" s="2">
        <v>0</v>
      </c>
      <c r="Q11" s="2">
        <v>6</v>
      </c>
      <c r="R11" s="2">
        <f>((I11*2*data!$B$5+J11*data!$B$8)-(3*data!$B$11+(I11-3)*data!$B$2+J11*data!$B$3+(I11+J11/4)*data!$B$10))*1000/O11</f>
        <v>36465.743167353052</v>
      </c>
      <c r="S11" s="2">
        <f t="shared" si="2"/>
        <v>3</v>
      </c>
      <c r="T11" s="2">
        <f t="shared" si="3"/>
        <v>3</v>
      </c>
      <c r="U11" s="13" t="s">
        <v>121</v>
      </c>
      <c r="V11" s="13" t="s">
        <v>138</v>
      </c>
    </row>
    <row r="12" spans="1:28" s="7" customFormat="1" x14ac:dyDescent="0.3">
      <c r="A12" s="2" t="s">
        <v>91</v>
      </c>
      <c r="B12" s="2"/>
      <c r="C12" s="4">
        <f t="shared" si="0"/>
        <v>0.83468749999999992</v>
      </c>
      <c r="D12" s="2"/>
      <c r="E12" s="4" t="str">
        <f t="shared" si="1"/>
        <v>C3H4</v>
      </c>
      <c r="F12" s="2"/>
      <c r="G12" s="2"/>
      <c r="H12" s="2" t="s">
        <v>88</v>
      </c>
      <c r="I12" s="2">
        <v>3</v>
      </c>
      <c r="J12" s="2">
        <v>4</v>
      </c>
      <c r="K12" s="2">
        <v>0</v>
      </c>
      <c r="L12" s="2">
        <v>0</v>
      </c>
      <c r="M12" s="2">
        <v>0</v>
      </c>
      <c r="N12" s="2"/>
      <c r="O12" s="4">
        <f>I12*data!$F$2+J12*data!$F$3+K12*data!$F$5+L12*data!$F$6+M12*data!$F$4</f>
        <v>40.064999999999998</v>
      </c>
      <c r="P12" s="2">
        <v>0</v>
      </c>
      <c r="Q12" s="2">
        <v>0</v>
      </c>
      <c r="R12" s="2">
        <f>((I12*2*data!$B$5+J12*data!$B$8)-(3*data!$B$11+(I12-3)*data!$B$2+J12*data!$B$3+(I12+J12/4)*data!$B$10))*1000/O12</f>
        <v>36465.743167353052</v>
      </c>
      <c r="S12" s="2">
        <f t="shared" si="2"/>
        <v>3</v>
      </c>
      <c r="T12" s="2">
        <f t="shared" si="3"/>
        <v>3</v>
      </c>
      <c r="U12" s="13" t="s">
        <v>121</v>
      </c>
      <c r="V12" s="13" t="s">
        <v>138</v>
      </c>
      <c r="W12" s="3"/>
      <c r="X12" s="3"/>
      <c r="Y12" s="3"/>
      <c r="Z12" s="3"/>
      <c r="AA12" s="3"/>
      <c r="AB12" s="3"/>
    </row>
    <row r="13" spans="1:28" s="3" customFormat="1" x14ac:dyDescent="0.3">
      <c r="A13" s="2" t="s">
        <v>150</v>
      </c>
      <c r="B13" s="2"/>
      <c r="C13" s="4">
        <f t="shared" si="0"/>
        <v>0.83468749999999992</v>
      </c>
      <c r="D13" s="2"/>
      <c r="E13" s="4" t="str">
        <f t="shared" si="1"/>
        <v>C3H4</v>
      </c>
      <c r="F13" s="2"/>
      <c r="G13" s="2"/>
      <c r="H13" s="2" t="s">
        <v>11</v>
      </c>
      <c r="I13" s="2">
        <v>3</v>
      </c>
      <c r="J13" s="2">
        <v>4</v>
      </c>
      <c r="K13" s="2">
        <v>0</v>
      </c>
      <c r="L13" s="2">
        <v>0</v>
      </c>
      <c r="M13" s="2">
        <v>0</v>
      </c>
      <c r="N13" s="2"/>
      <c r="O13" s="4">
        <f>I13*data!$F$2+J13*data!$F$3+K13*data!$F$5+L13*data!$F$6+M13*data!$F$4</f>
        <v>40.064999999999998</v>
      </c>
      <c r="P13" s="2"/>
      <c r="Q13" s="2"/>
      <c r="R13" s="2">
        <f>((I13*2*data!$B$5+J13*data!$B$8)-(3*data!$B$11+(I13-3)*data!$B$2+J13*data!$B$3+(I13+J13/4)*data!$B$10))*1000/O13</f>
        <v>36465.743167353052</v>
      </c>
      <c r="S13" s="2">
        <f t="shared" si="2"/>
        <v>3</v>
      </c>
      <c r="T13" s="2">
        <f t="shared" si="3"/>
        <v>3</v>
      </c>
      <c r="U13" s="13" t="s">
        <v>121</v>
      </c>
      <c r="V13" s="13" t="s">
        <v>138</v>
      </c>
    </row>
    <row r="14" spans="1:28" s="3" customFormat="1" x14ac:dyDescent="0.3">
      <c r="A14" s="2" t="s">
        <v>44</v>
      </c>
      <c r="B14" s="2">
        <v>-47.4</v>
      </c>
      <c r="C14" s="4">
        <f t="shared" si="0"/>
        <v>0.87668750000000006</v>
      </c>
      <c r="D14" s="2">
        <v>-1</v>
      </c>
      <c r="E14" s="4" t="str">
        <f t="shared" si="1"/>
        <v>C3H6</v>
      </c>
      <c r="F14" s="2">
        <v>42</v>
      </c>
      <c r="G14" s="2" t="s">
        <v>45</v>
      </c>
      <c r="H14" s="2" t="s">
        <v>11</v>
      </c>
      <c r="I14" s="2">
        <v>3</v>
      </c>
      <c r="J14" s="2">
        <v>6</v>
      </c>
      <c r="K14" s="2">
        <v>0</v>
      </c>
      <c r="L14" s="2">
        <v>0</v>
      </c>
      <c r="M14" s="2">
        <v>0</v>
      </c>
      <c r="N14" s="2"/>
      <c r="O14" s="4">
        <f>I14*data!$F$2+J14*data!$F$3+K14*data!$F$5+L14*data!$F$6+M14*data!$F$4</f>
        <v>42.081000000000003</v>
      </c>
      <c r="P14" s="2">
        <v>0</v>
      </c>
      <c r="Q14" s="2">
        <v>8</v>
      </c>
      <c r="R14" s="2">
        <f>((I14*2*data!$B$5+J14*data!$B$8)-(3*data!$B$11+(I14-3)*data!$B$2+J14*data!$B$3+(I14+J14/4)*data!$B$10))*1000/O14</f>
        <v>31225.493690739288</v>
      </c>
      <c r="S14" s="2">
        <f t="shared" si="2"/>
        <v>3</v>
      </c>
      <c r="T14" s="2">
        <f t="shared" si="3"/>
        <v>3</v>
      </c>
      <c r="U14" s="13" t="s">
        <v>122</v>
      </c>
      <c r="V14" s="13" t="s">
        <v>139</v>
      </c>
    </row>
    <row r="15" spans="1:28" s="3" customFormat="1" x14ac:dyDescent="0.3">
      <c r="A15" s="2" t="s">
        <v>93</v>
      </c>
      <c r="B15" s="2"/>
      <c r="C15" s="4">
        <f t="shared" si="0"/>
        <v>0.87668750000000006</v>
      </c>
      <c r="D15" s="2"/>
      <c r="E15" s="4" t="str">
        <f t="shared" si="1"/>
        <v>C3H6</v>
      </c>
      <c r="F15" s="2"/>
      <c r="G15" s="2"/>
      <c r="H15" s="2" t="s">
        <v>11</v>
      </c>
      <c r="I15" s="2">
        <v>3</v>
      </c>
      <c r="J15" s="2">
        <v>6</v>
      </c>
      <c r="K15" s="2">
        <v>0</v>
      </c>
      <c r="L15" s="2">
        <v>0</v>
      </c>
      <c r="M15" s="2">
        <v>0</v>
      </c>
      <c r="N15" s="2"/>
      <c r="O15" s="4">
        <f>I15*data!$F$2+J15*data!$F$3+K15*data!$F$5+L15*data!$F$6+M15*data!$F$4</f>
        <v>42.081000000000003</v>
      </c>
      <c r="P15" s="2">
        <v>0</v>
      </c>
      <c r="Q15" s="2">
        <v>0</v>
      </c>
      <c r="R15" s="2">
        <f>((I15*2*data!$B$5+J15*data!$B$8)-(3*data!$B$11+(I15-3)*data!$B$2+J15*data!$B$3+(I15+J15/4)*data!$B$10))*1000/O15</f>
        <v>31225.493690739288</v>
      </c>
      <c r="S15" s="2">
        <f t="shared" si="2"/>
        <v>3</v>
      </c>
      <c r="T15" s="2">
        <f t="shared" si="3"/>
        <v>3</v>
      </c>
      <c r="U15" s="13" t="s">
        <v>122</v>
      </c>
      <c r="V15" s="13" t="s">
        <v>139</v>
      </c>
    </row>
    <row r="16" spans="1:28" s="3" customFormat="1" x14ac:dyDescent="0.3">
      <c r="A16" s="9" t="s">
        <v>146</v>
      </c>
      <c r="B16" s="2"/>
      <c r="C16" s="4">
        <f t="shared" si="0"/>
        <v>0.87668750000000006</v>
      </c>
      <c r="D16" s="2"/>
      <c r="E16" s="4" t="str">
        <f t="shared" si="1"/>
        <v>C3H6</v>
      </c>
      <c r="F16" s="2"/>
      <c r="G16" s="2"/>
      <c r="H16" s="2" t="s">
        <v>11</v>
      </c>
      <c r="I16" s="2">
        <v>3</v>
      </c>
      <c r="J16" s="2">
        <v>6</v>
      </c>
      <c r="K16" s="2">
        <v>0</v>
      </c>
      <c r="L16" s="2">
        <v>0</v>
      </c>
      <c r="M16" s="2">
        <v>0</v>
      </c>
      <c r="N16" s="2"/>
      <c r="O16" s="4">
        <f>I16*data!$F$2+J16*data!$F$3+K16*data!$F$5+L16*data!$F$6+M16*data!$F$4</f>
        <v>42.081000000000003</v>
      </c>
      <c r="P16" s="2"/>
      <c r="Q16" s="2"/>
      <c r="R16" s="2">
        <f>((I16*2*data!$B$5+J16*data!$B$8)-(3*data!$B$11+(I16-3)*data!$B$2+J16*data!$B$3+(I16+J16/4)*data!$B$10))*1000/O16</f>
        <v>31225.493690739288</v>
      </c>
      <c r="S16" s="2">
        <f t="shared" si="2"/>
        <v>3</v>
      </c>
      <c r="T16" s="2">
        <f t="shared" si="3"/>
        <v>3</v>
      </c>
      <c r="U16" s="13" t="s">
        <v>122</v>
      </c>
      <c r="V16" s="13" t="s">
        <v>139</v>
      </c>
    </row>
    <row r="17" spans="1:22" s="3" customFormat="1" x14ac:dyDescent="0.3">
      <c r="A17" s="2" t="s">
        <v>42</v>
      </c>
      <c r="B17" s="2">
        <v>-42.06</v>
      </c>
      <c r="C17" s="4">
        <f t="shared" si="0"/>
        <v>0.91868749999999999</v>
      </c>
      <c r="D17" s="2">
        <v>-1</v>
      </c>
      <c r="E17" s="4" t="str">
        <f t="shared" si="1"/>
        <v>C3H8</v>
      </c>
      <c r="F17" s="2">
        <v>44</v>
      </c>
      <c r="G17" s="2" t="s">
        <v>43</v>
      </c>
      <c r="H17" s="2" t="s">
        <v>25</v>
      </c>
      <c r="I17" s="2">
        <v>3</v>
      </c>
      <c r="J17" s="2">
        <f>I17*2+2</f>
        <v>8</v>
      </c>
      <c r="K17" s="2">
        <v>0</v>
      </c>
      <c r="L17" s="2">
        <v>0</v>
      </c>
      <c r="M17" s="2">
        <v>0</v>
      </c>
      <c r="N17" s="2">
        <v>-44.5</v>
      </c>
      <c r="O17" s="4">
        <f>I17*data!$F$2+J17*data!$F$3+K17*data!$F$5+L17*data!$F$6+M17*data!$F$4</f>
        <v>44.097000000000001</v>
      </c>
      <c r="P17" s="2">
        <v>0</v>
      </c>
      <c r="Q17" s="2">
        <v>9</v>
      </c>
      <c r="R17" s="2">
        <f>((I17*2*data!$B$5+J17*data!$B$8)-(3*data!$B$11+(I17-3)*data!$B$2+J17*data!$B$3+(I17+J17/4)*data!$B$10))*1000/O17</f>
        <v>26464.385332335532</v>
      </c>
      <c r="S17" s="2">
        <f t="shared" si="2"/>
        <v>3</v>
      </c>
      <c r="T17" s="2">
        <f t="shared" si="3"/>
        <v>3</v>
      </c>
      <c r="U17" s="13" t="s">
        <v>128</v>
      </c>
      <c r="V17" s="13" t="s">
        <v>140</v>
      </c>
    </row>
    <row r="18" spans="1:22" s="3" customFormat="1" x14ac:dyDescent="0.3">
      <c r="A18" s="2" t="s">
        <v>130</v>
      </c>
      <c r="B18" s="2">
        <v>-42.06</v>
      </c>
      <c r="C18" s="4">
        <f t="shared" si="0"/>
        <v>0.91868749999999999</v>
      </c>
      <c r="D18" s="2">
        <v>-1</v>
      </c>
      <c r="E18" s="4" t="str">
        <f t="shared" si="1"/>
        <v>C3H8</v>
      </c>
      <c r="F18" s="2">
        <v>44</v>
      </c>
      <c r="G18" s="2" t="s">
        <v>43</v>
      </c>
      <c r="H18" s="2" t="s">
        <v>25</v>
      </c>
      <c r="I18" s="2">
        <v>3</v>
      </c>
      <c r="J18" s="2">
        <f>I18*2+2</f>
        <v>8</v>
      </c>
      <c r="K18" s="2">
        <v>0</v>
      </c>
      <c r="L18" s="2">
        <v>0</v>
      </c>
      <c r="M18" s="2">
        <v>0</v>
      </c>
      <c r="N18" s="2">
        <v>-44.5</v>
      </c>
      <c r="O18" s="4">
        <f>I18*data!$F$2+J18*data!$F$3+K18*data!$F$5+L18*data!$F$6+M18*data!$F$4</f>
        <v>44.097000000000001</v>
      </c>
      <c r="P18" s="2">
        <v>0</v>
      </c>
      <c r="Q18" s="2">
        <v>9</v>
      </c>
      <c r="R18" s="2">
        <f>((I18*2*data!$B$5+J18*data!$B$8)-(3*data!$B$11+(I18-3)*data!$B$2+J18*data!$B$3+(I18+J18/4)*data!$B$10))*1000/O18</f>
        <v>26464.385332335532</v>
      </c>
      <c r="S18" s="2">
        <f t="shared" si="2"/>
        <v>3</v>
      </c>
      <c r="T18" s="2">
        <f t="shared" si="3"/>
        <v>3</v>
      </c>
      <c r="U18" s="13" t="s">
        <v>128</v>
      </c>
      <c r="V18" s="13" t="s">
        <v>140</v>
      </c>
    </row>
    <row r="19" spans="1:22" s="3" customFormat="1" x14ac:dyDescent="0.3">
      <c r="A19" s="2" t="s">
        <v>53</v>
      </c>
      <c r="B19" s="2"/>
      <c r="C19" s="4">
        <f t="shared" si="0"/>
        <v>0.84518749999999998</v>
      </c>
      <c r="D19" s="2"/>
      <c r="E19" s="4" t="str">
        <f t="shared" si="1"/>
        <v>C4H6</v>
      </c>
      <c r="F19" s="2"/>
      <c r="G19" s="2"/>
      <c r="H19" s="2" t="s">
        <v>11</v>
      </c>
      <c r="I19" s="2">
        <v>4</v>
      </c>
      <c r="J19" s="2">
        <v>6</v>
      </c>
      <c r="K19" s="2">
        <v>0</v>
      </c>
      <c r="L19" s="2">
        <v>0</v>
      </c>
      <c r="M19" s="2">
        <v>0</v>
      </c>
      <c r="N19" s="2"/>
      <c r="O19" s="4">
        <f>I19*data!$F$2+J19*data!$F$3+K19*data!$F$5+L19*data!$F$6+M19*data!$F$4</f>
        <v>54.091999999999999</v>
      </c>
      <c r="P19" s="2">
        <v>0</v>
      </c>
      <c r="Q19" s="2">
        <v>10</v>
      </c>
      <c r="R19" s="2">
        <f>((I19*2*data!$B$5+J19*data!$B$8)-(3*data!$B$11+(I19-3)*data!$B$2+J19*data!$B$3+(I19+J19/4)*data!$B$10))*1000/O19</f>
        <v>38305.109812911338</v>
      </c>
      <c r="S19" s="2">
        <f t="shared" si="2"/>
        <v>4</v>
      </c>
      <c r="T19" s="2">
        <f t="shared" si="3"/>
        <v>4</v>
      </c>
      <c r="U19" s="13" t="s">
        <v>114</v>
      </c>
      <c r="V19" s="13" t="s">
        <v>141</v>
      </c>
    </row>
    <row r="20" spans="1:22" s="3" customFormat="1" x14ac:dyDescent="0.3">
      <c r="A20" s="2" t="s">
        <v>17</v>
      </c>
      <c r="B20" s="2">
        <v>-4.4000000000000004</v>
      </c>
      <c r="C20" s="4">
        <f t="shared" si="0"/>
        <v>0.84518749999999998</v>
      </c>
      <c r="D20" s="2">
        <v>-1</v>
      </c>
      <c r="E20" s="4" t="str">
        <f t="shared" si="1"/>
        <v>C4H6</v>
      </c>
      <c r="F20" s="2">
        <v>54</v>
      </c>
      <c r="G20" s="2" t="s">
        <v>18</v>
      </c>
      <c r="H20" s="2" t="s">
        <v>11</v>
      </c>
      <c r="I20" s="2">
        <v>4</v>
      </c>
      <c r="J20" s="2">
        <v>6</v>
      </c>
      <c r="K20" s="2">
        <v>0</v>
      </c>
      <c r="L20" s="2">
        <v>0</v>
      </c>
      <c r="M20" s="2">
        <v>0</v>
      </c>
      <c r="N20" s="2"/>
      <c r="O20" s="4">
        <f>I20*data!$F$2+J20*data!$F$3+K20*data!$F$5+L20*data!$F$6+M20*data!$F$4</f>
        <v>54.091999999999999</v>
      </c>
      <c r="P20" s="2">
        <v>0</v>
      </c>
      <c r="Q20" s="2">
        <v>10</v>
      </c>
      <c r="R20" s="2">
        <f>((I20*2*data!$B$5+J20*data!$B$8)-(3*data!$B$11+(I20-3)*data!$B$2+J20*data!$B$3+(I20+J20/4)*data!$B$10))*1000/O20</f>
        <v>38305.109812911338</v>
      </c>
      <c r="S20" s="2">
        <f t="shared" si="2"/>
        <v>4</v>
      </c>
      <c r="T20" s="2">
        <f t="shared" si="3"/>
        <v>4</v>
      </c>
      <c r="U20" s="13" t="s">
        <v>114</v>
      </c>
      <c r="V20" s="13" t="s">
        <v>141</v>
      </c>
    </row>
    <row r="21" spans="1:22" s="3" customFormat="1" x14ac:dyDescent="0.3">
      <c r="A21" s="2" t="s">
        <v>151</v>
      </c>
      <c r="B21" s="2"/>
      <c r="C21" s="4">
        <f t="shared" si="0"/>
        <v>0.84518749999999998</v>
      </c>
      <c r="D21" s="2"/>
      <c r="E21" s="4" t="str">
        <f t="shared" si="1"/>
        <v>C4H6</v>
      </c>
      <c r="F21" s="2"/>
      <c r="G21" s="2"/>
      <c r="H21" s="2" t="s">
        <v>11</v>
      </c>
      <c r="I21" s="2">
        <v>4</v>
      </c>
      <c r="J21" s="2">
        <v>6</v>
      </c>
      <c r="K21" s="2">
        <v>0</v>
      </c>
      <c r="L21" s="2">
        <v>0</v>
      </c>
      <c r="M21" s="2">
        <v>0</v>
      </c>
      <c r="N21" s="2"/>
      <c r="O21" s="4">
        <f>I21*data!$F$2+J21*data!$F$3+K21*data!$F$5+L21*data!$F$6+M21*data!$F$4</f>
        <v>54.091999999999999</v>
      </c>
      <c r="P21" s="2"/>
      <c r="Q21" s="2"/>
      <c r="R21" s="2">
        <f>((I21*2*data!$B$5+J21*data!$B$8)-(3*data!$B$11+(I21-3)*data!$B$2+J21*data!$B$3+(I21+J21/4)*data!$B$10))*1000/O21</f>
        <v>38305.109812911338</v>
      </c>
      <c r="S21" s="2">
        <f t="shared" si="2"/>
        <v>4</v>
      </c>
      <c r="T21" s="2">
        <f t="shared" si="3"/>
        <v>4</v>
      </c>
      <c r="U21" s="13" t="s">
        <v>114</v>
      </c>
      <c r="V21" s="13" t="s">
        <v>141</v>
      </c>
    </row>
    <row r="22" spans="1:22" s="3" customFormat="1" x14ac:dyDescent="0.3">
      <c r="A22" s="2" t="s">
        <v>56</v>
      </c>
      <c r="B22" s="2"/>
      <c r="C22" s="4">
        <f t="shared" si="0"/>
        <v>0.87668749999999995</v>
      </c>
      <c r="D22" s="2"/>
      <c r="E22" s="4" t="str">
        <f t="shared" si="1"/>
        <v>C4H8</v>
      </c>
      <c r="F22" s="2"/>
      <c r="G22" s="2"/>
      <c r="H22" s="2" t="s">
        <v>11</v>
      </c>
      <c r="I22" s="2">
        <v>4</v>
      </c>
      <c r="J22" s="2">
        <f>I22*2</f>
        <v>8</v>
      </c>
      <c r="K22" s="2">
        <v>0</v>
      </c>
      <c r="L22" s="2">
        <v>0</v>
      </c>
      <c r="M22" s="2">
        <v>0</v>
      </c>
      <c r="N22" s="2"/>
      <c r="O22" s="4">
        <f>I22*data!$F$2+J22*data!$F$3+K22*data!$F$5+L22*data!$F$6+M22*data!$F$4</f>
        <v>56.107999999999997</v>
      </c>
      <c r="P22" s="2">
        <v>0</v>
      </c>
      <c r="Q22" s="2">
        <v>12</v>
      </c>
      <c r="R22" s="2">
        <f>((I22*2*data!$B$5+J22*data!$B$8)-(3*data!$B$11+(I22-3)*data!$B$2+J22*data!$B$3+(I22+J22/4)*data!$B$10))*1000/O22</f>
        <v>34308.83296499608</v>
      </c>
      <c r="S22" s="2">
        <f t="shared" si="2"/>
        <v>4</v>
      </c>
      <c r="T22" s="2">
        <f t="shared" si="3"/>
        <v>4</v>
      </c>
      <c r="U22" s="13" t="s">
        <v>124</v>
      </c>
      <c r="V22" s="13" t="s">
        <v>133</v>
      </c>
    </row>
    <row r="23" spans="1:22" s="3" customFormat="1" x14ac:dyDescent="0.3">
      <c r="A23" s="2" t="s">
        <v>89</v>
      </c>
      <c r="B23" s="2"/>
      <c r="C23" s="4">
        <f t="shared" si="0"/>
        <v>0.87668749999999995</v>
      </c>
      <c r="D23" s="2"/>
      <c r="E23" s="4" t="str">
        <f t="shared" si="1"/>
        <v>C4H8</v>
      </c>
      <c r="F23" s="2"/>
      <c r="G23" s="2"/>
      <c r="H23" s="2" t="s">
        <v>11</v>
      </c>
      <c r="I23" s="2">
        <v>4</v>
      </c>
      <c r="J23" s="2">
        <v>8</v>
      </c>
      <c r="K23" s="2">
        <v>0</v>
      </c>
      <c r="L23" s="2">
        <v>0</v>
      </c>
      <c r="M23" s="2">
        <v>0</v>
      </c>
      <c r="N23" s="2"/>
      <c r="O23" s="4">
        <f>I23*data!$F$2+J23*data!$F$3+K23*data!$F$5+L23*data!$F$6+M23*data!$F$4</f>
        <v>56.107999999999997</v>
      </c>
      <c r="P23" s="2">
        <v>0</v>
      </c>
      <c r="Q23" s="2">
        <v>0</v>
      </c>
      <c r="R23" s="2">
        <f>((I23*2*data!$B$5+J23*data!$B$8)-(3*data!$B$11+(I23-3)*data!$B$2+J23*data!$B$3+(I23+J23/4)*data!$B$10))*1000/O23</f>
        <v>34308.83296499608</v>
      </c>
      <c r="S23" s="2">
        <f t="shared" si="2"/>
        <v>4</v>
      </c>
      <c r="T23" s="2">
        <f t="shared" si="3"/>
        <v>4</v>
      </c>
      <c r="U23" s="13" t="s">
        <v>124</v>
      </c>
      <c r="V23" s="13" t="s">
        <v>133</v>
      </c>
    </row>
    <row r="24" spans="1:22" s="3" customFormat="1" x14ac:dyDescent="0.3">
      <c r="A24" s="2" t="s">
        <v>147</v>
      </c>
      <c r="B24" s="2"/>
      <c r="C24" s="4">
        <f t="shared" si="0"/>
        <v>0.87668749999999995</v>
      </c>
      <c r="D24" s="2"/>
      <c r="E24" s="4" t="str">
        <f t="shared" si="1"/>
        <v>C4H8</v>
      </c>
      <c r="F24" s="2"/>
      <c r="G24" s="2"/>
      <c r="H24" s="2" t="s">
        <v>11</v>
      </c>
      <c r="I24" s="2">
        <v>4</v>
      </c>
      <c r="J24" s="2">
        <v>8</v>
      </c>
      <c r="K24" s="2">
        <v>0</v>
      </c>
      <c r="L24" s="2">
        <v>0</v>
      </c>
      <c r="M24" s="2">
        <v>0</v>
      </c>
      <c r="N24" s="2"/>
      <c r="O24" s="4">
        <f>I24*data!$F$2+J24*data!$F$3+K24*data!$F$5+L24*data!$F$6+M24*data!$F$4</f>
        <v>56.107999999999997</v>
      </c>
      <c r="P24" s="2"/>
      <c r="Q24" s="2"/>
      <c r="R24" s="2">
        <f>((I24*2*data!$B$5+J24*data!$B$8)-(3*data!$B$11+(I24-3)*data!$B$2+J24*data!$B$3+(I24+J24/4)*data!$B$10))*1000/O24</f>
        <v>34308.83296499608</v>
      </c>
      <c r="S24" s="2">
        <f t="shared" si="2"/>
        <v>4</v>
      </c>
      <c r="T24" s="2">
        <f t="shared" si="3"/>
        <v>4</v>
      </c>
      <c r="U24" s="13" t="s">
        <v>124</v>
      </c>
      <c r="V24" s="13" t="s">
        <v>133</v>
      </c>
    </row>
    <row r="25" spans="1:22" s="3" customFormat="1" x14ac:dyDescent="0.3">
      <c r="A25" s="2" t="s">
        <v>54</v>
      </c>
      <c r="B25" s="2"/>
      <c r="C25" s="4">
        <f t="shared" si="0"/>
        <v>0.87668749999999995</v>
      </c>
      <c r="D25" s="2"/>
      <c r="E25" s="4" t="str">
        <f t="shared" si="1"/>
        <v>C4H8</v>
      </c>
      <c r="F25" s="2"/>
      <c r="G25" s="2"/>
      <c r="H25" s="2" t="s">
        <v>11</v>
      </c>
      <c r="I25" s="2">
        <v>4</v>
      </c>
      <c r="J25" s="2">
        <f>I25*2</f>
        <v>8</v>
      </c>
      <c r="K25" s="2">
        <v>0</v>
      </c>
      <c r="L25" s="2">
        <v>0</v>
      </c>
      <c r="M25" s="2">
        <v>0</v>
      </c>
      <c r="N25" s="2"/>
      <c r="O25" s="4">
        <f>I25*data!$F$2+J25*data!$F$3+K25*data!$F$5+L25*data!$F$6+M25*data!$F$4</f>
        <v>56.107999999999997</v>
      </c>
      <c r="P25" s="2">
        <v>0</v>
      </c>
      <c r="Q25" s="2">
        <v>12</v>
      </c>
      <c r="R25" s="2">
        <f>((I25*2*data!$B$5+J25*data!$B$8)-(3*data!$B$11+(I25-3)*data!$B$2+J25*data!$B$3+(I25+J25/4)*data!$B$10))*1000/O25</f>
        <v>34308.83296499608</v>
      </c>
      <c r="S25" s="2">
        <f t="shared" si="2"/>
        <v>4</v>
      </c>
      <c r="T25" s="2">
        <f t="shared" si="3"/>
        <v>4</v>
      </c>
      <c r="U25" s="13" t="s">
        <v>119</v>
      </c>
      <c r="V25" s="13" t="s">
        <v>134</v>
      </c>
    </row>
    <row r="26" spans="1:22" s="3" customFormat="1" x14ac:dyDescent="0.3">
      <c r="A26" s="2" t="s">
        <v>86</v>
      </c>
      <c r="B26" s="2"/>
      <c r="C26" s="4">
        <f t="shared" si="0"/>
        <v>0.87668749999999995</v>
      </c>
      <c r="D26" s="2"/>
      <c r="E26" s="4" t="str">
        <f t="shared" si="1"/>
        <v>C4H8</v>
      </c>
      <c r="F26" s="2"/>
      <c r="G26" s="2"/>
      <c r="H26" s="2" t="s">
        <v>11</v>
      </c>
      <c r="I26" s="2">
        <v>4</v>
      </c>
      <c r="J26" s="2">
        <v>8</v>
      </c>
      <c r="K26" s="2">
        <v>0</v>
      </c>
      <c r="L26" s="2">
        <v>0</v>
      </c>
      <c r="M26" s="2">
        <v>0</v>
      </c>
      <c r="N26" s="2"/>
      <c r="O26" s="4">
        <f>I26*data!$F$2+J26*data!$F$3+K26*data!$F$5+L26*data!$F$6+M26*data!$F$4</f>
        <v>56.107999999999997</v>
      </c>
      <c r="P26" s="2">
        <v>0</v>
      </c>
      <c r="Q26" s="2">
        <v>0</v>
      </c>
      <c r="R26" s="2">
        <f>((I26*2*data!$B$5+J26*data!$B$8)-(3*data!$B$11+(I26-3)*data!$B$2+J26*data!$B$3+(I26+J26/4)*data!$B$10))*1000/O26</f>
        <v>34308.83296499608</v>
      </c>
      <c r="S26" s="2">
        <f t="shared" si="2"/>
        <v>4</v>
      </c>
      <c r="T26" s="2">
        <f t="shared" si="3"/>
        <v>4</v>
      </c>
      <c r="U26" s="13" t="s">
        <v>119</v>
      </c>
      <c r="V26" s="13" t="s">
        <v>134</v>
      </c>
    </row>
    <row r="27" spans="1:22" s="3" customFormat="1" x14ac:dyDescent="0.3">
      <c r="A27" s="2" t="s">
        <v>149</v>
      </c>
      <c r="B27" s="2"/>
      <c r="C27" s="4">
        <f t="shared" si="0"/>
        <v>0.87668749999999995</v>
      </c>
      <c r="D27" s="2"/>
      <c r="E27" s="4" t="str">
        <f t="shared" si="1"/>
        <v>C4H8</v>
      </c>
      <c r="F27" s="2"/>
      <c r="G27" s="2"/>
      <c r="H27" s="2" t="s">
        <v>11</v>
      </c>
      <c r="I27" s="2">
        <v>4</v>
      </c>
      <c r="J27" s="2">
        <v>8</v>
      </c>
      <c r="K27" s="2">
        <v>0</v>
      </c>
      <c r="L27" s="2">
        <v>0</v>
      </c>
      <c r="M27" s="2">
        <v>0</v>
      </c>
      <c r="N27" s="2"/>
      <c r="O27" s="4">
        <f>I27*data!$F$2+J27*data!$F$3+K27*data!$F$5+L27*data!$F$6+M27*data!$F$4</f>
        <v>56.107999999999997</v>
      </c>
      <c r="P27" s="2"/>
      <c r="Q27" s="2"/>
      <c r="R27" s="2">
        <f>((I27*2*data!$B$5+J27*data!$B$8)-(3*data!$B$11+(I27-3)*data!$B$2+J27*data!$B$3+(I27+J27/4)*data!$B$10))*1000/O27</f>
        <v>34308.83296499608</v>
      </c>
      <c r="S27" s="2">
        <f t="shared" si="2"/>
        <v>4</v>
      </c>
      <c r="T27" s="2">
        <f t="shared" si="3"/>
        <v>4</v>
      </c>
      <c r="U27" s="13" t="s">
        <v>119</v>
      </c>
      <c r="V27" s="13" t="s">
        <v>134</v>
      </c>
    </row>
    <row r="28" spans="1:22" s="3" customFormat="1" x14ac:dyDescent="0.3">
      <c r="A28" s="2" t="s">
        <v>12</v>
      </c>
      <c r="B28" s="2">
        <v>-6.1</v>
      </c>
      <c r="C28" s="4">
        <f t="shared" si="0"/>
        <v>0.87668749999999995</v>
      </c>
      <c r="D28" s="2">
        <v>-1</v>
      </c>
      <c r="E28" s="4" t="str">
        <f t="shared" si="1"/>
        <v>C4H8</v>
      </c>
      <c r="F28" s="2">
        <v>56</v>
      </c>
      <c r="G28" s="2" t="s">
        <v>13</v>
      </c>
      <c r="H28" s="2" t="s">
        <v>11</v>
      </c>
      <c r="I28" s="2">
        <v>4</v>
      </c>
      <c r="J28" s="2">
        <v>8</v>
      </c>
      <c r="K28" s="2">
        <v>0</v>
      </c>
      <c r="L28" s="2">
        <v>0</v>
      </c>
      <c r="M28" s="2">
        <v>0</v>
      </c>
      <c r="N28" s="2"/>
      <c r="O28" s="4">
        <f>I28*data!$F$2+J28*data!$F$3+K28*data!$F$5+L28*data!$F$6+M28*data!$F$4</f>
        <v>56.107999999999997</v>
      </c>
      <c r="P28" s="2">
        <v>0.626</v>
      </c>
      <c r="Q28" s="2">
        <v>11</v>
      </c>
      <c r="R28" s="2">
        <f>((I28*2*data!$B$5+J28*data!$B$8)-(3*data!$B$11+(I28-3)*data!$B$2+J28*data!$B$3+(I28+J28/4)*data!$B$10))*1000/O28</f>
        <v>34308.83296499608</v>
      </c>
      <c r="S28" s="2">
        <f t="shared" si="2"/>
        <v>4</v>
      </c>
      <c r="T28" s="2">
        <f t="shared" si="3"/>
        <v>4</v>
      </c>
      <c r="U28" s="13" t="s">
        <v>116</v>
      </c>
      <c r="V28" s="13" t="s">
        <v>142</v>
      </c>
    </row>
    <row r="29" spans="1:22" s="3" customFormat="1" x14ac:dyDescent="0.3">
      <c r="A29" s="2" t="s">
        <v>26</v>
      </c>
      <c r="B29" s="2">
        <v>32</v>
      </c>
      <c r="C29" s="4">
        <f t="shared" si="0"/>
        <v>0.87668749999999995</v>
      </c>
      <c r="D29" s="2">
        <v>-1</v>
      </c>
      <c r="E29" s="4" t="str">
        <f t="shared" si="1"/>
        <v>C4H8</v>
      </c>
      <c r="F29" s="2">
        <v>-1</v>
      </c>
      <c r="G29" s="2" t="s">
        <v>9</v>
      </c>
      <c r="H29" s="2" t="s">
        <v>11</v>
      </c>
      <c r="I29" s="2">
        <v>4</v>
      </c>
      <c r="J29" s="2">
        <f>I29*2</f>
        <v>8</v>
      </c>
      <c r="K29" s="2">
        <v>0</v>
      </c>
      <c r="L29" s="2">
        <v>0</v>
      </c>
      <c r="M29" s="2">
        <v>0</v>
      </c>
      <c r="N29" s="2"/>
      <c r="O29" s="4">
        <f>I29*data!$F$2+J29*data!$F$3+K29*data!$F$5+L29*data!$F$6+M29*data!$F$4</f>
        <v>56.107999999999997</v>
      </c>
      <c r="P29" s="2">
        <v>0</v>
      </c>
      <c r="Q29" s="2">
        <v>11</v>
      </c>
      <c r="R29" s="2">
        <f>((I29*2*data!$B$5+J29*data!$B$8)-(3*data!$B$11+(I29-3)*data!$B$2+J29*data!$B$3+(I29+J29/4)*data!$B$10))*1000/O29</f>
        <v>34308.83296499608</v>
      </c>
      <c r="S29" s="2">
        <f t="shared" si="2"/>
        <v>4</v>
      </c>
      <c r="T29" s="2">
        <f t="shared" si="3"/>
        <v>4</v>
      </c>
      <c r="U29" s="13" t="s">
        <v>116</v>
      </c>
      <c r="V29" s="13" t="s">
        <v>142</v>
      </c>
    </row>
    <row r="30" spans="1:22" s="3" customFormat="1" x14ac:dyDescent="0.3">
      <c r="A30" s="2" t="s">
        <v>148</v>
      </c>
      <c r="B30" s="2"/>
      <c r="C30" s="4">
        <f t="shared" si="0"/>
        <v>0.87668749999999995</v>
      </c>
      <c r="D30" s="2"/>
      <c r="E30" s="4" t="str">
        <f t="shared" si="1"/>
        <v>C4H8</v>
      </c>
      <c r="F30" s="2"/>
      <c r="G30" s="2"/>
      <c r="H30" s="2" t="s">
        <v>11</v>
      </c>
      <c r="I30" s="2">
        <v>4</v>
      </c>
      <c r="J30" s="2">
        <v>8</v>
      </c>
      <c r="K30" s="2">
        <v>0</v>
      </c>
      <c r="L30" s="2">
        <v>0</v>
      </c>
      <c r="M30" s="2">
        <v>0</v>
      </c>
      <c r="N30" s="2"/>
      <c r="O30" s="4">
        <f>I30*data!$F$2+J30*data!$F$3+K30*data!$F$5+L30*data!$F$6+M30*data!$F$4</f>
        <v>56.107999999999997</v>
      </c>
      <c r="P30" s="2"/>
      <c r="Q30" s="2"/>
      <c r="R30" s="2">
        <f>((I30*2*data!$B$5+J30*data!$B$8)-(3*data!$B$11+(I30-3)*data!$B$2+J30*data!$B$3+(I30+J30/4)*data!$B$10))*1000/O30</f>
        <v>34308.83296499608</v>
      </c>
      <c r="S30" s="2">
        <f t="shared" si="2"/>
        <v>4</v>
      </c>
      <c r="T30" s="2">
        <f t="shared" si="3"/>
        <v>4</v>
      </c>
      <c r="U30" s="13" t="s">
        <v>116</v>
      </c>
      <c r="V30" s="13" t="s">
        <v>142</v>
      </c>
    </row>
    <row r="31" spans="1:22" s="1" customFormat="1" x14ac:dyDescent="0.3">
      <c r="A31" s="6" t="s">
        <v>99</v>
      </c>
      <c r="B31" s="6"/>
      <c r="C31" s="11">
        <f t="shared" si="0"/>
        <v>0.87668749999999984</v>
      </c>
      <c r="D31" s="6"/>
      <c r="E31" s="4" t="str">
        <f t="shared" si="1"/>
        <v>C5H10</v>
      </c>
      <c r="F31" s="6"/>
      <c r="G31" s="6"/>
      <c r="H31" s="6" t="s">
        <v>11</v>
      </c>
      <c r="I31" s="6">
        <v>5</v>
      </c>
      <c r="J31" s="6">
        <f>I31*2</f>
        <v>10</v>
      </c>
      <c r="K31" s="6">
        <v>0</v>
      </c>
      <c r="L31" s="6">
        <v>0</v>
      </c>
      <c r="M31" s="6">
        <v>0</v>
      </c>
      <c r="N31" s="6"/>
      <c r="O31" s="4">
        <f>I31*data!$F$2+J31*data!$F$3+K31*data!$F$5+L31*data!$F$6+M31*data!$F$4</f>
        <v>70.134999999999991</v>
      </c>
      <c r="P31" s="6">
        <v>0.66900000000000004</v>
      </c>
      <c r="Q31" s="6">
        <v>23</v>
      </c>
      <c r="R31" s="2">
        <f>((I31*2*data!$B$5+J31*data!$B$8)-(3*data!$B$11+(I31-3)*data!$B$2+J31*data!$B$3+(I31+J31/4)*data!$B$10))*1000/O31</f>
        <v>36158.836529550157</v>
      </c>
      <c r="S31" s="6">
        <f>I31</f>
        <v>5</v>
      </c>
      <c r="T31" s="6">
        <f t="shared" si="3"/>
        <v>5</v>
      </c>
      <c r="U31" s="14" t="s">
        <v>117</v>
      </c>
      <c r="V31" s="14" t="s">
        <v>161</v>
      </c>
    </row>
    <row r="32" spans="1:22" s="1" customFormat="1" x14ac:dyDescent="0.3">
      <c r="A32" s="6" t="s">
        <v>2</v>
      </c>
      <c r="B32" s="6">
        <v>30</v>
      </c>
      <c r="C32" s="11">
        <f t="shared" si="0"/>
        <v>0.87668749999999984</v>
      </c>
      <c r="D32" s="6">
        <v>-1</v>
      </c>
      <c r="E32" s="4" t="str">
        <f t="shared" si="1"/>
        <v>C5H10</v>
      </c>
      <c r="F32" s="6">
        <v>70</v>
      </c>
      <c r="G32" s="6" t="s">
        <v>15</v>
      </c>
      <c r="H32" s="6" t="s">
        <v>11</v>
      </c>
      <c r="I32" s="6">
        <v>5</v>
      </c>
      <c r="J32" s="6">
        <v>10</v>
      </c>
      <c r="K32" s="6">
        <v>0</v>
      </c>
      <c r="L32" s="6">
        <v>0</v>
      </c>
      <c r="M32" s="6">
        <v>0</v>
      </c>
      <c r="N32" s="6"/>
      <c r="O32" s="4">
        <f>I32*data!$F$2+J32*data!$F$3+K32*data!$F$5+L32*data!$F$6+M32*data!$F$4</f>
        <v>70.134999999999991</v>
      </c>
      <c r="P32" s="6">
        <v>0.66100000000000003</v>
      </c>
      <c r="Q32" s="6">
        <v>22</v>
      </c>
      <c r="R32" s="2">
        <f>((I32*2*data!$B$5+J32*data!$B$8)-(3*data!$B$11+(I32-3)*data!$B$2+J32*data!$B$3+(I32+J32/4)*data!$B$10))*1000/O32</f>
        <v>36158.836529550157</v>
      </c>
      <c r="S32" s="6">
        <f t="shared" ref="S32:S45" si="4">I32</f>
        <v>5</v>
      </c>
      <c r="T32" s="6">
        <f t="shared" si="3"/>
        <v>5</v>
      </c>
      <c r="U32" s="14" t="s">
        <v>117</v>
      </c>
      <c r="V32" s="14" t="s">
        <v>161</v>
      </c>
    </row>
    <row r="33" spans="1:22" s="1" customFormat="1" x14ac:dyDescent="0.3">
      <c r="A33" s="6" t="s">
        <v>41</v>
      </c>
      <c r="B33" s="6">
        <v>32</v>
      </c>
      <c r="C33" s="11">
        <f t="shared" si="0"/>
        <v>0.87668749999999984</v>
      </c>
      <c r="D33" s="6">
        <v>-1</v>
      </c>
      <c r="E33" s="4" t="str">
        <f t="shared" si="1"/>
        <v>C5H10</v>
      </c>
      <c r="F33" s="6">
        <v>-1</v>
      </c>
      <c r="G33" s="6" t="s">
        <v>9</v>
      </c>
      <c r="H33" s="6" t="s">
        <v>11</v>
      </c>
      <c r="I33" s="6">
        <v>5</v>
      </c>
      <c r="J33" s="6">
        <f>I33*2</f>
        <v>10</v>
      </c>
      <c r="K33" s="6">
        <v>0</v>
      </c>
      <c r="L33" s="6">
        <v>0</v>
      </c>
      <c r="M33" s="6">
        <v>0</v>
      </c>
      <c r="N33" s="6"/>
      <c r="O33" s="4">
        <f>I33*data!$F$2+J33*data!$F$3+K33*data!$F$5+L33*data!$F$6+M33*data!$F$4</f>
        <v>70.134999999999991</v>
      </c>
      <c r="P33" s="6">
        <v>0.66100000000000003</v>
      </c>
      <c r="Q33" s="6">
        <v>22</v>
      </c>
      <c r="R33" s="2">
        <f>((I33*2*data!$B$5+J33*data!$B$8)-(3*data!$B$11+(I33-3)*data!$B$2+J33*data!$B$3+(I33+J33/4)*data!$B$10))*1000/O33</f>
        <v>36158.836529550157</v>
      </c>
      <c r="S33" s="6">
        <f t="shared" si="4"/>
        <v>5</v>
      </c>
      <c r="T33" s="6">
        <f t="shared" si="3"/>
        <v>5</v>
      </c>
      <c r="U33" s="14" t="s">
        <v>117</v>
      </c>
      <c r="V33" s="14" t="s">
        <v>161</v>
      </c>
    </row>
    <row r="34" spans="1:22" s="1" customFormat="1" x14ac:dyDescent="0.3">
      <c r="A34" s="6" t="s">
        <v>97</v>
      </c>
      <c r="B34" s="6"/>
      <c r="C34" s="11">
        <f t="shared" si="0"/>
        <v>0.87668749999999984</v>
      </c>
      <c r="D34" s="6"/>
      <c r="E34" s="4" t="str">
        <f t="shared" si="1"/>
        <v>C5H10</v>
      </c>
      <c r="F34" s="6"/>
      <c r="G34" s="6"/>
      <c r="H34" s="6" t="s">
        <v>11</v>
      </c>
      <c r="I34" s="6">
        <v>5</v>
      </c>
      <c r="J34" s="6">
        <f>I34*2</f>
        <v>10</v>
      </c>
      <c r="K34" s="6">
        <v>0</v>
      </c>
      <c r="L34" s="6">
        <v>0</v>
      </c>
      <c r="M34" s="6">
        <v>0</v>
      </c>
      <c r="N34" s="6"/>
      <c r="O34" s="4">
        <f>I34*data!$F$2+J34*data!$F$3+K34*data!$F$5+L34*data!$F$6+M34*data!$F$4</f>
        <v>70.134999999999991</v>
      </c>
      <c r="P34" s="6">
        <v>0.66900000000000004</v>
      </c>
      <c r="Q34" s="6">
        <v>22</v>
      </c>
      <c r="R34" s="2">
        <f>((I34*2*data!$B$5+J34*data!$B$8)-(3*data!$B$11+(I34-3)*data!$B$2+J34*data!$B$3+(I34+J34/4)*data!$B$10))*1000/O34</f>
        <v>36158.836529550157</v>
      </c>
      <c r="S34" s="6">
        <f t="shared" si="4"/>
        <v>5</v>
      </c>
      <c r="T34" s="6">
        <f t="shared" si="3"/>
        <v>5</v>
      </c>
      <c r="U34" s="14" t="s">
        <v>117</v>
      </c>
      <c r="V34" s="14" t="s">
        <v>161</v>
      </c>
    </row>
    <row r="35" spans="1:22" s="1" customFormat="1" x14ac:dyDescent="0.3">
      <c r="A35" s="6" t="s">
        <v>98</v>
      </c>
      <c r="B35" s="6"/>
      <c r="C35" s="11">
        <f t="shared" si="0"/>
        <v>0.87668749999999984</v>
      </c>
      <c r="D35" s="6"/>
      <c r="E35" s="4" t="str">
        <f t="shared" si="1"/>
        <v>C5H10</v>
      </c>
      <c r="F35" s="6"/>
      <c r="G35" s="6"/>
      <c r="H35" s="6" t="s">
        <v>11</v>
      </c>
      <c r="I35" s="6">
        <v>5</v>
      </c>
      <c r="J35" s="6">
        <f>I35*2</f>
        <v>10</v>
      </c>
      <c r="K35" s="6">
        <v>0</v>
      </c>
      <c r="L35" s="6">
        <v>0</v>
      </c>
      <c r="M35" s="6">
        <v>0</v>
      </c>
      <c r="N35" s="6"/>
      <c r="O35" s="4">
        <f>I35*data!$F$2+J35*data!$F$3+K35*data!$F$5+L35*data!$F$6+M35*data!$F$4</f>
        <v>70.134999999999991</v>
      </c>
      <c r="P35" s="6">
        <v>0.66900000000000004</v>
      </c>
      <c r="Q35" s="6">
        <v>22</v>
      </c>
      <c r="R35" s="2">
        <f>((I35*2*data!$B$5+J35*data!$B$8)-(3*data!$B$11+(I35-3)*data!$B$2+J35*data!$B$3+(I35+J35/4)*data!$B$10))*1000/O35</f>
        <v>36158.836529550157</v>
      </c>
      <c r="S35" s="6">
        <f t="shared" si="4"/>
        <v>5</v>
      </c>
      <c r="T35" s="6">
        <f t="shared" si="3"/>
        <v>5</v>
      </c>
      <c r="U35" s="14" t="s">
        <v>117</v>
      </c>
      <c r="V35" s="14" t="s">
        <v>161</v>
      </c>
    </row>
    <row r="36" spans="1:22" s="3" customFormat="1" x14ac:dyDescent="0.3">
      <c r="A36" s="2" t="s">
        <v>50</v>
      </c>
      <c r="B36" s="2"/>
      <c r="C36" s="4">
        <f t="shared" si="0"/>
        <v>0.82628749999999995</v>
      </c>
      <c r="D36" s="2"/>
      <c r="E36" s="4" t="str">
        <f t="shared" si="1"/>
        <v>C5H6</v>
      </c>
      <c r="F36" s="2"/>
      <c r="G36" s="2"/>
      <c r="H36" s="2" t="s">
        <v>10</v>
      </c>
      <c r="I36" s="2">
        <v>5</v>
      </c>
      <c r="J36" s="2">
        <v>6</v>
      </c>
      <c r="K36" s="2">
        <v>0</v>
      </c>
      <c r="L36" s="2">
        <v>0</v>
      </c>
      <c r="M36" s="2">
        <v>0</v>
      </c>
      <c r="N36" s="2"/>
      <c r="O36" s="4">
        <f>I36*data!$F$2+J36*data!$F$3+K36*data!$F$5+L36*data!$F$6+M36*data!$F$4</f>
        <v>66.102999999999994</v>
      </c>
      <c r="P36" s="2">
        <v>0</v>
      </c>
      <c r="Q36" s="2">
        <v>42</v>
      </c>
      <c r="R36" s="2">
        <f>((I36*2*data!$B$5+J36*data!$B$8)-(3*data!$B$11+(I36-3)*data!$B$2+J36*data!$B$3+(I36+J36/4)*data!$B$10))*1000/O36</f>
        <v>42811.975250745054</v>
      </c>
      <c r="S36" s="2">
        <f t="shared" si="4"/>
        <v>5</v>
      </c>
      <c r="T36" s="2">
        <f t="shared" si="3"/>
        <v>5</v>
      </c>
      <c r="U36" s="13" t="s">
        <v>110</v>
      </c>
      <c r="V36" s="13" t="s">
        <v>155</v>
      </c>
    </row>
    <row r="37" spans="1:22" s="3" customFormat="1" x14ac:dyDescent="0.3">
      <c r="A37" s="2" t="s">
        <v>74</v>
      </c>
      <c r="B37" s="2"/>
      <c r="C37" s="4">
        <f t="shared" si="0"/>
        <v>0.82628749999999995</v>
      </c>
      <c r="D37" s="2"/>
      <c r="E37" s="4" t="str">
        <f t="shared" si="1"/>
        <v>C5H6</v>
      </c>
      <c r="F37" s="2"/>
      <c r="G37" s="2"/>
      <c r="H37" s="2" t="s">
        <v>10</v>
      </c>
      <c r="I37" s="2">
        <v>5</v>
      </c>
      <c r="J37" s="2">
        <v>6</v>
      </c>
      <c r="K37" s="6">
        <v>0</v>
      </c>
      <c r="L37" s="6">
        <v>0</v>
      </c>
      <c r="M37" s="6">
        <v>0</v>
      </c>
      <c r="N37" s="2"/>
      <c r="O37" s="4">
        <f>I37*data!$F$2+J37*data!$F$3+K37*data!$F$5+L37*data!$F$6+M37*data!$F$4</f>
        <v>66.102999999999994</v>
      </c>
      <c r="P37" s="2">
        <v>0</v>
      </c>
      <c r="Q37" s="2">
        <v>42</v>
      </c>
      <c r="R37" s="2">
        <f>((I37*2*data!$B$5+J37*data!$B$8)-(3*data!$B$11+(I37-3)*data!$B$2+J37*data!$B$3+(I37+J37/4)*data!$B$10))*1000/O37</f>
        <v>42811.975250745054</v>
      </c>
      <c r="S37" s="2">
        <f t="shared" si="4"/>
        <v>5</v>
      </c>
      <c r="T37" s="2">
        <f t="shared" si="3"/>
        <v>5</v>
      </c>
      <c r="U37" s="13" t="s">
        <v>110</v>
      </c>
      <c r="V37" s="13" t="s">
        <v>164</v>
      </c>
    </row>
    <row r="38" spans="1:22" s="3" customFormat="1" x14ac:dyDescent="0.3">
      <c r="A38" s="2" t="s">
        <v>83</v>
      </c>
      <c r="B38" s="2"/>
      <c r="C38" s="4">
        <f t="shared" si="0"/>
        <v>0.85148749999999995</v>
      </c>
      <c r="D38" s="2"/>
      <c r="E38" s="4" t="str">
        <f t="shared" si="1"/>
        <v>C5H8</v>
      </c>
      <c r="F38" s="2"/>
      <c r="G38" s="2"/>
      <c r="H38" s="2" t="s">
        <v>10</v>
      </c>
      <c r="I38" s="2">
        <v>5</v>
      </c>
      <c r="J38" s="2">
        <v>8</v>
      </c>
      <c r="K38" s="2">
        <v>0</v>
      </c>
      <c r="L38" s="2">
        <v>0</v>
      </c>
      <c r="M38" s="2">
        <v>0</v>
      </c>
      <c r="N38" s="2"/>
      <c r="O38" s="4">
        <f>I38*data!$F$2+J38*data!$F$3+K38*data!$F$5+L38*data!$F$6+M38*data!$F$4</f>
        <v>68.119</v>
      </c>
      <c r="P38" s="2">
        <v>0</v>
      </c>
      <c r="Q38" s="2">
        <v>0</v>
      </c>
      <c r="R38" s="2">
        <f>((I38*2*data!$B$5+J38*data!$B$8)-(3*data!$B$11+(I38-3)*data!$B$2+J38*data!$B$3+(I38+J38/4)*data!$B$10))*1000/O38</f>
        <v>39386.955181373771</v>
      </c>
      <c r="S38" s="2">
        <f t="shared" si="4"/>
        <v>5</v>
      </c>
      <c r="T38" s="2">
        <f t="shared" si="3"/>
        <v>5</v>
      </c>
      <c r="U38" s="13" t="s">
        <v>129</v>
      </c>
      <c r="V38" s="13" t="s">
        <v>163</v>
      </c>
    </row>
    <row r="39" spans="1:22" s="1" customFormat="1" x14ac:dyDescent="0.3">
      <c r="A39" s="6" t="s">
        <v>19</v>
      </c>
      <c r="B39" s="6"/>
      <c r="C39" s="11">
        <f t="shared" si="0"/>
        <v>0.85148749999999995</v>
      </c>
      <c r="D39" s="6"/>
      <c r="E39" s="4" t="str">
        <f t="shared" si="1"/>
        <v>C5H8</v>
      </c>
      <c r="F39" s="6"/>
      <c r="G39" s="6"/>
      <c r="H39" s="6" t="s">
        <v>10</v>
      </c>
      <c r="I39" s="6">
        <v>5</v>
      </c>
      <c r="J39" s="6">
        <v>8</v>
      </c>
      <c r="K39" s="6">
        <v>0</v>
      </c>
      <c r="L39" s="6">
        <v>0</v>
      </c>
      <c r="M39" s="6">
        <v>0</v>
      </c>
      <c r="N39" s="6"/>
      <c r="O39" s="4">
        <f>I39*data!$F$2+J39*data!$F$3+K39*data!$F$5+L39*data!$F$6+M39*data!$F$4</f>
        <v>68.119</v>
      </c>
      <c r="P39" s="6">
        <v>0</v>
      </c>
      <c r="Q39" s="6">
        <v>0</v>
      </c>
      <c r="R39" s="2">
        <f>((I39*2*data!$B$5+J39*data!$B$8)-(3*data!$B$11+(I39-3)*data!$B$2+J39*data!$B$3+(I39+J39/4)*data!$B$10))*1000/O39</f>
        <v>39386.955181373771</v>
      </c>
      <c r="S39" s="6">
        <f t="shared" si="4"/>
        <v>5</v>
      </c>
      <c r="T39" s="6">
        <f t="shared" si="3"/>
        <v>5</v>
      </c>
      <c r="U39" s="14" t="s">
        <v>129</v>
      </c>
      <c r="V39" s="14" t="s">
        <v>163</v>
      </c>
    </row>
    <row r="40" spans="1:22" s="3" customFormat="1" x14ac:dyDescent="0.3">
      <c r="A40" s="2" t="s">
        <v>82</v>
      </c>
      <c r="B40" s="2"/>
      <c r="C40" s="4">
        <f t="shared" si="0"/>
        <v>0.85148749999999995</v>
      </c>
      <c r="D40" s="2"/>
      <c r="E40" s="4" t="str">
        <f t="shared" si="1"/>
        <v>C5H8</v>
      </c>
      <c r="F40" s="2"/>
      <c r="G40" s="2"/>
      <c r="H40" s="2" t="s">
        <v>11</v>
      </c>
      <c r="I40" s="2">
        <v>5</v>
      </c>
      <c r="J40" s="2">
        <v>8</v>
      </c>
      <c r="K40" s="2">
        <v>0</v>
      </c>
      <c r="L40" s="2">
        <v>0</v>
      </c>
      <c r="M40" s="2">
        <v>0</v>
      </c>
      <c r="N40" s="2"/>
      <c r="O40" s="4">
        <f>I40*data!$F$2+J40*data!$F$3+K40*data!$F$5+L40*data!$F$6+M40*data!$F$4</f>
        <v>68.119</v>
      </c>
      <c r="P40" s="2">
        <v>0</v>
      </c>
      <c r="Q40" s="2">
        <v>0</v>
      </c>
      <c r="R40" s="2">
        <f>((I40*2*data!$B$5+J40*data!$B$8)-(3*data!$B$11+(I40-3)*data!$B$2+J40*data!$B$3+(I40+J40/4)*data!$B$10))*1000/O40</f>
        <v>39386.955181373771</v>
      </c>
      <c r="S40" s="2">
        <f t="shared" si="4"/>
        <v>5</v>
      </c>
      <c r="T40" s="2">
        <f t="shared" si="3"/>
        <v>5</v>
      </c>
      <c r="U40" s="13" t="s">
        <v>123</v>
      </c>
      <c r="V40" s="13" t="s">
        <v>175</v>
      </c>
    </row>
    <row r="41" spans="1:22" s="3" customFormat="1" x14ac:dyDescent="0.3">
      <c r="A41" s="2" t="s">
        <v>85</v>
      </c>
      <c r="B41" s="2"/>
      <c r="C41" s="4">
        <f t="shared" si="0"/>
        <v>0.85148749999999995</v>
      </c>
      <c r="D41" s="2"/>
      <c r="E41" s="4" t="str">
        <f t="shared" si="1"/>
        <v>C5H8</v>
      </c>
      <c r="F41" s="2"/>
      <c r="G41" s="2"/>
      <c r="H41" s="2" t="s">
        <v>11</v>
      </c>
      <c r="I41" s="2">
        <v>5</v>
      </c>
      <c r="J41" s="2">
        <v>8</v>
      </c>
      <c r="K41" s="2">
        <v>0</v>
      </c>
      <c r="L41" s="2">
        <v>0</v>
      </c>
      <c r="M41" s="2">
        <v>0</v>
      </c>
      <c r="N41" s="2"/>
      <c r="O41" s="4">
        <f>I41*data!$F$2+J41*data!$F$3+K41*data!$F$5+L41*data!$F$6+M41*data!$F$4</f>
        <v>68.119</v>
      </c>
      <c r="P41" s="2">
        <v>0</v>
      </c>
      <c r="Q41" s="2">
        <v>0</v>
      </c>
      <c r="R41" s="2">
        <f>((I41*2*data!$B$5+J41*data!$B$8)-(3*data!$B$11+(I41-3)*data!$B$2+J41*data!$B$3+(I41+J41/4)*data!$B$10))*1000/O41</f>
        <v>39386.955181373771</v>
      </c>
      <c r="S41" s="2">
        <f t="shared" si="4"/>
        <v>5</v>
      </c>
      <c r="T41" s="2">
        <f t="shared" si="3"/>
        <v>5</v>
      </c>
      <c r="U41" s="13" t="s">
        <v>123</v>
      </c>
      <c r="V41" s="13" t="s">
        <v>175</v>
      </c>
    </row>
    <row r="42" spans="1:22" s="3" customFormat="1" x14ac:dyDescent="0.3">
      <c r="A42" s="2" t="s">
        <v>73</v>
      </c>
      <c r="B42" s="2"/>
      <c r="C42" s="4">
        <f t="shared" si="0"/>
        <v>0.85148749999999995</v>
      </c>
      <c r="D42" s="2"/>
      <c r="E42" s="4" t="str">
        <f t="shared" si="1"/>
        <v>C5H8</v>
      </c>
      <c r="F42" s="2"/>
      <c r="G42" s="2"/>
      <c r="H42" s="6" t="s">
        <v>11</v>
      </c>
      <c r="I42" s="2">
        <v>5</v>
      </c>
      <c r="J42" s="2">
        <v>8</v>
      </c>
      <c r="K42" s="6">
        <v>0</v>
      </c>
      <c r="L42" s="6">
        <v>0</v>
      </c>
      <c r="M42" s="6">
        <v>0</v>
      </c>
      <c r="N42" s="2"/>
      <c r="O42" s="4">
        <f>I42*data!$F$2+J42*data!$F$3+K42*data!$F$5+L42*data!$F$6+M42*data!$F$4</f>
        <v>68.119</v>
      </c>
      <c r="P42" s="2">
        <v>0</v>
      </c>
      <c r="Q42" s="2">
        <v>19</v>
      </c>
      <c r="R42" s="2">
        <f>((I42*2*data!$B$5+J42*data!$B$8)-(3*data!$B$11+(I42-3)*data!$B$2+J42*data!$B$3+(I42+J42/4)*data!$B$10))*1000/O42</f>
        <v>39386.955181373771</v>
      </c>
      <c r="S42" s="2">
        <f t="shared" si="4"/>
        <v>5</v>
      </c>
      <c r="T42" s="2">
        <f t="shared" si="3"/>
        <v>5</v>
      </c>
      <c r="U42" s="13" t="s">
        <v>118</v>
      </c>
      <c r="V42" s="13" t="s">
        <v>174</v>
      </c>
    </row>
    <row r="43" spans="1:22" s="3" customFormat="1" x14ac:dyDescent="0.3">
      <c r="A43" s="2" t="s">
        <v>84</v>
      </c>
      <c r="B43" s="2"/>
      <c r="C43" s="4">
        <f t="shared" si="0"/>
        <v>0.85148749999999995</v>
      </c>
      <c r="D43" s="2"/>
      <c r="E43" s="4" t="str">
        <f t="shared" si="1"/>
        <v>C5H8</v>
      </c>
      <c r="F43" s="2"/>
      <c r="G43" s="2"/>
      <c r="H43" s="2" t="s">
        <v>11</v>
      </c>
      <c r="I43" s="2">
        <v>5</v>
      </c>
      <c r="J43" s="2">
        <v>8</v>
      </c>
      <c r="K43" s="2">
        <v>0</v>
      </c>
      <c r="L43" s="2">
        <v>0</v>
      </c>
      <c r="M43" s="2">
        <v>0</v>
      </c>
      <c r="N43" s="2"/>
      <c r="O43" s="4">
        <f>I43*data!$F$2+J43*data!$F$3+K43*data!$F$5+L43*data!$F$6+M43*data!$F$4</f>
        <v>68.119</v>
      </c>
      <c r="P43" s="2">
        <v>0</v>
      </c>
      <c r="Q43" s="2">
        <v>0</v>
      </c>
      <c r="R43" s="2">
        <f>((I43*2*data!$B$5+J43*data!$B$8)-(3*data!$B$11+(I43-3)*data!$B$2+J43*data!$B$3+(I43+J43/4)*data!$B$10))*1000/O43</f>
        <v>39386.955181373771</v>
      </c>
      <c r="S43" s="2">
        <f t="shared" si="4"/>
        <v>5</v>
      </c>
      <c r="T43" s="2">
        <f t="shared" si="3"/>
        <v>5</v>
      </c>
      <c r="U43" s="13" t="s">
        <v>118</v>
      </c>
      <c r="V43" s="13" t="s">
        <v>174</v>
      </c>
    </row>
    <row r="44" spans="1:22" s="3" customFormat="1" x14ac:dyDescent="0.3">
      <c r="A44" s="2" t="s">
        <v>94</v>
      </c>
      <c r="B44" s="2">
        <v>34</v>
      </c>
      <c r="C44" s="4">
        <f t="shared" si="0"/>
        <v>0.85148749999999995</v>
      </c>
      <c r="D44" s="2">
        <v>-1</v>
      </c>
      <c r="E44" s="4" t="str">
        <f t="shared" si="1"/>
        <v>C5H8</v>
      </c>
      <c r="F44" s="2">
        <v>68</v>
      </c>
      <c r="G44" s="2" t="s">
        <v>20</v>
      </c>
      <c r="H44" s="2" t="s">
        <v>11</v>
      </c>
      <c r="I44" s="2">
        <v>5</v>
      </c>
      <c r="J44" s="2">
        <v>8</v>
      </c>
      <c r="K44" s="2">
        <v>0</v>
      </c>
      <c r="L44" s="2">
        <v>0</v>
      </c>
      <c r="M44" s="2">
        <v>0</v>
      </c>
      <c r="N44" s="2"/>
      <c r="O44" s="4">
        <f>I44*data!$F$2+J44*data!$F$3+K44*data!$F$5+L44*data!$F$6+M44*data!$F$4</f>
        <v>68.119</v>
      </c>
      <c r="P44" s="2">
        <v>0</v>
      </c>
      <c r="Q44" s="2">
        <v>0</v>
      </c>
      <c r="R44" s="2">
        <f>((I44*2*data!$B$5+J44*data!$B$8)-(3*data!$B$11+(I44-3)*data!$B$2+J44*data!$B$3+(I44+J44/4)*data!$B$10))*1000/O44</f>
        <v>39386.955181373771</v>
      </c>
      <c r="S44" s="2">
        <f t="shared" si="4"/>
        <v>5</v>
      </c>
      <c r="T44" s="2">
        <f t="shared" si="3"/>
        <v>5</v>
      </c>
      <c r="U44" s="13" t="s">
        <v>115</v>
      </c>
      <c r="V44" s="13" t="s">
        <v>168</v>
      </c>
    </row>
    <row r="45" spans="1:22" s="3" customFormat="1" x14ac:dyDescent="0.3">
      <c r="A45" s="2" t="s">
        <v>49</v>
      </c>
      <c r="B45" s="2"/>
      <c r="C45" s="4">
        <f t="shared" si="0"/>
        <v>0.85148749999999995</v>
      </c>
      <c r="D45" s="2"/>
      <c r="E45" s="4" t="str">
        <f t="shared" si="1"/>
        <v>C5H8</v>
      </c>
      <c r="F45" s="2"/>
      <c r="G45" s="2"/>
      <c r="H45" s="2" t="s">
        <v>11</v>
      </c>
      <c r="I45" s="2">
        <v>5</v>
      </c>
      <c r="J45" s="2">
        <v>8</v>
      </c>
      <c r="K45" s="2">
        <v>0</v>
      </c>
      <c r="L45" s="2">
        <v>0</v>
      </c>
      <c r="M45" s="2">
        <v>0</v>
      </c>
      <c r="N45" s="2"/>
      <c r="O45" s="4">
        <f>I45*data!$F$2+J45*data!$F$3+K45*data!$F$5+L45*data!$F$6+M45*data!$F$4</f>
        <v>68.119</v>
      </c>
      <c r="P45" s="2">
        <v>0</v>
      </c>
      <c r="Q45" s="2">
        <v>0</v>
      </c>
      <c r="R45" s="2">
        <f>((I45*2*data!$B$5+J45*data!$B$8)-(3*data!$B$11+(I45-3)*data!$B$2+J45*data!$B$3+(I45+J45/4)*data!$B$10))*1000/O45</f>
        <v>39386.955181373771</v>
      </c>
      <c r="S45" s="2">
        <f t="shared" si="4"/>
        <v>5</v>
      </c>
      <c r="T45" s="2">
        <f t="shared" si="3"/>
        <v>5</v>
      </c>
      <c r="U45" s="15" t="s">
        <v>115</v>
      </c>
      <c r="V45" s="13" t="s">
        <v>168</v>
      </c>
    </row>
    <row r="46" spans="1:22" s="3" customFormat="1" x14ac:dyDescent="0.3">
      <c r="A46" s="2" t="s">
        <v>4</v>
      </c>
      <c r="B46" s="2">
        <v>80.099999999999994</v>
      </c>
      <c r="C46" s="4">
        <v>0.81368750000000001</v>
      </c>
      <c r="D46" s="2">
        <v>-1</v>
      </c>
      <c r="E46" s="4" t="str">
        <f t="shared" si="1"/>
        <v>C6H6</v>
      </c>
      <c r="F46" s="2">
        <v>78</v>
      </c>
      <c r="G46" s="2" t="s">
        <v>21</v>
      </c>
      <c r="H46" s="2" t="s">
        <v>16</v>
      </c>
      <c r="I46" s="2">
        <v>6</v>
      </c>
      <c r="J46" s="2">
        <v>6</v>
      </c>
      <c r="K46" s="2">
        <v>0</v>
      </c>
      <c r="L46" s="2">
        <v>0</v>
      </c>
      <c r="M46" s="2">
        <v>0</v>
      </c>
      <c r="N46" s="2">
        <v>78.834000000000003</v>
      </c>
      <c r="O46" s="4">
        <f>I46*data!$F$2+J46*data!$F$3+K46*data!$F$5+L46*data!$F$6+M46*data!$F$4</f>
        <v>78.114000000000004</v>
      </c>
      <c r="P46" s="2">
        <v>0.873</v>
      </c>
      <c r="Q46" s="2">
        <v>60</v>
      </c>
      <c r="R46" s="2">
        <f>((I46*2*data!$B$5+J46*data!$B$8)-(3*data!$B$11+(I46-3)*data!$B$2+J46*data!$B$3+(I46+J46/4)*data!$B$10))*1000/O46</f>
        <v>45932.86734772256</v>
      </c>
      <c r="S46" s="2">
        <v>6</v>
      </c>
      <c r="T46" s="2">
        <v>6</v>
      </c>
      <c r="U46" s="15" t="s">
        <v>101</v>
      </c>
      <c r="V46" s="13" t="s">
        <v>152</v>
      </c>
    </row>
    <row r="47" spans="1:22" s="3" customFormat="1" x14ac:dyDescent="0.3">
      <c r="A47" s="2" t="s">
        <v>75</v>
      </c>
      <c r="B47" s="2"/>
      <c r="C47" s="4">
        <f t="shared" ref="C47:C65" si="5">O47/T47/16</f>
        <v>0.81368750000000001</v>
      </c>
      <c r="D47" s="2"/>
      <c r="E47" s="4" t="str">
        <f t="shared" si="1"/>
        <v>C6H6</v>
      </c>
      <c r="F47" s="2"/>
      <c r="G47" s="2"/>
      <c r="H47" s="2" t="s">
        <v>10</v>
      </c>
      <c r="I47" s="2">
        <v>6</v>
      </c>
      <c r="J47" s="2">
        <v>6</v>
      </c>
      <c r="K47" s="2">
        <v>0</v>
      </c>
      <c r="L47" s="2">
        <v>0</v>
      </c>
      <c r="M47" s="2">
        <v>0</v>
      </c>
      <c r="N47" s="2"/>
      <c r="O47" s="4">
        <f>I47*data!$F$2+J47*data!$F$3+K47*data!$F$5+L47*data!$F$6+M47*data!$F$4</f>
        <v>78.114000000000004</v>
      </c>
      <c r="P47" s="2">
        <v>0</v>
      </c>
      <c r="Q47" s="2">
        <v>0</v>
      </c>
      <c r="R47" s="2">
        <f>((I47*2*data!$B$5+J47*data!$B$8)-(3*data!$B$11+(I47-3)*data!$B$2+J47*data!$B$3+(I47+J47/4)*data!$B$10))*1000/O47</f>
        <v>45932.86734772256</v>
      </c>
      <c r="S47" s="2">
        <f>I47</f>
        <v>6</v>
      </c>
      <c r="T47" s="2">
        <f t="shared" ref="T47:T70" si="6">IF(S47=0,S47+1,S47)</f>
        <v>6</v>
      </c>
      <c r="U47" s="13" t="s">
        <v>111</v>
      </c>
      <c r="V47" s="13" t="s">
        <v>176</v>
      </c>
    </row>
    <row r="48" spans="1:22" s="3" customFormat="1" x14ac:dyDescent="0.3">
      <c r="A48" s="2" t="s">
        <v>51</v>
      </c>
      <c r="B48" s="2"/>
      <c r="C48" s="4">
        <f t="shared" si="5"/>
        <v>0.83468749999999992</v>
      </c>
      <c r="D48" s="2"/>
      <c r="E48" s="4" t="str">
        <f t="shared" si="1"/>
        <v>C6H8</v>
      </c>
      <c r="F48" s="2"/>
      <c r="G48" s="2"/>
      <c r="H48" s="2" t="s">
        <v>10</v>
      </c>
      <c r="I48" s="2">
        <v>6</v>
      </c>
      <c r="J48" s="2">
        <v>8</v>
      </c>
      <c r="K48" s="2">
        <v>0</v>
      </c>
      <c r="L48" s="2">
        <v>0</v>
      </c>
      <c r="M48" s="2">
        <v>0</v>
      </c>
      <c r="N48" s="2"/>
      <c r="O48" s="4">
        <f>I48*data!$F$2+J48*data!$F$3+K48*data!$F$5+L48*data!$F$6+M48*data!$F$4</f>
        <v>80.13</v>
      </c>
      <c r="P48" s="2">
        <v>0</v>
      </c>
      <c r="Q48" s="2">
        <v>48</v>
      </c>
      <c r="R48" s="2">
        <f>((I48*2*data!$B$5+J48*data!$B$8)-(3*data!$B$11+(I48-3)*data!$B$2+J48*data!$B$3+(I48+J48/4)*data!$B$10))*1000/O48</f>
        <v>42942.718083114938</v>
      </c>
      <c r="S48" s="2">
        <f t="shared" ref="S48:S64" si="7">I48</f>
        <v>6</v>
      </c>
      <c r="T48" s="2">
        <f t="shared" si="6"/>
        <v>6</v>
      </c>
      <c r="U48" s="15" t="s">
        <v>170</v>
      </c>
      <c r="V48" s="13" t="s">
        <v>171</v>
      </c>
    </row>
    <row r="49" spans="1:22" s="3" customFormat="1" x14ac:dyDescent="0.3">
      <c r="A49" s="2" t="s">
        <v>178</v>
      </c>
      <c r="B49" s="2"/>
      <c r="C49" s="4">
        <f t="shared" si="5"/>
        <v>0.83468749999999992</v>
      </c>
      <c r="D49" s="2"/>
      <c r="E49" s="4" t="str">
        <f t="shared" si="1"/>
        <v>C6H8</v>
      </c>
      <c r="F49" s="2"/>
      <c r="G49" s="2"/>
      <c r="H49" s="2" t="s">
        <v>10</v>
      </c>
      <c r="I49" s="2">
        <v>6</v>
      </c>
      <c r="J49" s="2">
        <v>8</v>
      </c>
      <c r="K49" s="2">
        <v>0</v>
      </c>
      <c r="L49" s="2">
        <v>0</v>
      </c>
      <c r="M49" s="2">
        <v>0</v>
      </c>
      <c r="N49" s="2"/>
      <c r="O49" s="4">
        <f>I49*data!$F$2+J49*data!$F$3+K49*data!$F$5+L49*data!$F$6+M49*data!$F$4</f>
        <v>80.13</v>
      </c>
      <c r="P49" s="2">
        <v>0</v>
      </c>
      <c r="Q49" s="2">
        <v>48</v>
      </c>
      <c r="R49" s="2">
        <f>((I49*2*data!$B$5+J49*data!$B$8)-(3*data!$B$11+(I49-3)*data!$B$2+J49*data!$B$3+(I49+J49/4)*data!$B$10))*1000/O49</f>
        <v>42942.718083114938</v>
      </c>
      <c r="S49" s="2">
        <f t="shared" si="7"/>
        <v>6</v>
      </c>
      <c r="T49" s="2">
        <f t="shared" si="6"/>
        <v>6</v>
      </c>
      <c r="U49" s="15" t="s">
        <v>170</v>
      </c>
      <c r="V49" s="13" t="s">
        <v>171</v>
      </c>
    </row>
    <row r="50" spans="1:22" s="3" customFormat="1" x14ac:dyDescent="0.3">
      <c r="A50" s="2" t="s">
        <v>95</v>
      </c>
      <c r="B50" s="2"/>
      <c r="C50" s="4">
        <f t="shared" si="5"/>
        <v>0.83468749999999992</v>
      </c>
      <c r="D50" s="2"/>
      <c r="E50" s="4" t="str">
        <f t="shared" si="1"/>
        <v>C6H8</v>
      </c>
      <c r="F50" s="2"/>
      <c r="G50" s="2"/>
      <c r="H50" s="2" t="s">
        <v>10</v>
      </c>
      <c r="I50" s="2">
        <v>6</v>
      </c>
      <c r="J50" s="2">
        <v>8</v>
      </c>
      <c r="K50" s="2">
        <v>0</v>
      </c>
      <c r="L50" s="2">
        <v>0</v>
      </c>
      <c r="M50" s="2">
        <v>0</v>
      </c>
      <c r="N50" s="2"/>
      <c r="O50" s="4">
        <f>I50*data!$F$2+J50*data!$F$3+K50*data!$F$5+L50*data!$F$6+M50*data!$F$4</f>
        <v>80.13</v>
      </c>
      <c r="P50" s="2">
        <v>0</v>
      </c>
      <c r="Q50" s="2">
        <v>45</v>
      </c>
      <c r="R50" s="2">
        <f>((I50*2*data!$B$5+J50*data!$B$8)-(3*data!$B$11+(I50-3)*data!$B$2+J50*data!$B$3+(I50+J50/4)*data!$B$10))*1000/O50</f>
        <v>42942.718083114938</v>
      </c>
      <c r="S50" s="2">
        <f t="shared" si="7"/>
        <v>6</v>
      </c>
      <c r="T50" s="2">
        <f t="shared" si="6"/>
        <v>6</v>
      </c>
      <c r="U50" s="15" t="s">
        <v>169</v>
      </c>
      <c r="V50" s="13" t="s">
        <v>162</v>
      </c>
    </row>
    <row r="51" spans="1:22" s="3" customFormat="1" x14ac:dyDescent="0.3">
      <c r="A51" s="2" t="s">
        <v>96</v>
      </c>
      <c r="B51" s="2"/>
      <c r="C51" s="4">
        <f t="shared" si="5"/>
        <v>0.83468749999999992</v>
      </c>
      <c r="D51" s="2"/>
      <c r="E51" s="4" t="str">
        <f t="shared" si="1"/>
        <v>C6H8</v>
      </c>
      <c r="F51" s="2"/>
      <c r="G51" s="2"/>
      <c r="H51" s="2" t="s">
        <v>10</v>
      </c>
      <c r="I51" s="2">
        <v>6</v>
      </c>
      <c r="J51" s="2">
        <v>8</v>
      </c>
      <c r="K51" s="2">
        <v>0</v>
      </c>
      <c r="L51" s="2">
        <v>0</v>
      </c>
      <c r="M51" s="2">
        <v>0</v>
      </c>
      <c r="N51" s="2"/>
      <c r="O51" s="4">
        <f>I51*data!$F$2+J51*data!$F$3+K51*data!$F$5+L51*data!$F$6+M51*data!$F$4</f>
        <v>80.13</v>
      </c>
      <c r="P51" s="2">
        <v>0</v>
      </c>
      <c r="Q51" s="2">
        <v>0</v>
      </c>
      <c r="R51" s="2">
        <f>((I51*2*data!$B$5+J51*data!$B$8)-(3*data!$B$11+(I51-3)*data!$B$2+J51*data!$B$3+(I51+J51/4)*data!$B$10))*1000/O51</f>
        <v>42942.718083114938</v>
      </c>
      <c r="S51" s="2">
        <f t="shared" si="7"/>
        <v>6</v>
      </c>
      <c r="T51" s="2">
        <f t="shared" si="6"/>
        <v>6</v>
      </c>
      <c r="U51" s="15" t="s">
        <v>166</v>
      </c>
      <c r="V51" s="13" t="s">
        <v>167</v>
      </c>
    </row>
    <row r="52" spans="1:22" s="3" customFormat="1" x14ac:dyDescent="0.3">
      <c r="A52" s="2" t="s">
        <v>76</v>
      </c>
      <c r="B52" s="2"/>
      <c r="C52" s="4">
        <f t="shared" si="5"/>
        <v>0.84068749999999992</v>
      </c>
      <c r="D52" s="2"/>
      <c r="E52" s="4" t="str">
        <f t="shared" si="1"/>
        <v>C7H10</v>
      </c>
      <c r="F52" s="2"/>
      <c r="G52" s="2"/>
      <c r="H52" s="2" t="s">
        <v>11</v>
      </c>
      <c r="I52" s="2">
        <v>7</v>
      </c>
      <c r="J52" s="2">
        <v>10</v>
      </c>
      <c r="K52" s="2">
        <v>0</v>
      </c>
      <c r="L52" s="2">
        <v>0</v>
      </c>
      <c r="M52" s="2">
        <v>0</v>
      </c>
      <c r="N52" s="2"/>
      <c r="O52" s="4">
        <f>I52*data!$F$2+J52*data!$F$3+K52*data!$F$5+L52*data!$F$6+M52*data!$F$4</f>
        <v>94.156999999999996</v>
      </c>
      <c r="P52" s="2">
        <v>0</v>
      </c>
      <c r="Q52" s="2">
        <v>0</v>
      </c>
      <c r="R52" s="2">
        <f>((I52*2*data!$B$5+J52*data!$B$8)-(3*data!$B$11+(I52-3)*data!$B$2+J52*data!$B$3+(I52+J52/4)*data!$B$10))*1000/O52</f>
        <v>43034.506197096343</v>
      </c>
      <c r="S52" s="2">
        <f t="shared" si="7"/>
        <v>7</v>
      </c>
      <c r="T52" s="2">
        <f t="shared" si="6"/>
        <v>7</v>
      </c>
      <c r="U52" s="16" t="s">
        <v>159</v>
      </c>
      <c r="V52" s="13" t="s">
        <v>160</v>
      </c>
    </row>
    <row r="53" spans="1:22" s="3" customFormat="1" x14ac:dyDescent="0.3">
      <c r="A53" s="2" t="s">
        <v>0</v>
      </c>
      <c r="B53" s="2">
        <v>110.6</v>
      </c>
      <c r="C53" s="4">
        <f t="shared" si="5"/>
        <v>0.8226874999999999</v>
      </c>
      <c r="D53" s="2">
        <v>-1</v>
      </c>
      <c r="E53" s="4" t="str">
        <f t="shared" si="1"/>
        <v>C7H8</v>
      </c>
      <c r="F53" s="2">
        <v>92</v>
      </c>
      <c r="G53" s="2" t="s">
        <v>48</v>
      </c>
      <c r="H53" s="2" t="s">
        <v>16</v>
      </c>
      <c r="I53" s="2">
        <v>7</v>
      </c>
      <c r="J53" s="2">
        <v>8</v>
      </c>
      <c r="K53" s="2">
        <v>0</v>
      </c>
      <c r="L53" s="2">
        <v>0</v>
      </c>
      <c r="M53" s="2">
        <v>0</v>
      </c>
      <c r="N53" s="2">
        <v>110.602</v>
      </c>
      <c r="O53" s="4">
        <f>I53*data!$F$2+J53*data!$F$3+K53*data!$F$5+L53*data!$F$6+M53*data!$F$4</f>
        <v>92.140999999999991</v>
      </c>
      <c r="P53" s="2">
        <v>0.872</v>
      </c>
      <c r="Q53" s="2">
        <v>61</v>
      </c>
      <c r="R53" s="2">
        <f>((I53*2*data!$B$5+J53*data!$B$8)-(3*data!$B$11+(I53-3)*data!$B$2+J53*data!$B$3+(I53+J53/4)*data!$B$10))*1000/O53</f>
        <v>45571.461130224336</v>
      </c>
      <c r="S53" s="2">
        <f t="shared" si="7"/>
        <v>7</v>
      </c>
      <c r="T53" s="2">
        <f t="shared" si="6"/>
        <v>7</v>
      </c>
      <c r="U53" s="13" t="s">
        <v>109</v>
      </c>
      <c r="V53" s="13" t="s">
        <v>153</v>
      </c>
    </row>
    <row r="54" spans="1:22" s="3" customFormat="1" x14ac:dyDescent="0.3">
      <c r="A54" s="2" t="s">
        <v>32</v>
      </c>
      <c r="B54" s="2">
        <v>32</v>
      </c>
      <c r="C54" s="4">
        <f t="shared" si="5"/>
        <v>0.82943749999999994</v>
      </c>
      <c r="D54" s="2">
        <v>-1</v>
      </c>
      <c r="E54" s="4" t="str">
        <f t="shared" si="1"/>
        <v>C8H10</v>
      </c>
      <c r="F54" s="2">
        <v>-1</v>
      </c>
      <c r="G54" s="2" t="s">
        <v>9</v>
      </c>
      <c r="H54" s="2" t="s">
        <v>16</v>
      </c>
      <c r="I54" s="2">
        <v>8</v>
      </c>
      <c r="J54" s="2">
        <f>I54*2-6</f>
        <v>10</v>
      </c>
      <c r="K54" s="2">
        <v>0</v>
      </c>
      <c r="L54" s="2">
        <v>0</v>
      </c>
      <c r="M54" s="2">
        <v>0</v>
      </c>
      <c r="N54" s="2">
        <v>136.24799999999999</v>
      </c>
      <c r="O54" s="4">
        <f>I54*data!$F$2+J54*data!$F$3+K54*data!$F$5+L54*data!$F$6+M54*data!$F$4</f>
        <v>106.16799999999999</v>
      </c>
      <c r="P54" s="2">
        <v>0.86799999999999999</v>
      </c>
      <c r="Q54" s="2">
        <v>63</v>
      </c>
      <c r="R54" s="2">
        <f>((I54*2*data!$B$5+J54*data!$B$8)-(3*data!$B$11+(I54-3)*data!$B$2+J54*data!$B$3+(I54+J54/4)*data!$B$10))*1000/O54</f>
        <v>45305.553462436896</v>
      </c>
      <c r="S54" s="2">
        <f t="shared" si="7"/>
        <v>8</v>
      </c>
      <c r="T54" s="2">
        <f t="shared" si="6"/>
        <v>8</v>
      </c>
      <c r="U54" s="13" t="s">
        <v>107</v>
      </c>
      <c r="V54" s="13" t="s">
        <v>172</v>
      </c>
    </row>
    <row r="55" spans="1:22" s="3" customFormat="1" x14ac:dyDescent="0.3">
      <c r="A55" s="2" t="s">
        <v>3</v>
      </c>
      <c r="B55" s="2">
        <v>136.19999999999999</v>
      </c>
      <c r="C55" s="4">
        <f t="shared" si="5"/>
        <v>0.82943749999999994</v>
      </c>
      <c r="D55" s="2">
        <v>-1</v>
      </c>
      <c r="E55" s="4" t="str">
        <f t="shared" si="1"/>
        <v>C8H10</v>
      </c>
      <c r="F55" s="2">
        <v>106</v>
      </c>
      <c r="G55" s="2" t="s">
        <v>33</v>
      </c>
      <c r="H55" s="2" t="s">
        <v>16</v>
      </c>
      <c r="I55" s="2">
        <v>8</v>
      </c>
      <c r="J55" s="2">
        <v>10</v>
      </c>
      <c r="K55" s="2">
        <v>0</v>
      </c>
      <c r="L55" s="2">
        <v>0</v>
      </c>
      <c r="M55" s="2">
        <v>0</v>
      </c>
      <c r="N55" s="2">
        <v>136.24799999999999</v>
      </c>
      <c r="O55" s="4">
        <f>I55*data!$F$2+J55*data!$F$3+K55*data!$F$5+L55*data!$F$6+M55*data!$F$4</f>
        <v>106.16799999999999</v>
      </c>
      <c r="P55" s="2">
        <v>0.86799999999999999</v>
      </c>
      <c r="Q55" s="2">
        <v>63</v>
      </c>
      <c r="R55" s="2">
        <f>((I55*2*data!$B$5+J55*data!$B$8)-(3*data!$B$11+(I55-3)*data!$B$2+J55*data!$B$3+(I55+J55/4)*data!$B$10))*1000/O55</f>
        <v>45305.553462436896</v>
      </c>
      <c r="S55" s="2">
        <f t="shared" si="7"/>
        <v>8</v>
      </c>
      <c r="T55" s="2">
        <f t="shared" si="6"/>
        <v>8</v>
      </c>
      <c r="U55" s="13" t="s">
        <v>107</v>
      </c>
      <c r="V55" s="13" t="s">
        <v>172</v>
      </c>
    </row>
    <row r="56" spans="1:22" s="3" customFormat="1" x14ac:dyDescent="0.3">
      <c r="A56" s="2" t="s">
        <v>1</v>
      </c>
      <c r="B56" s="2">
        <v>144</v>
      </c>
      <c r="C56" s="4">
        <f t="shared" si="5"/>
        <v>0.82943749999999994</v>
      </c>
      <c r="D56" s="2">
        <v>-1</v>
      </c>
      <c r="E56" s="4" t="str">
        <f t="shared" si="1"/>
        <v>C8H10</v>
      </c>
      <c r="F56" s="2">
        <v>106</v>
      </c>
      <c r="G56" s="2" t="s">
        <v>22</v>
      </c>
      <c r="H56" s="2" t="s">
        <v>16</v>
      </c>
      <c r="I56" s="2">
        <v>8</v>
      </c>
      <c r="J56" s="2">
        <v>10</v>
      </c>
      <c r="K56" s="2">
        <v>0</v>
      </c>
      <c r="L56" s="2">
        <v>0</v>
      </c>
      <c r="M56" s="2">
        <v>0</v>
      </c>
      <c r="N56" s="2">
        <v>145.94900000000001</v>
      </c>
      <c r="O56" s="4">
        <f>I56*data!$F$2+J56*data!$F$3+K56*data!$F$5+L56*data!$F$6+M56*data!$F$4</f>
        <v>106.16799999999999</v>
      </c>
      <c r="P56" s="2">
        <v>0.87</v>
      </c>
      <c r="Q56" s="2">
        <v>62</v>
      </c>
      <c r="R56" s="2">
        <f>((I56*2*data!$B$5+J56*data!$B$8)-(3*data!$B$11+(I56-3)*data!$B$2+J56*data!$B$3+(I56+J56/4)*data!$B$10))*1000/O56</f>
        <v>45305.553462436896</v>
      </c>
      <c r="S56" s="2">
        <f t="shared" si="7"/>
        <v>8</v>
      </c>
      <c r="T56" s="2">
        <f t="shared" si="6"/>
        <v>8</v>
      </c>
      <c r="U56" s="13" t="s">
        <v>105</v>
      </c>
      <c r="V56" s="13" t="s">
        <v>158</v>
      </c>
    </row>
    <row r="57" spans="1:22" s="3" customFormat="1" x14ac:dyDescent="0.3">
      <c r="A57" s="2" t="s">
        <v>87</v>
      </c>
      <c r="B57" s="2"/>
      <c r="C57" s="4">
        <f t="shared" si="5"/>
        <v>0.82943749999999994</v>
      </c>
      <c r="D57" s="2"/>
      <c r="E57" s="4" t="str">
        <f t="shared" si="1"/>
        <v>C8H10</v>
      </c>
      <c r="F57" s="2"/>
      <c r="G57" s="2"/>
      <c r="H57" s="2" t="s">
        <v>16</v>
      </c>
      <c r="I57" s="2">
        <v>8</v>
      </c>
      <c r="J57" s="2">
        <v>10</v>
      </c>
      <c r="K57" s="2">
        <v>0</v>
      </c>
      <c r="L57" s="2">
        <v>0</v>
      </c>
      <c r="M57" s="2">
        <v>0</v>
      </c>
      <c r="N57" s="2"/>
      <c r="O57" s="4">
        <f>I57*data!$F$2+J57*data!$F$3+K57*data!$F$5+L57*data!$F$6+M57*data!$F$4</f>
        <v>106.16799999999999</v>
      </c>
      <c r="P57" s="2">
        <v>0</v>
      </c>
      <c r="Q57" s="2">
        <v>0</v>
      </c>
      <c r="R57" s="2">
        <f>((I57*2*data!$B$5+J57*data!$B$8)-(3*data!$B$11+(I57-3)*data!$B$2+J57*data!$B$3+(I57+J57/4)*data!$B$10))*1000/O57</f>
        <v>45305.553462436896</v>
      </c>
      <c r="S57" s="2">
        <f t="shared" si="7"/>
        <v>8</v>
      </c>
      <c r="T57" s="2">
        <f t="shared" si="6"/>
        <v>8</v>
      </c>
      <c r="U57" s="15" t="s">
        <v>105</v>
      </c>
      <c r="V57" s="13" t="s">
        <v>158</v>
      </c>
    </row>
    <row r="58" spans="1:22" s="3" customFormat="1" x14ac:dyDescent="0.3">
      <c r="A58" s="2" t="s">
        <v>179</v>
      </c>
      <c r="B58" s="2"/>
      <c r="C58" s="4">
        <f t="shared" si="5"/>
        <v>0.82943749999999994</v>
      </c>
      <c r="D58" s="2"/>
      <c r="E58" s="4" t="str">
        <f t="shared" si="1"/>
        <v>C8H10</v>
      </c>
      <c r="F58" s="2"/>
      <c r="G58" s="2"/>
      <c r="H58" s="2" t="s">
        <v>16</v>
      </c>
      <c r="I58" s="2">
        <v>8</v>
      </c>
      <c r="J58" s="2">
        <v>10</v>
      </c>
      <c r="K58" s="2">
        <v>0</v>
      </c>
      <c r="L58" s="2">
        <v>0</v>
      </c>
      <c r="M58" s="2">
        <v>0</v>
      </c>
      <c r="N58" s="2"/>
      <c r="O58" s="4">
        <f>I58*data!$F$2+J58*data!$F$3+K58*data!$F$5+L58*data!$F$6+M58*data!$F$4</f>
        <v>106.16799999999999</v>
      </c>
      <c r="P58" s="2">
        <v>0</v>
      </c>
      <c r="Q58" s="2">
        <v>0</v>
      </c>
      <c r="R58" s="2">
        <f>((I58*2*data!$B$5+J58*data!$B$8)-(3*data!$B$11+(I58-3)*data!$B$2+J58*data!$B$3+(I58+J58/4)*data!$B$10))*1000/O58</f>
        <v>45305.553462436896</v>
      </c>
      <c r="S58" s="2">
        <f t="shared" si="7"/>
        <v>8</v>
      </c>
      <c r="T58" s="2">
        <f t="shared" si="6"/>
        <v>8</v>
      </c>
      <c r="U58" s="15" t="s">
        <v>105</v>
      </c>
      <c r="V58" s="13" t="s">
        <v>158</v>
      </c>
    </row>
    <row r="59" spans="1:22" s="3" customFormat="1" x14ac:dyDescent="0.3">
      <c r="A59" s="2" t="s">
        <v>5</v>
      </c>
      <c r="B59" s="2">
        <v>126</v>
      </c>
      <c r="C59" s="4">
        <f t="shared" si="5"/>
        <v>0.89243749999999999</v>
      </c>
      <c r="D59" s="2">
        <v>-1</v>
      </c>
      <c r="E59" s="4" t="str">
        <f t="shared" si="1"/>
        <v>C8H18</v>
      </c>
      <c r="F59" s="2">
        <v>114</v>
      </c>
      <c r="G59" s="2" t="s">
        <v>40</v>
      </c>
      <c r="H59" s="2" t="s">
        <v>25</v>
      </c>
      <c r="I59" s="2">
        <v>8</v>
      </c>
      <c r="J59" s="2">
        <f>I59*2+2</f>
        <v>18</v>
      </c>
      <c r="K59" s="2">
        <v>0</v>
      </c>
      <c r="L59" s="2">
        <v>0</v>
      </c>
      <c r="M59" s="2">
        <v>0</v>
      </c>
      <c r="N59" s="2">
        <v>126.4</v>
      </c>
      <c r="O59" s="4">
        <f>I59*data!$F$2+J59*data!$F$3+K59*data!$F$5+L59*data!$F$6+M59*data!$F$4</f>
        <v>114.232</v>
      </c>
      <c r="P59" s="2">
        <v>0.71099999999999997</v>
      </c>
      <c r="Q59" s="2">
        <v>245</v>
      </c>
      <c r="R59" s="2">
        <f>((I59*2*data!$B$5+J59*data!$B$8)-(3*data!$B$11+(I59-3)*data!$B$2+J59*data!$B$3+(I59+J59/4)*data!$B$10))*1000/O59</f>
        <v>36959.871139435534</v>
      </c>
      <c r="S59" s="2">
        <f t="shared" si="7"/>
        <v>8</v>
      </c>
      <c r="T59" s="2">
        <f t="shared" si="6"/>
        <v>8</v>
      </c>
      <c r="U59" s="13" t="s">
        <v>127</v>
      </c>
      <c r="V59" s="13" t="s">
        <v>177</v>
      </c>
    </row>
    <row r="60" spans="1:22" s="3" customFormat="1" ht="17.399999999999999" customHeight="1" x14ac:dyDescent="0.3">
      <c r="A60" s="2" t="s">
        <v>46</v>
      </c>
      <c r="B60" s="2">
        <v>145.19999999999999</v>
      </c>
      <c r="C60" s="4">
        <f t="shared" si="5"/>
        <v>0.8136874999999999</v>
      </c>
      <c r="D60" s="2">
        <v>-1</v>
      </c>
      <c r="E60" s="4" t="str">
        <f t="shared" si="1"/>
        <v>C8H8</v>
      </c>
      <c r="F60" s="2">
        <v>104</v>
      </c>
      <c r="G60" s="2" t="s">
        <v>47</v>
      </c>
      <c r="H60" s="2" t="s">
        <v>16</v>
      </c>
      <c r="I60" s="2">
        <v>8</v>
      </c>
      <c r="J60" s="2">
        <v>8</v>
      </c>
      <c r="K60" s="2">
        <v>0</v>
      </c>
      <c r="L60" s="2">
        <v>0</v>
      </c>
      <c r="M60" s="2">
        <v>0</v>
      </c>
      <c r="N60" s="2">
        <v>145.15899999999999</v>
      </c>
      <c r="O60" s="4">
        <f>I60*data!$F$2+J60*data!$F$3+K60*data!$F$5+L60*data!$F$6+M60*data!$F$4</f>
        <v>104.15199999999999</v>
      </c>
      <c r="P60" s="2">
        <v>0.90300000000000002</v>
      </c>
      <c r="Q60" s="2">
        <v>64</v>
      </c>
      <c r="R60" s="2">
        <f>((I60*2*data!$B$5+J60*data!$B$8)-(3*data!$B$11+(I60-3)*data!$B$2+J60*data!$B$3+(I60+J60/4)*data!$B$10))*1000/O60</f>
        <v>47593.901221291962</v>
      </c>
      <c r="S60" s="2">
        <f t="shared" si="7"/>
        <v>8</v>
      </c>
      <c r="T60" s="2">
        <f t="shared" si="6"/>
        <v>8</v>
      </c>
      <c r="U60" s="13" t="s">
        <v>108</v>
      </c>
      <c r="V60" s="13" t="s">
        <v>154</v>
      </c>
    </row>
    <row r="61" spans="1:22" s="3" customFormat="1" x14ac:dyDescent="0.3">
      <c r="A61" s="2" t="s">
        <v>23</v>
      </c>
      <c r="B61" s="2">
        <v>159</v>
      </c>
      <c r="C61" s="4">
        <f t="shared" si="5"/>
        <v>0.83468749999999992</v>
      </c>
      <c r="D61" s="2">
        <v>-1</v>
      </c>
      <c r="E61" s="4" t="str">
        <f t="shared" si="1"/>
        <v>C9H12</v>
      </c>
      <c r="F61" s="2">
        <v>120</v>
      </c>
      <c r="G61" s="2" t="s">
        <v>24</v>
      </c>
      <c r="H61" s="2" t="s">
        <v>16</v>
      </c>
      <c r="I61" s="2">
        <v>9</v>
      </c>
      <c r="J61" s="2">
        <v>12</v>
      </c>
      <c r="K61" s="2">
        <v>0</v>
      </c>
      <c r="L61" s="2">
        <v>0</v>
      </c>
      <c r="M61" s="2">
        <v>0</v>
      </c>
      <c r="N61" s="2"/>
      <c r="O61" s="4">
        <f>I61*data!$F$2+J61*data!$F$3+K61*data!$F$5+L61*data!$F$6+M61*data!$F$4</f>
        <v>120.19499999999999</v>
      </c>
      <c r="P61" s="2">
        <v>0</v>
      </c>
      <c r="Q61" s="2">
        <v>489</v>
      </c>
      <c r="R61" s="2">
        <f>((I61*2*data!$B$5+J61*data!$B$8)-(3*data!$B$11+(I61-3)*data!$B$2+J61*data!$B$3+(I61+J61/4)*data!$B$10))*1000/O61</f>
        <v>45101.709721702238</v>
      </c>
      <c r="S61" s="2">
        <f t="shared" si="7"/>
        <v>9</v>
      </c>
      <c r="T61" s="2">
        <f t="shared" si="6"/>
        <v>9</v>
      </c>
      <c r="U61" s="15" t="s">
        <v>104</v>
      </c>
      <c r="V61" s="13" t="s">
        <v>165</v>
      </c>
    </row>
    <row r="62" spans="1:22" s="3" customFormat="1" x14ac:dyDescent="0.3">
      <c r="A62" s="2" t="s">
        <v>6</v>
      </c>
      <c r="B62" s="2"/>
      <c r="C62" s="4">
        <f t="shared" si="5"/>
        <v>0.83468749999999992</v>
      </c>
      <c r="D62" s="2"/>
      <c r="E62" s="4" t="str">
        <f t="shared" si="1"/>
        <v>C9H12</v>
      </c>
      <c r="F62" s="2"/>
      <c r="G62" s="2"/>
      <c r="H62" s="2" t="s">
        <v>16</v>
      </c>
      <c r="I62" s="2">
        <v>9</v>
      </c>
      <c r="J62" s="2">
        <v>12</v>
      </c>
      <c r="K62" s="2">
        <v>0</v>
      </c>
      <c r="L62" s="2">
        <v>0</v>
      </c>
      <c r="M62" s="2">
        <v>0</v>
      </c>
      <c r="N62" s="2"/>
      <c r="O62" s="4">
        <f>I62*data!$F$2+J62*data!$F$3+K62*data!$F$5+L62*data!$F$6+M62*data!$F$4</f>
        <v>120.19499999999999</v>
      </c>
      <c r="P62" s="2">
        <v>0.86599999999999999</v>
      </c>
      <c r="Q62" s="2">
        <v>489</v>
      </c>
      <c r="R62" s="2">
        <f>((I62*2*data!$B$5+J62*data!$B$8)-(3*data!$B$11+(I62-3)*data!$B$2+J62*data!$B$3+(I62+J62/4)*data!$B$10))*1000/O62</f>
        <v>45101.709721702238</v>
      </c>
      <c r="S62" s="2">
        <f t="shared" si="7"/>
        <v>9</v>
      </c>
      <c r="T62" s="2">
        <f t="shared" si="6"/>
        <v>9</v>
      </c>
      <c r="U62" s="15" t="s">
        <v>104</v>
      </c>
      <c r="V62" s="13" t="s">
        <v>165</v>
      </c>
    </row>
    <row r="63" spans="1:22" s="3" customFormat="1" x14ac:dyDescent="0.3">
      <c r="A63" s="2" t="s">
        <v>77</v>
      </c>
      <c r="B63" s="2"/>
      <c r="C63" s="4">
        <f t="shared" si="5"/>
        <v>0.83468749999999992</v>
      </c>
      <c r="D63" s="2"/>
      <c r="E63" s="4" t="str">
        <f t="shared" si="1"/>
        <v>C9H12</v>
      </c>
      <c r="F63" s="2"/>
      <c r="G63" s="2"/>
      <c r="H63" s="2" t="s">
        <v>16</v>
      </c>
      <c r="I63" s="2">
        <v>9</v>
      </c>
      <c r="J63" s="2">
        <v>12</v>
      </c>
      <c r="K63" s="2">
        <v>0</v>
      </c>
      <c r="L63" s="2">
        <v>0</v>
      </c>
      <c r="M63" s="2">
        <v>0</v>
      </c>
      <c r="N63" s="2">
        <v>160.5</v>
      </c>
      <c r="O63" s="4">
        <f>I63*data!$F$2+J63*data!$F$3+K63*data!$F$5+L63*data!$F$6+M63*data!$F$4</f>
        <v>120.19499999999999</v>
      </c>
      <c r="P63" s="2">
        <v>0.86599999999999999</v>
      </c>
      <c r="Q63" s="2">
        <v>0</v>
      </c>
      <c r="R63" s="2">
        <f>((I63*2*data!$B$5+J63*data!$B$8)-(3*data!$B$11+(I63-3)*data!$B$2+J63*data!$B$3+(I63+J63/4)*data!$B$10))*1000/O63</f>
        <v>45101.709721702238</v>
      </c>
      <c r="S63" s="2">
        <f t="shared" si="7"/>
        <v>9</v>
      </c>
      <c r="T63" s="2">
        <f t="shared" si="6"/>
        <v>9</v>
      </c>
      <c r="U63" s="15" t="s">
        <v>104</v>
      </c>
      <c r="V63" s="13" t="s">
        <v>165</v>
      </c>
    </row>
    <row r="64" spans="1:22" s="3" customFormat="1" ht="21" customHeight="1" x14ac:dyDescent="0.3">
      <c r="A64" s="2" t="s">
        <v>52</v>
      </c>
      <c r="B64" s="2"/>
      <c r="C64" s="4">
        <f t="shared" si="5"/>
        <v>0.83468749999999992</v>
      </c>
      <c r="D64" s="2"/>
      <c r="E64" s="4" t="str">
        <f t="shared" si="1"/>
        <v>C9H12</v>
      </c>
      <c r="F64" s="2"/>
      <c r="G64" s="2"/>
      <c r="H64" s="2" t="s">
        <v>16</v>
      </c>
      <c r="I64" s="2">
        <v>9</v>
      </c>
      <c r="J64" s="2">
        <f>I64*2-6</f>
        <v>12</v>
      </c>
      <c r="K64" s="2">
        <v>0</v>
      </c>
      <c r="L64" s="2">
        <v>0</v>
      </c>
      <c r="M64" s="2">
        <v>0</v>
      </c>
      <c r="N64" s="2"/>
      <c r="O64" s="4">
        <f>I64*data!$F$2+J64*data!$F$3+K64*data!$F$5+L64*data!$F$6+M64*data!$F$4</f>
        <v>120.19499999999999</v>
      </c>
      <c r="P64" s="2">
        <v>0</v>
      </c>
      <c r="Q64" s="2">
        <v>489</v>
      </c>
      <c r="R64" s="2">
        <f>((I64*2*data!$B$5+J64*data!$B$8)-(3*data!$B$11+(I64-3)*data!$B$2+J64*data!$B$3+(I64+J64/4)*data!$B$10))*1000/O64</f>
        <v>45101.709721702238</v>
      </c>
      <c r="S64" s="2">
        <f t="shared" si="7"/>
        <v>9</v>
      </c>
      <c r="T64" s="2">
        <f t="shared" si="6"/>
        <v>9</v>
      </c>
      <c r="U64" s="13" t="s">
        <v>104</v>
      </c>
      <c r="V64" s="13" t="s">
        <v>165</v>
      </c>
    </row>
    <row r="65" spans="1:22" s="3" customFormat="1" x14ac:dyDescent="0.3">
      <c r="A65" s="2" t="s">
        <v>34</v>
      </c>
      <c r="B65" s="2">
        <v>181.6</v>
      </c>
      <c r="C65" s="4">
        <f t="shared" si="5"/>
        <v>0.80668749999999989</v>
      </c>
      <c r="D65" s="2">
        <v>-1</v>
      </c>
      <c r="E65" s="4" t="str">
        <f t="shared" si="1"/>
        <v>C9H8</v>
      </c>
      <c r="F65" s="2">
        <v>116</v>
      </c>
      <c r="G65" s="2" t="s">
        <v>35</v>
      </c>
      <c r="H65" s="2" t="s">
        <v>57</v>
      </c>
      <c r="I65" s="2">
        <v>9</v>
      </c>
      <c r="J65" s="2">
        <v>8</v>
      </c>
      <c r="K65" s="2">
        <v>0</v>
      </c>
      <c r="L65" s="2">
        <v>0</v>
      </c>
      <c r="M65" s="2">
        <v>0</v>
      </c>
      <c r="N65" s="2">
        <v>181.59899999999999</v>
      </c>
      <c r="O65" s="4">
        <f>I65*data!$F$2+J65*data!$F$3+K65*data!$F$5+L65*data!$F$6+M65*data!$F$4</f>
        <v>116.16299999999998</v>
      </c>
      <c r="P65" s="2">
        <v>1.0389999999999999</v>
      </c>
      <c r="Q65" s="2">
        <v>69</v>
      </c>
      <c r="R65" s="2">
        <f>((I65*2*data!$B$5+J65*data!$B$8)-(3*data!$B$11+(I65-3)*data!$B$2+J65*data!$B$3+(I65+J65/4)*data!$B$10))*1000/O65</f>
        <v>49198.109552955764</v>
      </c>
      <c r="S65" s="2">
        <f>I65</f>
        <v>9</v>
      </c>
      <c r="T65" s="2">
        <f t="shared" si="6"/>
        <v>9</v>
      </c>
      <c r="U65" s="13" t="s">
        <v>113</v>
      </c>
      <c r="V65" s="13" t="s">
        <v>173</v>
      </c>
    </row>
    <row r="66" spans="1:22" s="3" customFormat="1" x14ac:dyDescent="0.3">
      <c r="A66" s="2" t="s">
        <v>36</v>
      </c>
      <c r="B66" s="2">
        <v>-161.44999999999999</v>
      </c>
      <c r="C66" s="4">
        <v>1</v>
      </c>
      <c r="D66" s="2">
        <v>-1</v>
      </c>
      <c r="E66" s="4" t="str">
        <f t="shared" ref="E66:E70" si="8">"C" &amp;I66 &amp; "H" &amp;J66 &amp; IF(K66&lt;&gt;0,"N" &amp; K66,"")&amp; IF(L66&lt;&gt;0,"S" &amp; L66,"")&amp; IF(M66&lt;&gt;0,"O" &amp; M66,"")</f>
        <v>C1H4</v>
      </c>
      <c r="F66" s="2">
        <v>16</v>
      </c>
      <c r="G66" s="2" t="s">
        <v>37</v>
      </c>
      <c r="H66" s="2" t="s">
        <v>25</v>
      </c>
      <c r="I66" s="2">
        <v>1</v>
      </c>
      <c r="J66" s="2">
        <v>4</v>
      </c>
      <c r="K66" s="2">
        <v>0</v>
      </c>
      <c r="L66" s="2">
        <v>0</v>
      </c>
      <c r="M66" s="2">
        <v>0</v>
      </c>
      <c r="N66" s="2">
        <v>-164</v>
      </c>
      <c r="O66" s="4">
        <f>I66*data!$F$2+J66*data!$F$3+K66*data!$F$5+L66*data!$F$6+M66*data!$F$4</f>
        <v>16.042999999999999</v>
      </c>
      <c r="P66" s="2">
        <v>0</v>
      </c>
      <c r="Q66" s="2">
        <v>2</v>
      </c>
      <c r="R66" s="2">
        <f>((I66*2*data!$B$5+J66*data!$B$8)-(3*data!$B$11+(I66-3)*data!$B$2+J66*data!$B$3+(I66+J66/4)*data!$B$10))*1000/O66</f>
        <v>-3428.2864800847724</v>
      </c>
      <c r="S66" s="2">
        <f>I66</f>
        <v>1</v>
      </c>
      <c r="T66" s="2">
        <f t="shared" si="6"/>
        <v>1</v>
      </c>
      <c r="U66" s="13" t="s">
        <v>102</v>
      </c>
      <c r="V66" s="13" t="s">
        <v>80</v>
      </c>
    </row>
    <row r="67" spans="1:22" s="3" customFormat="1" x14ac:dyDescent="0.3">
      <c r="A67" s="2" t="s">
        <v>145</v>
      </c>
      <c r="B67" s="2"/>
      <c r="C67" s="4">
        <f>O67/T67/16</f>
        <v>1.0026875</v>
      </c>
      <c r="D67" s="2"/>
      <c r="E67" s="4" t="str">
        <f t="shared" si="8"/>
        <v>C1H4</v>
      </c>
      <c r="F67" s="2"/>
      <c r="G67" s="2"/>
      <c r="H67" s="2" t="s">
        <v>132</v>
      </c>
      <c r="I67" s="2">
        <v>1</v>
      </c>
      <c r="J67" s="2">
        <v>4</v>
      </c>
      <c r="K67" s="2">
        <v>0</v>
      </c>
      <c r="L67" s="2">
        <v>0</v>
      </c>
      <c r="M67" s="2">
        <v>0</v>
      </c>
      <c r="N67" s="2"/>
      <c r="O67" s="4">
        <f>I67*data!$F$2+J67*data!$F$3+K67*data!$F$5+L67*data!$F$6+M67*data!$F$4</f>
        <v>16.042999999999999</v>
      </c>
      <c r="P67" s="2"/>
      <c r="Q67" s="2"/>
      <c r="R67" s="2">
        <f>((I67*2*data!$B$5+J67*data!$B$8)-(3*data!$B$11+(I67-3)*data!$B$2+J67*data!$B$3+(I67+J67/4)*data!$B$10))*1000/O67</f>
        <v>-3428.2864800847724</v>
      </c>
      <c r="S67" s="2">
        <f>I67</f>
        <v>1</v>
      </c>
      <c r="T67" s="2">
        <f t="shared" si="6"/>
        <v>1</v>
      </c>
      <c r="U67" s="13" t="s">
        <v>102</v>
      </c>
      <c r="V67" s="13" t="s">
        <v>80</v>
      </c>
    </row>
    <row r="68" spans="1:22" s="2" customFormat="1" x14ac:dyDescent="0.3">
      <c r="A68" s="2" t="s">
        <v>204</v>
      </c>
      <c r="C68" s="4">
        <f t="shared" ref="C68:C70" si="9">O68/T68/16</f>
        <v>1.1259375</v>
      </c>
      <c r="E68" s="4" t="str">
        <f t="shared" si="8"/>
        <v>C0H2O1</v>
      </c>
      <c r="H68" s="2" t="s">
        <v>205</v>
      </c>
      <c r="I68" s="2">
        <v>0</v>
      </c>
      <c r="J68" s="2">
        <v>2</v>
      </c>
      <c r="K68" s="2">
        <v>0</v>
      </c>
      <c r="L68" s="2">
        <v>0</v>
      </c>
      <c r="M68" s="2">
        <v>1</v>
      </c>
      <c r="O68" s="4">
        <f>I68*data!$F$2+J68*data!$F$3+K68*data!$F$5+L68*data!$F$6+M68*data!$F$4</f>
        <v>18.015000000000001</v>
      </c>
      <c r="R68" s="2">
        <f>((I68*2*data!$B$5+J68*data!$B$8)-(3*data!$B$11+(I68-3)*data!$B$2+J68*data!$B$3+(I68+J68/4)*data!$B$10))*1000/O68</f>
        <v>-36969.192339716901</v>
      </c>
      <c r="S68" s="2">
        <f t="shared" ref="S68:S70" si="10">I68</f>
        <v>0</v>
      </c>
      <c r="T68" s="2">
        <f t="shared" si="6"/>
        <v>1</v>
      </c>
      <c r="U68" s="13" t="s">
        <v>206</v>
      </c>
      <c r="V68" s="13" t="s">
        <v>188</v>
      </c>
    </row>
    <row r="69" spans="1:22" s="2" customFormat="1" x14ac:dyDescent="0.3">
      <c r="A69" s="2" t="s">
        <v>207</v>
      </c>
      <c r="C69" s="4">
        <f t="shared" si="9"/>
        <v>1.1259375</v>
      </c>
      <c r="E69" s="4" t="str">
        <f t="shared" si="8"/>
        <v>C0H2O1</v>
      </c>
      <c r="H69" s="2" t="s">
        <v>205</v>
      </c>
      <c r="I69" s="2">
        <v>0</v>
      </c>
      <c r="J69" s="2">
        <v>2</v>
      </c>
      <c r="K69" s="2">
        <v>0</v>
      </c>
      <c r="L69" s="2">
        <v>0</v>
      </c>
      <c r="M69" s="2">
        <v>1</v>
      </c>
      <c r="O69" s="4">
        <f>I69*data!$F$2+J69*data!$F$3+K69*data!$F$5+L69*data!$F$6+M69*data!$F$4</f>
        <v>18.015000000000001</v>
      </c>
      <c r="P69" s="2">
        <v>0.97799999999999998</v>
      </c>
      <c r="Q69" s="2">
        <v>0</v>
      </c>
      <c r="R69" s="2">
        <f>((I69*2*data!$B$5+J69*data!$B$8)-(3*data!$B$11+(I69-3)*data!$B$2+J69*data!$B$3+(I69+J69/4)*data!$B$10))*1000/O69</f>
        <v>-36969.192339716901</v>
      </c>
      <c r="S69" s="2">
        <f t="shared" si="10"/>
        <v>0</v>
      </c>
      <c r="T69" s="2">
        <f t="shared" si="6"/>
        <v>1</v>
      </c>
      <c r="U69" s="13" t="s">
        <v>206</v>
      </c>
      <c r="V69" s="13" t="s">
        <v>188</v>
      </c>
    </row>
    <row r="70" spans="1:22" s="2" customFormat="1" x14ac:dyDescent="0.3">
      <c r="A70" s="2" t="s">
        <v>208</v>
      </c>
      <c r="C70" s="4">
        <f t="shared" si="9"/>
        <v>1.750875</v>
      </c>
      <c r="E70" s="4" t="str">
        <f t="shared" si="8"/>
        <v>C0H0N2</v>
      </c>
      <c r="H70" s="2" t="s">
        <v>132</v>
      </c>
      <c r="I70" s="2">
        <v>0</v>
      </c>
      <c r="J70" s="2">
        <v>0</v>
      </c>
      <c r="K70" s="2">
        <v>2</v>
      </c>
      <c r="L70" s="2">
        <v>0</v>
      </c>
      <c r="M70" s="2">
        <v>0</v>
      </c>
      <c r="O70" s="4">
        <f>I70*data!$F$2+J70*data!$F$3+K70*data!$F$5+L70*data!$F$6+M70*data!$F$4</f>
        <v>28.013999999999999</v>
      </c>
      <c r="R70" s="2">
        <f>((I70*2*data!$B$5+J70*data!$B$8)-(3*data!$B$11+(I70-3)*data!$B$2+J70*data!$B$3+(I70+J70/4)*data!$B$10))*1000/O70</f>
        <v>-18526.451060184194</v>
      </c>
      <c r="S70" s="2">
        <v>0</v>
      </c>
      <c r="T70" s="2">
        <v>1</v>
      </c>
      <c r="U70" s="13" t="s">
        <v>209</v>
      </c>
      <c r="V70" s="13" t="s">
        <v>210</v>
      </c>
    </row>
  </sheetData>
  <autoFilter ref="A1:XFD1"/>
  <customSheetViews>
    <customSheetView guid="{5F438458-03AE-4F98-A42A-99879306F6FF}">
      <selection activeCell="A5" sqref="A5:XFD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sqref="A1:XFD1048576"/>
    </sheetView>
  </sheetViews>
  <sheetFormatPr defaultRowHeight="14.4" x14ac:dyDescent="0.3"/>
  <cols>
    <col min="1" max="1" width="13.88671875" style="3" bestFit="1" customWidth="1"/>
    <col min="2" max="2" width="13.5546875" style="3" customWidth="1"/>
    <col min="3" max="4" width="8.88671875" style="3"/>
    <col min="5" max="5" width="13.109375" style="3" bestFit="1" customWidth="1"/>
    <col min="6" max="8" width="8.88671875" style="3"/>
    <col min="9" max="9" width="22.88671875" style="3" bestFit="1" customWidth="1"/>
    <col min="10" max="16384" width="8.88671875" style="3"/>
  </cols>
  <sheetData>
    <row r="1" spans="1:6" x14ac:dyDescent="0.3">
      <c r="A1" s="3" t="s">
        <v>180</v>
      </c>
      <c r="B1" s="3" t="s">
        <v>181</v>
      </c>
      <c r="E1" s="3" t="s">
        <v>182</v>
      </c>
      <c r="F1" s="3" t="s">
        <v>183</v>
      </c>
    </row>
    <row r="2" spans="1:6" x14ac:dyDescent="0.3">
      <c r="A2" s="3" t="s">
        <v>184</v>
      </c>
      <c r="B2" s="3">
        <v>346</v>
      </c>
      <c r="E2" s="3" t="s">
        <v>80</v>
      </c>
      <c r="F2" s="8">
        <v>12.010999999999999</v>
      </c>
    </row>
    <row r="3" spans="1:6" x14ac:dyDescent="0.3">
      <c r="A3" s="3" t="s">
        <v>185</v>
      </c>
      <c r="B3" s="3">
        <v>410</v>
      </c>
      <c r="E3" s="3" t="s">
        <v>186</v>
      </c>
      <c r="F3" s="8">
        <v>1.008</v>
      </c>
    </row>
    <row r="4" spans="1:6" x14ac:dyDescent="0.3">
      <c r="A4" s="3" t="s">
        <v>187</v>
      </c>
      <c r="B4" s="3">
        <v>360</v>
      </c>
      <c r="E4" s="3" t="s">
        <v>188</v>
      </c>
      <c r="F4" s="8">
        <v>15.999000000000001</v>
      </c>
    </row>
    <row r="5" spans="1:6" x14ac:dyDescent="0.3">
      <c r="A5" s="3" t="s">
        <v>189</v>
      </c>
      <c r="B5" s="3">
        <v>799</v>
      </c>
      <c r="E5" s="3" t="s">
        <v>190</v>
      </c>
      <c r="F5" s="8">
        <v>14.007</v>
      </c>
    </row>
    <row r="6" spans="1:6" x14ac:dyDescent="0.3">
      <c r="A6" s="3" t="s">
        <v>79</v>
      </c>
      <c r="B6" s="3">
        <v>611</v>
      </c>
      <c r="E6" s="3" t="s">
        <v>191</v>
      </c>
      <c r="F6" s="8">
        <v>32.064999999999998</v>
      </c>
    </row>
    <row r="7" spans="1:6" x14ac:dyDescent="0.3">
      <c r="A7" s="3" t="s">
        <v>192</v>
      </c>
      <c r="B7" s="3">
        <v>835</v>
      </c>
    </row>
    <row r="8" spans="1:6" x14ac:dyDescent="0.3">
      <c r="A8" s="3" t="s">
        <v>193</v>
      </c>
      <c r="B8" s="3">
        <v>460</v>
      </c>
    </row>
    <row r="9" spans="1:6" x14ac:dyDescent="0.3">
      <c r="A9" s="3" t="s">
        <v>194</v>
      </c>
      <c r="B9" s="3">
        <v>142</v>
      </c>
    </row>
    <row r="10" spans="1:6" x14ac:dyDescent="0.3">
      <c r="A10" s="3" t="s">
        <v>195</v>
      </c>
      <c r="B10" s="3">
        <v>494</v>
      </c>
    </row>
    <row r="11" spans="1:6" x14ac:dyDescent="0.3">
      <c r="A11" s="3" t="s">
        <v>196</v>
      </c>
      <c r="B11" s="3">
        <v>519</v>
      </c>
    </row>
    <row r="12" spans="1:6" x14ac:dyDescent="0.3">
      <c r="A12" s="3" t="s">
        <v>197</v>
      </c>
      <c r="B12" s="3">
        <v>386</v>
      </c>
    </row>
    <row r="13" spans="1:6" x14ac:dyDescent="0.3">
      <c r="A13" s="3" t="s">
        <v>198</v>
      </c>
      <c r="B13" s="3">
        <v>305</v>
      </c>
    </row>
    <row r="14" spans="1:6" x14ac:dyDescent="0.3">
      <c r="A14" s="3" t="s">
        <v>199</v>
      </c>
      <c r="B14" s="3">
        <v>615</v>
      </c>
    </row>
    <row r="15" spans="1:6" x14ac:dyDescent="0.3">
      <c r="A15" s="3" t="s">
        <v>200</v>
      </c>
      <c r="B15" s="3">
        <v>887</v>
      </c>
    </row>
    <row r="16" spans="1:6" x14ac:dyDescent="0.3">
      <c r="A16" s="3" t="s">
        <v>201</v>
      </c>
      <c r="B16" s="3">
        <v>272</v>
      </c>
    </row>
    <row r="17" spans="1:2" x14ac:dyDescent="0.3">
      <c r="A17" s="3" t="s">
        <v>202</v>
      </c>
      <c r="B17" s="3">
        <v>573</v>
      </c>
    </row>
    <row r="18" spans="1:2" x14ac:dyDescent="0.3">
      <c r="A18" s="3" t="s">
        <v>203</v>
      </c>
      <c r="B18" s="3">
        <v>363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library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Djokic</dc:creator>
  <cp:lastModifiedBy>Steffen Symoens</cp:lastModifiedBy>
  <dcterms:created xsi:type="dcterms:W3CDTF">2011-01-28T14:47:18Z</dcterms:created>
  <dcterms:modified xsi:type="dcterms:W3CDTF">2019-07-16T11:36:49Z</dcterms:modified>
</cp:coreProperties>
</file>