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MICRO" sheetId="1" r:id="rId1"/>
    <sheet name="MINI" sheetId="8" r:id="rId2"/>
    <sheet name="JUNIOR" sheetId="9" r:id="rId3"/>
    <sheet name="SENIOR" sheetId="10" r:id="rId4"/>
    <sheet name="DD2" sheetId="11" r:id="rId5"/>
  </sheets>
  <calcPr calcId="144525"/>
</workbook>
</file>

<file path=xl/calcChain.xml><?xml version="1.0" encoding="utf-8"?>
<calcChain xmlns="http://schemas.openxmlformats.org/spreadsheetml/2006/main">
  <c r="F12" i="11" l="1"/>
  <c r="F13" i="11" s="1"/>
  <c r="F12" i="10"/>
  <c r="F13" i="10" s="1"/>
  <c r="F12" i="9"/>
  <c r="F13" i="9" s="1"/>
  <c r="F12" i="8"/>
  <c r="F13" i="8" s="1"/>
  <c r="C26" i="11" l="1"/>
  <c r="C23" i="11"/>
  <c r="F14" i="11"/>
  <c r="C21" i="10"/>
  <c r="F14" i="10"/>
  <c r="F14" i="9"/>
  <c r="C21" i="9"/>
  <c r="C26" i="8"/>
  <c r="C23" i="8"/>
  <c r="F14" i="8"/>
  <c r="F12" i="1"/>
  <c r="F13" i="1" s="1"/>
  <c r="C26" i="1" s="1"/>
  <c r="F14" i="1" l="1"/>
  <c r="C23" i="1"/>
</calcChain>
</file>

<file path=xl/sharedStrings.xml><?xml version="1.0" encoding="utf-8"?>
<sst xmlns="http://schemas.openxmlformats.org/spreadsheetml/2006/main" count="177" uniqueCount="39">
  <si>
    <t>Variables</t>
  </si>
  <si>
    <t>alpha</t>
  </si>
  <si>
    <t>beta</t>
  </si>
  <si>
    <t>Rs</t>
  </si>
  <si>
    <t>Tref</t>
  </si>
  <si>
    <t>densityAirRef1</t>
  </si>
  <si>
    <t>heightRef1</t>
  </si>
  <si>
    <t>heightRef2</t>
  </si>
  <si>
    <t>href</t>
  </si>
  <si>
    <t>pd</t>
  </si>
  <si>
    <t>pdRef1</t>
  </si>
  <si>
    <t>pdRef2</t>
  </si>
  <si>
    <t>pref</t>
  </si>
  <si>
    <t>rotax_costant</t>
  </si>
  <si>
    <t>Value</t>
  </si>
  <si>
    <t>Engine Type:</t>
  </si>
  <si>
    <t>MICRO</t>
  </si>
  <si>
    <t>engine_spec</t>
  </si>
  <si>
    <t>engine_spec_new</t>
  </si>
  <si>
    <t>Inputs</t>
  </si>
  <si>
    <t>Unit</t>
  </si>
  <si>
    <t>°C</t>
  </si>
  <si>
    <t>m</t>
  </si>
  <si>
    <t>mbar</t>
  </si>
  <si>
    <t>%</t>
  </si>
  <si>
    <t>Pressure</t>
  </si>
  <si>
    <t>Umidity</t>
  </si>
  <si>
    <t>Temperature</t>
  </si>
  <si>
    <t>Altitude</t>
  </si>
  <si>
    <t>OLD CONFIG</t>
  </si>
  <si>
    <t>NEW CONFIG</t>
  </si>
  <si>
    <t>Mainjet size</t>
  </si>
  <si>
    <t>pow</t>
  </si>
  <si>
    <t>exp</t>
  </si>
  <si>
    <t>exp_log</t>
  </si>
  <si>
    <t>MINI</t>
  </si>
  <si>
    <t>JUNIOR</t>
  </si>
  <si>
    <t>SENIOR</t>
  </si>
  <si>
    <t>DD2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</si>
</sst>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0" fillId="4" borderId="5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1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I28" sqref="I28"/>
    </sheetView>
  </sheetViews>
  <sheetFormatPr defaultRowHeight="15" x14ac:dyDescent="0.25"/>
  <cols>
    <col min="2" max="2" width="17.140625" customWidth="1"/>
    <col min="3" max="3" width="15.42578125" customWidth="1"/>
    <col min="4" max="4" width="14.5703125" customWidth="1"/>
    <col min="5" max="5" width="12.7109375" customWidth="1"/>
    <col min="6" max="6" width="12.28515625" customWidth="1"/>
    <col min="7" max="7" width="5.5703125" customWidth="1"/>
  </cols>
  <sheetData>
    <row r="1" spans="2:7" ht="15.75" thickBot="1" x14ac:dyDescent="0.3"/>
    <row r="2" spans="2:7" ht="15.75" thickBot="1" x14ac:dyDescent="0.3">
      <c r="B2" s="5" t="s">
        <v>15</v>
      </c>
      <c r="C2" s="4" t="s">
        <v>16</v>
      </c>
    </row>
    <row r="3" spans="2:7" ht="15.75" thickBot="1" x14ac:dyDescent="0.3"/>
    <row r="4" spans="2:7" ht="15.75" thickBot="1" x14ac:dyDescent="0.3">
      <c r="B4" s="11" t="s">
        <v>0</v>
      </c>
      <c r="C4" s="10" t="s">
        <v>14</v>
      </c>
      <c r="E4" s="21" t="s">
        <v>19</v>
      </c>
      <c r="F4" s="22" t="s">
        <v>14</v>
      </c>
      <c r="G4" s="2" t="s">
        <v>20</v>
      </c>
    </row>
    <row r="5" spans="2:7" x14ac:dyDescent="0.25">
      <c r="B5" s="8" t="s">
        <v>1</v>
      </c>
      <c r="C5" s="9">
        <v>-6.4999999999999997E-3</v>
      </c>
      <c r="E5" s="15" t="s">
        <v>27</v>
      </c>
      <c r="F5" s="18">
        <v>25</v>
      </c>
      <c r="G5" s="12" t="s">
        <v>21</v>
      </c>
    </row>
    <row r="6" spans="2:7" x14ac:dyDescent="0.25">
      <c r="B6" s="7" t="s">
        <v>2</v>
      </c>
      <c r="C6" s="6">
        <v>5.2558774320000001</v>
      </c>
      <c r="E6" s="16" t="s">
        <v>28</v>
      </c>
      <c r="F6" s="19">
        <v>100</v>
      </c>
      <c r="G6" s="13" t="s">
        <v>22</v>
      </c>
    </row>
    <row r="7" spans="2:7" x14ac:dyDescent="0.25">
      <c r="B7" s="7" t="s">
        <v>3</v>
      </c>
      <c r="C7" s="6">
        <v>287.053</v>
      </c>
      <c r="E7" s="16" t="s">
        <v>25</v>
      </c>
      <c r="F7" s="19">
        <v>1010</v>
      </c>
      <c r="G7" s="13" t="s">
        <v>23</v>
      </c>
    </row>
    <row r="8" spans="2:7" ht="15.75" thickBot="1" x14ac:dyDescent="0.3">
      <c r="B8" s="7" t="s">
        <v>4</v>
      </c>
      <c r="C8" s="6">
        <v>288.14999999999998</v>
      </c>
      <c r="E8" s="17" t="s">
        <v>26</v>
      </c>
      <c r="F8" s="20">
        <v>50</v>
      </c>
      <c r="G8" s="14" t="s">
        <v>24</v>
      </c>
    </row>
    <row r="9" spans="2:7" x14ac:dyDescent="0.25">
      <c r="B9" s="7" t="s">
        <v>5</v>
      </c>
      <c r="C9" s="6">
        <v>1.2249994630000001</v>
      </c>
    </row>
    <row r="10" spans="2:7" x14ac:dyDescent="0.25">
      <c r="B10" s="7" t="s">
        <v>6</v>
      </c>
      <c r="C10" s="6">
        <v>9685</v>
      </c>
    </row>
    <row r="11" spans="2:7" x14ac:dyDescent="0.25">
      <c r="B11" s="7" t="s">
        <v>7</v>
      </c>
      <c r="C11" s="6">
        <v>2038.5</v>
      </c>
    </row>
    <row r="12" spans="2:7" x14ac:dyDescent="0.25">
      <c r="B12" s="7" t="s">
        <v>8</v>
      </c>
      <c r="C12" s="6">
        <v>0</v>
      </c>
      <c r="E12" s="28" t="s">
        <v>32</v>
      </c>
      <c r="F12">
        <f>F7*100*((((F6-C12)*C5)+C8)/C8)^C6</f>
        <v>99808.273042105298</v>
      </c>
    </row>
    <row r="13" spans="2:7" x14ac:dyDescent="0.25">
      <c r="B13" s="7" t="s">
        <v>9</v>
      </c>
      <c r="C13" s="6">
        <v>611.21299999999997</v>
      </c>
      <c r="E13" t="s">
        <v>33</v>
      </c>
      <c r="F13">
        <f>F12/((C7/(1-(((((2.76^((C14*F5)/(F5+C15))*C13)*F8)/F12)/100)*C17)))*(F5+273.15))</f>
        <v>1.1590410638832791</v>
      </c>
    </row>
    <row r="14" spans="2:7" x14ac:dyDescent="0.25">
      <c r="B14" s="7" t="s">
        <v>10</v>
      </c>
      <c r="C14" s="6">
        <v>17.504300000000001</v>
      </c>
      <c r="E14" t="s">
        <v>34</v>
      </c>
      <c r="F14">
        <f>LOG(F13)</f>
        <v>6.4098822936841091E-2</v>
      </c>
    </row>
    <row r="15" spans="2:7" x14ac:dyDescent="0.25">
      <c r="B15" s="7" t="s">
        <v>11</v>
      </c>
      <c r="C15" s="6">
        <v>241.2</v>
      </c>
    </row>
    <row r="16" spans="2:7" x14ac:dyDescent="0.25">
      <c r="B16" s="7" t="s">
        <v>12</v>
      </c>
      <c r="C16" s="6">
        <v>101325</v>
      </c>
    </row>
    <row r="17" spans="2:3" x14ac:dyDescent="0.25">
      <c r="B17" s="7" t="s">
        <v>13</v>
      </c>
      <c r="C17" s="6">
        <v>0.37732537960954399</v>
      </c>
    </row>
    <row r="18" spans="2:3" x14ac:dyDescent="0.25">
      <c r="B18" s="23" t="s">
        <v>17</v>
      </c>
      <c r="C18" s="24">
        <v>110</v>
      </c>
    </row>
    <row r="19" spans="2:3" ht="15.75" thickBot="1" x14ac:dyDescent="0.3">
      <c r="B19" s="25" t="s">
        <v>18</v>
      </c>
      <c r="C19" s="26">
        <v>111</v>
      </c>
    </row>
    <row r="21" spans="2:3" ht="15.75" thickBot="1" x14ac:dyDescent="0.3"/>
    <row r="22" spans="2:3" ht="15.75" thickBot="1" x14ac:dyDescent="0.3">
      <c r="B22" s="3" t="s">
        <v>29</v>
      </c>
    </row>
    <row r="23" spans="2:3" ht="15.75" thickBot="1" x14ac:dyDescent="0.3">
      <c r="B23" s="1" t="s">
        <v>31</v>
      </c>
      <c r="C23" s="27">
        <f>(C18*(((-((1-SQRT(F13/C9))*100))/2)+100))/100</f>
        <v>108.49881368287625</v>
      </c>
    </row>
    <row r="24" spans="2:3" ht="15.75" thickBot="1" x14ac:dyDescent="0.3"/>
    <row r="25" spans="2:3" ht="15.75" thickBot="1" x14ac:dyDescent="0.3">
      <c r="B25" s="3" t="s">
        <v>30</v>
      </c>
    </row>
    <row r="26" spans="2:3" ht="15.75" thickBot="1" x14ac:dyDescent="0.3">
      <c r="B26" s="1" t="s">
        <v>31</v>
      </c>
      <c r="C26" s="27">
        <f>(C19*(((-((1-SQRT(F13/C9))*100))/2)+100))/100</f>
        <v>109.48516653453875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C20" sqref="C20"/>
    </sheetView>
  </sheetViews>
  <sheetFormatPr defaultRowHeight="15" x14ac:dyDescent="0.25"/>
  <cols>
    <col min="2" max="2" width="17.140625" customWidth="1"/>
    <col min="3" max="3" width="15.42578125" customWidth="1"/>
    <col min="4" max="4" width="14.5703125" customWidth="1"/>
    <col min="5" max="5" width="12.7109375" customWidth="1"/>
    <col min="6" max="6" width="12.28515625" customWidth="1"/>
    <col min="7" max="7" width="5.5703125" customWidth="1"/>
  </cols>
  <sheetData>
    <row r="1" spans="2:7" ht="15.75" thickBot="1" x14ac:dyDescent="0.3"/>
    <row r="2" spans="2:7" ht="15.75" thickBot="1" x14ac:dyDescent="0.3">
      <c r="B2" s="5" t="s">
        <v>15</v>
      </c>
      <c r="C2" s="4" t="s">
        <v>35</v>
      </c>
    </row>
    <row r="3" spans="2:7" ht="15.75" thickBot="1" x14ac:dyDescent="0.3"/>
    <row r="4" spans="2:7" ht="15.75" thickBot="1" x14ac:dyDescent="0.3">
      <c r="B4" s="11" t="s">
        <v>0</v>
      </c>
      <c r="C4" s="10" t="s">
        <v>14</v>
      </c>
      <c r="E4" s="21" t="s">
        <v>19</v>
      </c>
      <c r="F4" s="22" t="s">
        <v>14</v>
      </c>
      <c r="G4" s="2" t="s">
        <v>20</v>
      </c>
    </row>
    <row r="5" spans="2:7" x14ac:dyDescent="0.25">
      <c r="B5" s="8" t="s">
        <v>1</v>
      </c>
      <c r="C5" s="9">
        <v>-6.4999999999999997E-3</v>
      </c>
      <c r="E5" s="15" t="s">
        <v>27</v>
      </c>
      <c r="F5" s="18">
        <v>25</v>
      </c>
      <c r="G5" s="12" t="s">
        <v>21</v>
      </c>
    </row>
    <row r="6" spans="2:7" x14ac:dyDescent="0.25">
      <c r="B6" s="7" t="s">
        <v>2</v>
      </c>
      <c r="C6" s="6">
        <v>5.2558774320000001</v>
      </c>
      <c r="E6" s="16" t="s">
        <v>28</v>
      </c>
      <c r="F6" s="19">
        <v>100</v>
      </c>
      <c r="G6" s="13" t="s">
        <v>22</v>
      </c>
    </row>
    <row r="7" spans="2:7" x14ac:dyDescent="0.25">
      <c r="B7" s="7" t="s">
        <v>3</v>
      </c>
      <c r="C7" s="6">
        <v>287.053</v>
      </c>
      <c r="E7" s="16" t="s">
        <v>25</v>
      </c>
      <c r="F7" s="19">
        <v>1010</v>
      </c>
      <c r="G7" s="13" t="s">
        <v>23</v>
      </c>
    </row>
    <row r="8" spans="2:7" ht="15.75" thickBot="1" x14ac:dyDescent="0.3">
      <c r="B8" s="7" t="s">
        <v>4</v>
      </c>
      <c r="C8" s="6">
        <v>288.14999999999998</v>
      </c>
      <c r="E8" s="17" t="s">
        <v>26</v>
      </c>
      <c r="F8" s="20">
        <v>50</v>
      </c>
      <c r="G8" s="14" t="s">
        <v>24</v>
      </c>
    </row>
    <row r="9" spans="2:7" x14ac:dyDescent="0.25">
      <c r="B9" s="7" t="s">
        <v>5</v>
      </c>
      <c r="C9" s="6">
        <v>1.2249994630000001</v>
      </c>
    </row>
    <row r="10" spans="2:7" x14ac:dyDescent="0.25">
      <c r="B10" s="7" t="s">
        <v>6</v>
      </c>
      <c r="C10" s="6">
        <v>9685</v>
      </c>
    </row>
    <row r="11" spans="2:7" x14ac:dyDescent="0.25">
      <c r="B11" s="7" t="s">
        <v>7</v>
      </c>
      <c r="C11" s="6">
        <v>2038.5</v>
      </c>
    </row>
    <row r="12" spans="2:7" x14ac:dyDescent="0.25">
      <c r="B12" s="7" t="s">
        <v>8</v>
      </c>
      <c r="C12" s="6">
        <v>0</v>
      </c>
      <c r="E12" s="28" t="s">
        <v>32</v>
      </c>
      <c r="F12">
        <f>F7*100*((((F6-C12)*C5)+C8)/C8)^C6</f>
        <v>99808.273042105298</v>
      </c>
    </row>
    <row r="13" spans="2:7" x14ac:dyDescent="0.25">
      <c r="B13" s="7" t="s">
        <v>9</v>
      </c>
      <c r="C13" s="6">
        <v>611.21299999999997</v>
      </c>
      <c r="E13" t="s">
        <v>33</v>
      </c>
      <c r="F13">
        <f>F12/((C7/(1-(((((2.76^((C14*F5)/(F5+C15))*C13)*F8)/F12)/100)*C17)))*(F5+273.15))</f>
        <v>1.1590410638832791</v>
      </c>
    </row>
    <row r="14" spans="2:7" x14ac:dyDescent="0.25">
      <c r="B14" s="7" t="s">
        <v>10</v>
      </c>
      <c r="C14" s="6">
        <v>17.504300000000001</v>
      </c>
      <c r="E14" t="s">
        <v>34</v>
      </c>
      <c r="F14">
        <f>LOG(F13)</f>
        <v>6.4098822936841091E-2</v>
      </c>
    </row>
    <row r="15" spans="2:7" x14ac:dyDescent="0.25">
      <c r="B15" s="7" t="s">
        <v>11</v>
      </c>
      <c r="C15" s="6">
        <v>241.2</v>
      </c>
    </row>
    <row r="16" spans="2:7" x14ac:dyDescent="0.25">
      <c r="B16" s="7" t="s">
        <v>12</v>
      </c>
      <c r="C16" s="6">
        <v>101325</v>
      </c>
    </row>
    <row r="17" spans="2:3" x14ac:dyDescent="0.25">
      <c r="B17" s="7" t="s">
        <v>13</v>
      </c>
      <c r="C17" s="6">
        <v>0.37732537960954399</v>
      </c>
    </row>
    <row r="18" spans="2:3" x14ac:dyDescent="0.25">
      <c r="B18" s="23" t="s">
        <v>17</v>
      </c>
      <c r="C18" s="24">
        <v>115</v>
      </c>
    </row>
    <row r="19" spans="2:3" ht="15.75" thickBot="1" x14ac:dyDescent="0.3">
      <c r="B19" s="25" t="s">
        <v>18</v>
      </c>
      <c r="C19" s="26">
        <v>117</v>
      </c>
    </row>
    <row r="21" spans="2:3" ht="15.75" thickBot="1" x14ac:dyDescent="0.3"/>
    <row r="22" spans="2:3" ht="15.75" thickBot="1" x14ac:dyDescent="0.3">
      <c r="B22" s="3" t="s">
        <v>29</v>
      </c>
    </row>
    <row r="23" spans="2:3" ht="15.75" thickBot="1" x14ac:dyDescent="0.3">
      <c r="B23" s="1" t="s">
        <v>31</v>
      </c>
      <c r="C23" s="27">
        <f>(C18*(((-((1-SQRT(F13/C9))*100))/2)+100))/100</f>
        <v>113.43057794118879</v>
      </c>
    </row>
    <row r="24" spans="2:3" ht="15.75" thickBot="1" x14ac:dyDescent="0.3"/>
    <row r="25" spans="2:3" ht="15.75" thickBot="1" x14ac:dyDescent="0.3">
      <c r="B25" s="3" t="s">
        <v>30</v>
      </c>
    </row>
    <row r="26" spans="2:3" ht="15.75" thickBot="1" x14ac:dyDescent="0.3">
      <c r="B26" s="1" t="s">
        <v>31</v>
      </c>
      <c r="C26" s="27">
        <f>(C19*(((-((1-SQRT(F13/C9))*100))/2)+100))/100</f>
        <v>115.40328364451381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C19" sqref="C19"/>
    </sheetView>
  </sheetViews>
  <sheetFormatPr defaultRowHeight="15" x14ac:dyDescent="0.25"/>
  <cols>
    <col min="2" max="2" width="17.140625" customWidth="1"/>
    <col min="3" max="3" width="15.42578125" customWidth="1"/>
    <col min="4" max="4" width="14.5703125" customWidth="1"/>
    <col min="5" max="5" width="12.7109375" customWidth="1"/>
    <col min="6" max="6" width="12.28515625" customWidth="1"/>
    <col min="7" max="7" width="5.5703125" customWidth="1"/>
  </cols>
  <sheetData>
    <row r="1" spans="2:7" ht="15.75" thickBot="1" x14ac:dyDescent="0.3"/>
    <row r="2" spans="2:7" ht="15.75" thickBot="1" x14ac:dyDescent="0.3">
      <c r="B2" s="5" t="s">
        <v>15</v>
      </c>
      <c r="C2" s="4" t="s">
        <v>36</v>
      </c>
    </row>
    <row r="3" spans="2:7" ht="15.75" thickBot="1" x14ac:dyDescent="0.3"/>
    <row r="4" spans="2:7" ht="15.75" thickBot="1" x14ac:dyDescent="0.3">
      <c r="B4" s="11" t="s">
        <v>0</v>
      </c>
      <c r="C4" s="10" t="s">
        <v>14</v>
      </c>
      <c r="E4" s="21" t="s">
        <v>19</v>
      </c>
      <c r="F4" s="22" t="s">
        <v>14</v>
      </c>
      <c r="G4" s="2" t="s">
        <v>20</v>
      </c>
    </row>
    <row r="5" spans="2:7" x14ac:dyDescent="0.25">
      <c r="B5" s="8" t="s">
        <v>1</v>
      </c>
      <c r="C5" s="9">
        <v>-6.4999999999999997E-3</v>
      </c>
      <c r="E5" s="15" t="s">
        <v>27</v>
      </c>
      <c r="F5" s="18">
        <v>25</v>
      </c>
      <c r="G5" s="12" t="s">
        <v>21</v>
      </c>
    </row>
    <row r="6" spans="2:7" x14ac:dyDescent="0.25">
      <c r="B6" s="7" t="s">
        <v>2</v>
      </c>
      <c r="C6" s="6">
        <v>5.2558774320000001</v>
      </c>
      <c r="E6" s="16" t="s">
        <v>28</v>
      </c>
      <c r="F6" s="19">
        <v>100</v>
      </c>
      <c r="G6" s="13" t="s">
        <v>22</v>
      </c>
    </row>
    <row r="7" spans="2:7" x14ac:dyDescent="0.25">
      <c r="B7" s="7" t="s">
        <v>3</v>
      </c>
      <c r="C7" s="6">
        <v>287.053</v>
      </c>
      <c r="E7" s="16" t="s">
        <v>25</v>
      </c>
      <c r="F7" s="19">
        <v>1010</v>
      </c>
      <c r="G7" s="13" t="s">
        <v>23</v>
      </c>
    </row>
    <row r="8" spans="2:7" ht="15.75" thickBot="1" x14ac:dyDescent="0.3">
      <c r="B8" s="7" t="s">
        <v>4</v>
      </c>
      <c r="C8" s="6">
        <v>288.14999999999998</v>
      </c>
      <c r="E8" s="17" t="s">
        <v>26</v>
      </c>
      <c r="F8" s="20">
        <v>50</v>
      </c>
      <c r="G8" s="14" t="s">
        <v>24</v>
      </c>
    </row>
    <row r="9" spans="2:7" x14ac:dyDescent="0.25">
      <c r="B9" s="7" t="s">
        <v>5</v>
      </c>
      <c r="C9" s="6">
        <v>1.2249994630000001</v>
      </c>
    </row>
    <row r="10" spans="2:7" x14ac:dyDescent="0.25">
      <c r="B10" s="7" t="s">
        <v>6</v>
      </c>
      <c r="C10" s="6">
        <v>9685</v>
      </c>
    </row>
    <row r="11" spans="2:7" x14ac:dyDescent="0.25">
      <c r="B11" s="7" t="s">
        <v>7</v>
      </c>
      <c r="C11" s="6">
        <v>2038.5</v>
      </c>
    </row>
    <row r="12" spans="2:7" x14ac:dyDescent="0.25">
      <c r="B12" s="7" t="s">
        <v>8</v>
      </c>
      <c r="C12" s="6">
        <v>0</v>
      </c>
      <c r="E12" s="28" t="s">
        <v>32</v>
      </c>
      <c r="F12">
        <f>F7*100*((((F6-C12)*C5)+C8)/C8)^C6</f>
        <v>99808.273042105298</v>
      </c>
    </row>
    <row r="13" spans="2:7" x14ac:dyDescent="0.25">
      <c r="B13" s="7" t="s">
        <v>9</v>
      </c>
      <c r="C13" s="6">
        <v>611.21299999999997</v>
      </c>
      <c r="E13" t="s">
        <v>33</v>
      </c>
      <c r="F13">
        <f>F12/((C7/(1-(((((2.76^((C14*F5)/(F5+C15))*C13)*F8)/F12)/100)*C17)))*(F5+273.15))</f>
        <v>1.1590410638832791</v>
      </c>
    </row>
    <row r="14" spans="2:7" x14ac:dyDescent="0.25">
      <c r="B14" s="7" t="s">
        <v>10</v>
      </c>
      <c r="C14" s="6">
        <v>17.504300000000001</v>
      </c>
      <c r="E14" t="s">
        <v>34</v>
      </c>
      <c r="F14">
        <f>LOG(F13)</f>
        <v>6.4098822936841091E-2</v>
      </c>
    </row>
    <row r="15" spans="2:7" x14ac:dyDescent="0.25">
      <c r="B15" s="7" t="s">
        <v>11</v>
      </c>
      <c r="C15" s="6">
        <v>241.2</v>
      </c>
    </row>
    <row r="16" spans="2:7" x14ac:dyDescent="0.25">
      <c r="B16" s="7" t="s">
        <v>12</v>
      </c>
      <c r="C16" s="6">
        <v>101325</v>
      </c>
    </row>
    <row r="17" spans="2:3" x14ac:dyDescent="0.25">
      <c r="B17" s="7" t="s">
        <v>13</v>
      </c>
      <c r="C17" s="6">
        <v>0.37732537960954399</v>
      </c>
    </row>
    <row r="18" spans="2:3" ht="15.75" thickBot="1" x14ac:dyDescent="0.3">
      <c r="B18" s="25" t="s">
        <v>17</v>
      </c>
      <c r="C18" s="26">
        <v>129</v>
      </c>
    </row>
    <row r="20" spans="2:3" ht="15.75" thickBot="1" x14ac:dyDescent="0.3"/>
    <row r="21" spans="2:3" ht="15.75" thickBot="1" x14ac:dyDescent="0.3">
      <c r="B21" s="1" t="s">
        <v>31</v>
      </c>
      <c r="C21" s="27">
        <f>(C18*(((-((1-SQRT(F13/C9))*100))/2)+100))/100</f>
        <v>127.23951786446395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D23" sqref="D23"/>
    </sheetView>
  </sheetViews>
  <sheetFormatPr defaultRowHeight="15" x14ac:dyDescent="0.25"/>
  <cols>
    <col min="2" max="2" width="17.140625" customWidth="1"/>
    <col min="3" max="3" width="15.42578125" customWidth="1"/>
    <col min="4" max="4" width="14.5703125" customWidth="1"/>
    <col min="5" max="5" width="12.7109375" customWidth="1"/>
    <col min="6" max="6" width="12.28515625" customWidth="1"/>
    <col min="7" max="7" width="5.5703125" customWidth="1"/>
  </cols>
  <sheetData>
    <row r="1" spans="2:7" ht="15.75" thickBot="1" x14ac:dyDescent="0.3"/>
    <row r="2" spans="2:7" ht="15.75" thickBot="1" x14ac:dyDescent="0.3">
      <c r="B2" s="5" t="s">
        <v>15</v>
      </c>
      <c r="C2" s="4" t="s">
        <v>37</v>
      </c>
    </row>
    <row r="3" spans="2:7" ht="15.75" thickBot="1" x14ac:dyDescent="0.3"/>
    <row r="4" spans="2:7" ht="15.75" thickBot="1" x14ac:dyDescent="0.3">
      <c r="B4" s="11" t="s">
        <v>0</v>
      </c>
      <c r="C4" s="10" t="s">
        <v>14</v>
      </c>
      <c r="E4" s="21" t="s">
        <v>19</v>
      </c>
      <c r="F4" s="22" t="s">
        <v>14</v>
      </c>
      <c r="G4" s="2" t="s">
        <v>20</v>
      </c>
    </row>
    <row r="5" spans="2:7" x14ac:dyDescent="0.25">
      <c r="B5" s="8" t="s">
        <v>1</v>
      </c>
      <c r="C5" s="9">
        <v>-6.4999999999999997E-3</v>
      </c>
      <c r="E5" s="15" t="s">
        <v>27</v>
      </c>
      <c r="F5" s="18">
        <v>25</v>
      </c>
      <c r="G5" s="12" t="s">
        <v>21</v>
      </c>
    </row>
    <row r="6" spans="2:7" x14ac:dyDescent="0.25">
      <c r="B6" s="7" t="s">
        <v>2</v>
      </c>
      <c r="C6" s="6">
        <v>5.2558774320000001</v>
      </c>
      <c r="E6" s="16" t="s">
        <v>28</v>
      </c>
      <c r="F6" s="19">
        <v>100</v>
      </c>
      <c r="G6" s="13" t="s">
        <v>22</v>
      </c>
    </row>
    <row r="7" spans="2:7" x14ac:dyDescent="0.25">
      <c r="B7" s="7" t="s">
        <v>3</v>
      </c>
      <c r="C7" s="6">
        <v>287.053</v>
      </c>
      <c r="E7" s="16" t="s">
        <v>25</v>
      </c>
      <c r="F7" s="19">
        <v>1010</v>
      </c>
      <c r="G7" s="13" t="s">
        <v>23</v>
      </c>
    </row>
    <row r="8" spans="2:7" ht="15.75" thickBot="1" x14ac:dyDescent="0.3">
      <c r="B8" s="7" t="s">
        <v>4</v>
      </c>
      <c r="C8" s="6">
        <v>288.14999999999998</v>
      </c>
      <c r="E8" s="17" t="s">
        <v>26</v>
      </c>
      <c r="F8" s="20">
        <v>50</v>
      </c>
      <c r="G8" s="14" t="s">
        <v>24</v>
      </c>
    </row>
    <row r="9" spans="2:7" x14ac:dyDescent="0.25">
      <c r="B9" s="7" t="s">
        <v>5</v>
      </c>
      <c r="C9" s="6">
        <v>1.2249994630000001</v>
      </c>
    </row>
    <row r="10" spans="2:7" x14ac:dyDescent="0.25">
      <c r="B10" s="7" t="s">
        <v>6</v>
      </c>
      <c r="C10" s="6">
        <v>9685</v>
      </c>
    </row>
    <row r="11" spans="2:7" x14ac:dyDescent="0.25">
      <c r="B11" s="7" t="s">
        <v>7</v>
      </c>
      <c r="C11" s="6">
        <v>2038.5</v>
      </c>
    </row>
    <row r="12" spans="2:7" x14ac:dyDescent="0.25">
      <c r="B12" s="7" t="s">
        <v>8</v>
      </c>
      <c r="C12" s="6">
        <v>0</v>
      </c>
      <c r="E12" s="28" t="s">
        <v>32</v>
      </c>
      <c r="F12">
        <f>F7*100*((((F6-C12)*C5)+C8)/C8)^C6</f>
        <v>99808.273042105298</v>
      </c>
    </row>
    <row r="13" spans="2:7" x14ac:dyDescent="0.25">
      <c r="B13" s="7" t="s">
        <v>9</v>
      </c>
      <c r="C13" s="6">
        <v>611.21299999999997</v>
      </c>
      <c r="E13" t="s">
        <v>33</v>
      </c>
      <c r="F13">
        <f>F12/((C7/(1-(((((2.76^((C14*F5)/(F5+C15))*C13)*F8)/F12)/100)*C17)))*(F5+273.15))</f>
        <v>1.1590410638832791</v>
      </c>
    </row>
    <row r="14" spans="2:7" x14ac:dyDescent="0.25">
      <c r="B14" s="7" t="s">
        <v>10</v>
      </c>
      <c r="C14" s="6">
        <v>17.504300000000001</v>
      </c>
      <c r="E14" t="s">
        <v>34</v>
      </c>
      <c r="F14">
        <f>LOG(F13)</f>
        <v>6.4098822936841091E-2</v>
      </c>
    </row>
    <row r="15" spans="2:7" x14ac:dyDescent="0.25">
      <c r="B15" s="7" t="s">
        <v>11</v>
      </c>
      <c r="C15" s="6">
        <v>241.2</v>
      </c>
    </row>
    <row r="16" spans="2:7" x14ac:dyDescent="0.25">
      <c r="B16" s="7" t="s">
        <v>12</v>
      </c>
      <c r="C16" s="6">
        <v>101325</v>
      </c>
    </row>
    <row r="17" spans="2:3" x14ac:dyDescent="0.25">
      <c r="B17" s="7" t="s">
        <v>13</v>
      </c>
      <c r="C17" s="6">
        <v>0.37732537960954399</v>
      </c>
    </row>
    <row r="18" spans="2:3" ht="15.75" thickBot="1" x14ac:dyDescent="0.3">
      <c r="B18" s="25" t="s">
        <v>17</v>
      </c>
      <c r="C18" s="26">
        <v>128</v>
      </c>
    </row>
    <row r="20" spans="2:3" ht="15.75" thickBot="1" x14ac:dyDescent="0.3"/>
    <row r="21" spans="2:3" ht="15.75" thickBot="1" x14ac:dyDescent="0.3">
      <c r="B21" s="1" t="s">
        <v>31</v>
      </c>
      <c r="C21" s="27">
        <f>(C18*(((-((1-SQRT(F13/C9))*100))/2)+100))/100</f>
        <v>126.25316501280143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tabSelected="1" workbookViewId="0">
      <selection activeCell="C20" sqref="C20"/>
    </sheetView>
  </sheetViews>
  <sheetFormatPr defaultRowHeight="15" x14ac:dyDescent="0.25"/>
  <cols>
    <col min="2" max="2" width="17.140625" customWidth="1"/>
    <col min="3" max="3" width="15.42578125" customWidth="1"/>
    <col min="4" max="4" width="14.5703125" customWidth="1"/>
    <col min="5" max="5" width="12.7109375" customWidth="1"/>
    <col min="6" max="6" width="12.28515625" customWidth="1"/>
    <col min="7" max="7" width="5.5703125" customWidth="1"/>
  </cols>
  <sheetData>
    <row r="1" spans="2:7" ht="15.75" thickBot="1" x14ac:dyDescent="0.3"/>
    <row r="2" spans="2:7" ht="15.75" thickBot="1" x14ac:dyDescent="0.3">
      <c r="B2" s="5" t="s">
        <v>15</v>
      </c>
      <c r="C2" s="4" t="s">
        <v>38</v>
      </c>
    </row>
    <row r="3" spans="2:7" ht="15.75" thickBot="1" x14ac:dyDescent="0.3"/>
    <row r="4" spans="2:7" ht="15.75" thickBot="1" x14ac:dyDescent="0.3">
      <c r="B4" s="11" t="s">
        <v>0</v>
      </c>
      <c r="C4" s="10" t="s">
        <v>14</v>
      </c>
      <c r="E4" s="21" t="s">
        <v>19</v>
      </c>
      <c r="F4" s="22" t="s">
        <v>14</v>
      </c>
      <c r="G4" s="2" t="s">
        <v>20</v>
      </c>
    </row>
    <row r="5" spans="2:7" x14ac:dyDescent="0.25">
      <c r="B5" s="8" t="s">
        <v>1</v>
      </c>
      <c r="C5" s="9">
        <v>-6.4999999999999997E-3</v>
      </c>
      <c r="E5" s="15" t="s">
        <v>27</v>
      </c>
      <c r="F5" s="18">
        <v>25</v>
      </c>
      <c r="G5" s="12" t="s">
        <v>21</v>
      </c>
    </row>
    <row r="6" spans="2:7" x14ac:dyDescent="0.25">
      <c r="B6" s="7" t="s">
        <v>2</v>
      </c>
      <c r="C6" s="6">
        <v>5.2558774320000001</v>
      </c>
      <c r="E6" s="16" t="s">
        <v>28</v>
      </c>
      <c r="F6" s="19">
        <v>100</v>
      </c>
      <c r="G6" s="13" t="s">
        <v>22</v>
      </c>
    </row>
    <row r="7" spans="2:7" x14ac:dyDescent="0.25">
      <c r="B7" s="7" t="s">
        <v>3</v>
      </c>
      <c r="C7" s="6">
        <v>287.053</v>
      </c>
      <c r="E7" s="16" t="s">
        <v>25</v>
      </c>
      <c r="F7" s="19">
        <v>1010</v>
      </c>
      <c r="G7" s="13" t="s">
        <v>23</v>
      </c>
    </row>
    <row r="8" spans="2:7" ht="15.75" thickBot="1" x14ac:dyDescent="0.3">
      <c r="B8" s="7" t="s">
        <v>4</v>
      </c>
      <c r="C8" s="6">
        <v>288.14999999999998</v>
      </c>
      <c r="E8" s="17" t="s">
        <v>26</v>
      </c>
      <c r="F8" s="20">
        <v>50</v>
      </c>
      <c r="G8" s="14" t="s">
        <v>24</v>
      </c>
    </row>
    <row r="9" spans="2:7" x14ac:dyDescent="0.25">
      <c r="B9" s="7" t="s">
        <v>5</v>
      </c>
      <c r="C9" s="6">
        <v>1.2249994630000001</v>
      </c>
    </row>
    <row r="10" spans="2:7" x14ac:dyDescent="0.25">
      <c r="B10" s="7" t="s">
        <v>6</v>
      </c>
      <c r="C10" s="6">
        <v>9685</v>
      </c>
    </row>
    <row r="11" spans="2:7" x14ac:dyDescent="0.25">
      <c r="B11" s="7" t="s">
        <v>7</v>
      </c>
      <c r="C11" s="6">
        <v>2038.5</v>
      </c>
    </row>
    <row r="12" spans="2:7" x14ac:dyDescent="0.25">
      <c r="B12" s="7" t="s">
        <v>8</v>
      </c>
      <c r="C12" s="6">
        <v>0</v>
      </c>
      <c r="E12" s="28" t="s">
        <v>32</v>
      </c>
      <c r="F12">
        <f>F7*100*((((F6-C12)*C5)+C8)/C8)^C6</f>
        <v>99808.273042105298</v>
      </c>
    </row>
    <row r="13" spans="2:7" x14ac:dyDescent="0.25">
      <c r="B13" s="7" t="s">
        <v>9</v>
      </c>
      <c r="C13" s="6">
        <v>611.21299999999997</v>
      </c>
      <c r="E13" t="s">
        <v>33</v>
      </c>
      <c r="F13">
        <f>F12/((C7/(1-(((((2.76^((C14*F5)/(F5+C15))*C13)*F8)/F12)/100)*C17)))*(F5+273.15))</f>
        <v>1.1590410638832791</v>
      </c>
    </row>
    <row r="14" spans="2:7" x14ac:dyDescent="0.25">
      <c r="B14" s="7" t="s">
        <v>10</v>
      </c>
      <c r="C14" s="6">
        <v>17.504300000000001</v>
      </c>
      <c r="E14" t="s">
        <v>34</v>
      </c>
      <c r="F14">
        <f>LOG(F13)</f>
        <v>6.4098822936841091E-2</v>
      </c>
    </row>
    <row r="15" spans="2:7" x14ac:dyDescent="0.25">
      <c r="B15" s="7" t="s">
        <v>11</v>
      </c>
      <c r="C15" s="6">
        <v>241.2</v>
      </c>
    </row>
    <row r="16" spans="2:7" x14ac:dyDescent="0.25">
      <c r="B16" s="7" t="s">
        <v>12</v>
      </c>
      <c r="C16" s="6">
        <v>101325</v>
      </c>
    </row>
    <row r="17" spans="2:3" x14ac:dyDescent="0.25">
      <c r="B17" s="7" t="s">
        <v>13</v>
      </c>
      <c r="C17" s="6">
        <v>0.37732537960954399</v>
      </c>
    </row>
    <row r="18" spans="2:3" x14ac:dyDescent="0.25">
      <c r="B18" s="23" t="s">
        <v>17</v>
      </c>
      <c r="C18" s="24">
        <v>136</v>
      </c>
    </row>
    <row r="19" spans="2:3" ht="15.75" thickBot="1" x14ac:dyDescent="0.3">
      <c r="B19" s="25" t="s">
        <v>18</v>
      </c>
      <c r="C19" s="26">
        <v>132</v>
      </c>
    </row>
    <row r="21" spans="2:3" ht="15.75" thickBot="1" x14ac:dyDescent="0.3"/>
    <row r="22" spans="2:3" ht="15.75" thickBot="1" x14ac:dyDescent="0.3">
      <c r="B22" s="3" t="s">
        <v>29</v>
      </c>
    </row>
    <row r="23" spans="2:3" ht="15.75" thickBot="1" x14ac:dyDescent="0.3">
      <c r="B23" s="1" t="s">
        <v>31</v>
      </c>
      <c r="C23" s="27">
        <f>(C18*(((-((1-SQRT(F13/C9))*100))/2)+100))/100</f>
        <v>134.14398782610152</v>
      </c>
    </row>
    <row r="24" spans="2:3" ht="15.75" thickBot="1" x14ac:dyDescent="0.3"/>
    <row r="25" spans="2:3" ht="15.75" thickBot="1" x14ac:dyDescent="0.3">
      <c r="B25" s="3" t="s">
        <v>30</v>
      </c>
    </row>
    <row r="26" spans="2:3" ht="15.75" thickBot="1" x14ac:dyDescent="0.3">
      <c r="B26" s="1" t="s">
        <v>31</v>
      </c>
      <c r="C26" s="27">
        <f>(C19*(((-((1-SQRT(F13/C9))*100))/2)+100))/100</f>
        <v>130.19857641945148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MICRO</vt:lpstr>
      <vt:lpstr>MINI</vt:lpstr>
      <vt:lpstr>JUNIOR</vt:lpstr>
      <vt:lpstr>SENIOR</vt:lpstr>
      <vt:lpstr>DD2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2024-01-11T16:42:05Z</dcterms:modified>
</cp:coreProperties>
</file>