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drawings/drawing2.xml" ContentType="application/vnd.openxmlformats-officedocument.drawing+xml"/>
  <Override PartName="/xl/tables/table8.xml" ContentType="application/vnd.openxmlformats-officedocument.spreadsheetml.table+xml"/>
  <Override PartName="/xl/drawings/drawing3.xml" ContentType="application/vnd.openxmlformats-officedocument.drawing+xml"/>
  <Override PartName="/xl/tables/table9.xml" ContentType="application/vnd.openxmlformats-officedocument.spreadsheetml.table+xml"/>
  <Override PartName="/xl/slicers/slicer1.xml" ContentType="application/vnd.ms-excel.slicer+xml"/>
  <Override PartName="/xl/drawings/drawing4.xml" ContentType="application/vnd.openxmlformats-officedocument.drawing+xml"/>
  <Override PartName="/xl/tables/table10.xml" ContentType="application/vnd.openxmlformats-officedocument.spreadsheetml.table+xml"/>
  <Override PartName="/xl/slicers/slicer2.xml" ContentType="application/vnd.ms-excel.slicer+xml"/>
  <Override PartName="/xl/drawings/drawing5.xml" ContentType="application/vnd.openxmlformats-officedocument.drawing+xml"/>
  <Override PartName="/xl/tables/table11.xml" ContentType="application/vnd.openxmlformats-officedocument.spreadsheetml.table+xml"/>
  <Override PartName="/xl/slicers/slicer3.xml" ContentType="application/vnd.ms-excel.slicer+xml"/>
  <Override PartName="/xl/drawings/drawing6.xml" ContentType="application/vnd.openxmlformats-officedocument.drawing+xml"/>
  <Override PartName="/xl/tables/table12.xml" ContentType="application/vnd.openxmlformats-officedocument.spreadsheetml.table+xml"/>
  <Override PartName="/xl/slicers/slicer4.xml" ContentType="application/vnd.ms-excel.slicer+xml"/>
  <Override PartName="/xl/drawings/drawing7.xml" ContentType="application/vnd.openxmlformats-officedocument.drawing+xml"/>
  <Override PartName="/xl/tables/table13.xml" ContentType="application/vnd.openxmlformats-officedocument.spreadsheetml.table+xml"/>
  <Override PartName="/xl/slicers/slicer5.xml" ContentType="application/vnd.ms-excel.slicer+xml"/>
  <Override PartName="/xl/drawings/drawing8.xml" ContentType="application/vnd.openxmlformats-officedocument.drawing+xml"/>
  <Override PartName="/xl/tables/table14.xml" ContentType="application/vnd.openxmlformats-officedocument.spreadsheetml.table+xml"/>
  <Override PartName="/xl/slicers/slicer6.xml" ContentType="application/vnd.ms-excel.slicer+xml"/>
  <Override PartName="/xl/drawings/drawing9.xml" ContentType="application/vnd.openxmlformats-officedocument.drawing+xml"/>
  <Override PartName="/xl/tables/table15.xml" ContentType="application/vnd.openxmlformats-officedocument.spreadsheetml.table+xml"/>
  <Override PartName="/xl/slicers/slicer7.xml" ContentType="application/vnd.ms-excel.slicer+xml"/>
  <Override PartName="/xl/drawings/drawing10.xml" ContentType="application/vnd.openxmlformats-officedocument.drawing+xml"/>
  <Override PartName="/xl/tables/table16.xml" ContentType="application/vnd.openxmlformats-officedocument.spreadsheetml.table+xml"/>
  <Override PartName="/xl/slicers/slicer8.xml" ContentType="application/vnd.ms-excel.slicer+xml"/>
  <Override PartName="/xl/drawings/drawing11.xml" ContentType="application/vnd.openxmlformats-officedocument.drawing+xml"/>
  <Override PartName="/xl/tables/table17.xml" ContentType="application/vnd.openxmlformats-officedocument.spreadsheetml.table+xml"/>
  <Override PartName="/xl/slicers/slicer9.xml" ContentType="application/vnd.ms-excel.slicer+xml"/>
  <Override PartName="/xl/drawings/drawing12.xml" ContentType="application/vnd.openxmlformats-officedocument.drawing+xml"/>
  <Override PartName="/xl/tables/table18.xml" ContentType="application/vnd.openxmlformats-officedocument.spreadsheetml.table+xml"/>
  <Override PartName="/xl/slicers/slicer10.xml" ContentType="application/vnd.ms-excel.slicer+xml"/>
  <Override PartName="/xl/drawings/drawing13.xml" ContentType="application/vnd.openxmlformats-officedocument.drawing+xml"/>
  <Override PartName="/xl/tables/table19.xml" ContentType="application/vnd.openxmlformats-officedocument.spreadsheetml.table+xml"/>
  <Override PartName="/xl/slicers/slicer11.xml" ContentType="application/vnd.ms-excel.slicer+xml"/>
  <Override PartName="/xl/drawings/drawing14.xml" ContentType="application/vnd.openxmlformats-officedocument.drawing+xml"/>
  <Override PartName="/xl/tables/table20.xml" ContentType="application/vnd.openxmlformats-officedocument.spreadsheetml.table+xml"/>
  <Override PartName="/xl/slicers/slicer1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Jensen\Budget Tracker\"/>
    </mc:Choice>
  </mc:AlternateContent>
  <xr:revisionPtr revIDLastSave="0" documentId="8_{7C04FB5F-9A0E-43AB-8C84-9AEF3EF1AB0F}" xr6:coauthVersionLast="47" xr6:coauthVersionMax="47" xr10:uidLastSave="{00000000-0000-0000-0000-000000000000}"/>
  <bookViews>
    <workbookView xWindow="-120" yWindow="-120" windowWidth="29040" windowHeight="15990" xr2:uid="{0DFD628D-BB8C-4FFF-93C3-72BD27070450}"/>
  </bookViews>
  <sheets>
    <sheet name="Reports" sheetId="1" r:id="rId1"/>
    <sheet name="Income" sheetId="5" r:id="rId2"/>
    <sheet name="Savings" sheetId="7" r:id="rId3"/>
    <sheet name="Expenses" sheetId="3" r:id="rId4"/>
    <sheet name="Rules" sheetId="4" r:id="rId5"/>
    <sheet name="Template" sheetId="2" r:id="rId6"/>
    <sheet name="JAN" sheetId="9" state="hidden" r:id="rId7"/>
    <sheet name="FEB" sheetId="10" state="hidden" r:id="rId8"/>
    <sheet name="MAR" sheetId="11" state="hidden" r:id="rId9"/>
    <sheet name="APR" sheetId="12" state="hidden" r:id="rId10"/>
    <sheet name="MAY" sheetId="13" state="hidden" r:id="rId11"/>
    <sheet name="JUN" sheetId="14" state="hidden" r:id="rId12"/>
    <sheet name="JUL" sheetId="15" state="hidden" r:id="rId13"/>
    <sheet name="AUG" sheetId="16" state="hidden" r:id="rId14"/>
    <sheet name="SEP" sheetId="17" state="hidden" r:id="rId15"/>
    <sheet name="OCT" sheetId="18" state="hidden" r:id="rId16"/>
    <sheet name="NOV" sheetId="19" state="hidden" r:id="rId17"/>
    <sheet name="DEC" sheetId="20" state="hidden" r:id="rId18"/>
  </sheets>
  <definedNames>
    <definedName name="AUD_GBP">0.53</definedName>
    <definedName name="ExpenseCategories">Expenses!$I$3:$I$26</definedName>
    <definedName name="IncomeCategories" localSheetId="9">Income[Type]</definedName>
    <definedName name="IncomeCategories" localSheetId="13">Income[Type]</definedName>
    <definedName name="IncomeCategories" localSheetId="17">Income[Type]</definedName>
    <definedName name="IncomeCategories" localSheetId="7">Income[Type]</definedName>
    <definedName name="IncomeCategories" localSheetId="12">Income[Type]</definedName>
    <definedName name="IncomeCategories" localSheetId="11">Income[Type]</definedName>
    <definedName name="IncomeCategories" localSheetId="8">Income[Type]</definedName>
    <definedName name="IncomeCategories" localSheetId="10">Income[Type]</definedName>
    <definedName name="IncomeCategories" localSheetId="16">Income[Type]</definedName>
    <definedName name="IncomeCategories" localSheetId="15">Income[Type]</definedName>
    <definedName name="IncomeCategories" localSheetId="14">Income[Type]</definedName>
    <definedName name="IncomeCategories">Income[Type]</definedName>
    <definedName name="SavingsCategories" localSheetId="9">Savings[Type]</definedName>
    <definedName name="SavingsCategories" localSheetId="13">Savings[Type]</definedName>
    <definedName name="SavingsCategories" localSheetId="17">Savings[Type]</definedName>
    <definedName name="SavingsCategories" localSheetId="7">Savings[Type]</definedName>
    <definedName name="SavingsCategories" localSheetId="12">Savings[Type]</definedName>
    <definedName name="SavingsCategories" localSheetId="11">Savings[Type]</definedName>
    <definedName name="SavingsCategories" localSheetId="8">Savings[Type]</definedName>
    <definedName name="SavingsCategories" localSheetId="10">Savings[Type]</definedName>
    <definedName name="SavingsCategories" localSheetId="16">Savings[Type]</definedName>
    <definedName name="SavingsCategories" localSheetId="15">Savings[Type]</definedName>
    <definedName name="SavingsCategories" localSheetId="14">Savings[Type]</definedName>
    <definedName name="SavingsCategories">Savings[Type]</definedName>
    <definedName name="SavingsTotal">Savings!$D$4</definedName>
    <definedName name="Slicer_Type">#N/A</definedName>
    <definedName name="Slicer_Type1">#N/A</definedName>
    <definedName name="Slicer_Type10">#N/A</definedName>
    <definedName name="Slicer_Type11">#N/A</definedName>
    <definedName name="Slicer_Type2">#N/A</definedName>
    <definedName name="Slicer_Type3">#N/A</definedName>
    <definedName name="Slicer_Type4">#N/A</definedName>
    <definedName name="Slicer_Type5">#N/A</definedName>
    <definedName name="Slicer_Type6">#N/A</definedName>
    <definedName name="Slicer_Type7">#N/A</definedName>
    <definedName name="Slicer_Type8">#N/A</definedName>
    <definedName name="Slicer_Type9">#N/A</definedName>
    <definedName name="TotalExpenses">Expenses!$D$7</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 i="1" l="1"/>
  <c r="O12" i="1"/>
  <c r="O13" i="1"/>
  <c r="E11" i="7"/>
  <c r="F11" i="7"/>
  <c r="E49" i="3"/>
  <c r="E50" i="3"/>
  <c r="E51" i="3"/>
  <c r="E52" i="3"/>
  <c r="E53" i="3"/>
  <c r="E48" i="3"/>
  <c r="E37" i="3"/>
  <c r="E38" i="3"/>
  <c r="E39" i="3"/>
  <c r="E40" i="3"/>
  <c r="E36" i="3"/>
  <c r="E25" i="3"/>
  <c r="E26" i="3"/>
  <c r="E27" i="3"/>
  <c r="E28" i="3"/>
  <c r="E24" i="3"/>
  <c r="E11" i="3"/>
  <c r="E12" i="3"/>
  <c r="E13" i="3"/>
  <c r="E14" i="3"/>
  <c r="E15" i="3"/>
  <c r="E16" i="3"/>
  <c r="E10" i="3"/>
  <c r="C51" i="1"/>
  <c r="C52" i="1"/>
  <c r="C53" i="1"/>
  <c r="C54" i="1"/>
  <c r="E50" i="1"/>
  <c r="N50" i="1"/>
  <c r="M50" i="1"/>
  <c r="L50" i="1"/>
  <c r="K50" i="1"/>
  <c r="J50" i="1"/>
  <c r="I50" i="1"/>
  <c r="H50" i="1"/>
  <c r="G50" i="1"/>
  <c r="F50" i="1"/>
  <c r="D50" i="1"/>
  <c r="C50" i="1"/>
  <c r="C55" i="1" s="1"/>
  <c r="E8" i="7"/>
  <c r="E9" i="7"/>
  <c r="E10" i="7"/>
  <c r="E7" i="7"/>
  <c r="E12" i="7" s="1"/>
  <c r="N51" i="1"/>
  <c r="N52" i="1"/>
  <c r="N53" i="1"/>
  <c r="N54" i="1"/>
  <c r="M51" i="1"/>
  <c r="M52" i="1"/>
  <c r="M53" i="1"/>
  <c r="M54" i="1"/>
  <c r="L51" i="1"/>
  <c r="L52" i="1"/>
  <c r="L53" i="1"/>
  <c r="L54" i="1"/>
  <c r="K51" i="1"/>
  <c r="K52" i="1"/>
  <c r="K53" i="1"/>
  <c r="K54" i="1"/>
  <c r="J51" i="1"/>
  <c r="J52" i="1"/>
  <c r="J53" i="1"/>
  <c r="J54" i="1"/>
  <c r="I51" i="1"/>
  <c r="I52" i="1"/>
  <c r="I53" i="1"/>
  <c r="I54" i="1"/>
  <c r="H51" i="1"/>
  <c r="H52" i="1"/>
  <c r="H53" i="1"/>
  <c r="H54" i="1"/>
  <c r="G51" i="1"/>
  <c r="G52" i="1"/>
  <c r="G53" i="1"/>
  <c r="G54" i="1"/>
  <c r="F51" i="1"/>
  <c r="F52" i="1"/>
  <c r="F53" i="1"/>
  <c r="F54" i="1"/>
  <c r="E51" i="1"/>
  <c r="E52" i="1"/>
  <c r="E53" i="1"/>
  <c r="E54" i="1"/>
  <c r="D51" i="1"/>
  <c r="D52" i="1"/>
  <c r="D53" i="1"/>
  <c r="D54" i="1"/>
  <c r="N21" i="1"/>
  <c r="N22" i="1"/>
  <c r="N23" i="1"/>
  <c r="N24" i="1"/>
  <c r="N25" i="1"/>
  <c r="N26" i="1"/>
  <c r="N27" i="1"/>
  <c r="N28" i="1"/>
  <c r="N29" i="1"/>
  <c r="N30" i="1"/>
  <c r="N31" i="1"/>
  <c r="N32" i="1"/>
  <c r="N33" i="1"/>
  <c r="N34" i="1"/>
  <c r="N35" i="1"/>
  <c r="N36" i="1"/>
  <c r="N37" i="1"/>
  <c r="N38" i="1"/>
  <c r="N39" i="1"/>
  <c r="N40" i="1"/>
  <c r="N41" i="1"/>
  <c r="N42" i="1"/>
  <c r="N43" i="1"/>
  <c r="N20" i="1"/>
  <c r="M21" i="1"/>
  <c r="M22" i="1"/>
  <c r="M23" i="1"/>
  <c r="M24" i="1"/>
  <c r="M25" i="1"/>
  <c r="M26" i="1"/>
  <c r="M27" i="1"/>
  <c r="M28" i="1"/>
  <c r="M29" i="1"/>
  <c r="M30" i="1"/>
  <c r="M31" i="1"/>
  <c r="M32" i="1"/>
  <c r="M33" i="1"/>
  <c r="M34" i="1"/>
  <c r="M35" i="1"/>
  <c r="M36" i="1"/>
  <c r="M37" i="1"/>
  <c r="M38" i="1"/>
  <c r="M39" i="1"/>
  <c r="M40" i="1"/>
  <c r="M41" i="1"/>
  <c r="M42" i="1"/>
  <c r="M43" i="1"/>
  <c r="M20" i="1"/>
  <c r="L21" i="1"/>
  <c r="L22" i="1"/>
  <c r="L23" i="1"/>
  <c r="L24" i="1"/>
  <c r="L25" i="1"/>
  <c r="L26" i="1"/>
  <c r="L27" i="1"/>
  <c r="L28" i="1"/>
  <c r="L29" i="1"/>
  <c r="L30" i="1"/>
  <c r="L31" i="1"/>
  <c r="L32" i="1"/>
  <c r="L33" i="1"/>
  <c r="L34" i="1"/>
  <c r="L35" i="1"/>
  <c r="L36" i="1"/>
  <c r="L37" i="1"/>
  <c r="L38" i="1"/>
  <c r="L39" i="1"/>
  <c r="L40" i="1"/>
  <c r="L41" i="1"/>
  <c r="L42" i="1"/>
  <c r="L43" i="1"/>
  <c r="L20" i="1"/>
  <c r="K21" i="1"/>
  <c r="K22" i="1"/>
  <c r="K23" i="1"/>
  <c r="K24" i="1"/>
  <c r="K25" i="1"/>
  <c r="K26" i="1"/>
  <c r="K27" i="1"/>
  <c r="K28" i="1"/>
  <c r="K29" i="1"/>
  <c r="K30" i="1"/>
  <c r="K31" i="1"/>
  <c r="K32" i="1"/>
  <c r="K33" i="1"/>
  <c r="K34" i="1"/>
  <c r="K35" i="1"/>
  <c r="K36" i="1"/>
  <c r="K37" i="1"/>
  <c r="K38" i="1"/>
  <c r="K39" i="1"/>
  <c r="K40" i="1"/>
  <c r="K41" i="1"/>
  <c r="K42" i="1"/>
  <c r="K43" i="1"/>
  <c r="K20" i="1"/>
  <c r="J21" i="1"/>
  <c r="J22" i="1"/>
  <c r="J23" i="1"/>
  <c r="J24" i="1"/>
  <c r="J25" i="1"/>
  <c r="J26" i="1"/>
  <c r="J27" i="1"/>
  <c r="J28" i="1"/>
  <c r="J29" i="1"/>
  <c r="J30" i="1"/>
  <c r="J31" i="1"/>
  <c r="J32" i="1"/>
  <c r="J33" i="1"/>
  <c r="J34" i="1"/>
  <c r="J35" i="1"/>
  <c r="J36" i="1"/>
  <c r="J37" i="1"/>
  <c r="J38" i="1"/>
  <c r="J39" i="1"/>
  <c r="J40" i="1"/>
  <c r="J41" i="1"/>
  <c r="J42" i="1"/>
  <c r="J43" i="1"/>
  <c r="J20" i="1"/>
  <c r="I21" i="1"/>
  <c r="I22" i="1"/>
  <c r="I23" i="1"/>
  <c r="I24" i="1"/>
  <c r="I25" i="1"/>
  <c r="I26" i="1"/>
  <c r="I27" i="1"/>
  <c r="I28" i="1"/>
  <c r="I29" i="1"/>
  <c r="I30" i="1"/>
  <c r="I31" i="1"/>
  <c r="I32" i="1"/>
  <c r="I33" i="1"/>
  <c r="I34" i="1"/>
  <c r="I35" i="1"/>
  <c r="I36" i="1"/>
  <c r="I37" i="1"/>
  <c r="I38" i="1"/>
  <c r="I39" i="1"/>
  <c r="I40" i="1"/>
  <c r="I41" i="1"/>
  <c r="I42" i="1"/>
  <c r="I43" i="1"/>
  <c r="I20" i="1"/>
  <c r="H21" i="1"/>
  <c r="H22" i="1"/>
  <c r="H23" i="1"/>
  <c r="H24" i="1"/>
  <c r="H25" i="1"/>
  <c r="H26" i="1"/>
  <c r="H27" i="1"/>
  <c r="H28" i="1"/>
  <c r="H29" i="1"/>
  <c r="H30" i="1"/>
  <c r="H31" i="1"/>
  <c r="H32" i="1"/>
  <c r="H33" i="1"/>
  <c r="H34" i="1"/>
  <c r="H35" i="1"/>
  <c r="H36" i="1"/>
  <c r="H37" i="1"/>
  <c r="H38" i="1"/>
  <c r="H39" i="1"/>
  <c r="H40" i="1"/>
  <c r="H41" i="1"/>
  <c r="H42" i="1"/>
  <c r="H43" i="1"/>
  <c r="H20" i="1"/>
  <c r="G21" i="1"/>
  <c r="G22" i="1"/>
  <c r="G23" i="1"/>
  <c r="G24" i="1"/>
  <c r="G25" i="1"/>
  <c r="G26" i="1"/>
  <c r="G27" i="1"/>
  <c r="G28" i="1"/>
  <c r="G29" i="1"/>
  <c r="G30" i="1"/>
  <c r="G31" i="1"/>
  <c r="G32" i="1"/>
  <c r="G33" i="1"/>
  <c r="G34" i="1"/>
  <c r="G35" i="1"/>
  <c r="G36" i="1"/>
  <c r="G37" i="1"/>
  <c r="G38" i="1"/>
  <c r="G39" i="1"/>
  <c r="G40" i="1"/>
  <c r="G41" i="1"/>
  <c r="G42" i="1"/>
  <c r="G43" i="1"/>
  <c r="G20" i="1"/>
  <c r="F21" i="1"/>
  <c r="F22" i="1"/>
  <c r="F23" i="1"/>
  <c r="F24" i="1"/>
  <c r="F25" i="1"/>
  <c r="F26" i="1"/>
  <c r="F27" i="1"/>
  <c r="F28" i="1"/>
  <c r="F29" i="1"/>
  <c r="F30" i="1"/>
  <c r="F31" i="1"/>
  <c r="F32" i="1"/>
  <c r="F33" i="1"/>
  <c r="F34" i="1"/>
  <c r="F35" i="1"/>
  <c r="F36" i="1"/>
  <c r="F37" i="1"/>
  <c r="F38" i="1"/>
  <c r="F39" i="1"/>
  <c r="F40" i="1"/>
  <c r="F41" i="1"/>
  <c r="F42" i="1"/>
  <c r="F43" i="1"/>
  <c r="F20" i="1"/>
  <c r="E21" i="1"/>
  <c r="E22" i="1"/>
  <c r="E23" i="1"/>
  <c r="E24" i="1"/>
  <c r="E25" i="1"/>
  <c r="E26" i="1"/>
  <c r="E27" i="1"/>
  <c r="E28" i="1"/>
  <c r="E29" i="1"/>
  <c r="E30" i="1"/>
  <c r="E31" i="1"/>
  <c r="E32" i="1"/>
  <c r="E33" i="1"/>
  <c r="E34" i="1"/>
  <c r="E35" i="1"/>
  <c r="E36" i="1"/>
  <c r="E37" i="1"/>
  <c r="E38" i="1"/>
  <c r="E39" i="1"/>
  <c r="E40" i="1"/>
  <c r="E41" i="1"/>
  <c r="E42" i="1"/>
  <c r="E43" i="1"/>
  <c r="E20" i="1"/>
  <c r="D21" i="1"/>
  <c r="D22" i="1"/>
  <c r="D23" i="1"/>
  <c r="D24" i="1"/>
  <c r="D25" i="1"/>
  <c r="D26" i="1"/>
  <c r="D27" i="1"/>
  <c r="D28" i="1"/>
  <c r="D29" i="1"/>
  <c r="D30" i="1"/>
  <c r="D31" i="1"/>
  <c r="D32" i="1"/>
  <c r="D33" i="1"/>
  <c r="D34" i="1"/>
  <c r="D35" i="1"/>
  <c r="D36" i="1"/>
  <c r="D37" i="1"/>
  <c r="D38" i="1"/>
  <c r="D39" i="1"/>
  <c r="D40" i="1"/>
  <c r="D41" i="1"/>
  <c r="D42" i="1"/>
  <c r="D43" i="1"/>
  <c r="D20" i="1"/>
  <c r="N11" i="1"/>
  <c r="N12" i="1"/>
  <c r="N13" i="1"/>
  <c r="M11" i="1"/>
  <c r="M12" i="1"/>
  <c r="M13" i="1"/>
  <c r="L11" i="1"/>
  <c r="L12" i="1"/>
  <c r="L13" i="1"/>
  <c r="K11" i="1"/>
  <c r="K12" i="1"/>
  <c r="K13" i="1"/>
  <c r="J11" i="1"/>
  <c r="J12" i="1"/>
  <c r="J13" i="1"/>
  <c r="I11" i="1"/>
  <c r="I12" i="1"/>
  <c r="I13" i="1"/>
  <c r="H11" i="1"/>
  <c r="H12" i="1"/>
  <c r="H13" i="1"/>
  <c r="G11" i="1"/>
  <c r="G12" i="1"/>
  <c r="G13" i="1"/>
  <c r="F11" i="1"/>
  <c r="F12" i="1"/>
  <c r="F13" i="1"/>
  <c r="E11" i="1"/>
  <c r="E12" i="1"/>
  <c r="E13" i="1"/>
  <c r="N10" i="1"/>
  <c r="M10" i="1"/>
  <c r="L10" i="1"/>
  <c r="K10" i="1"/>
  <c r="J10" i="1"/>
  <c r="I10" i="1"/>
  <c r="H10" i="1"/>
  <c r="G10" i="1"/>
  <c r="F10" i="1"/>
  <c r="E10" i="1"/>
  <c r="D11" i="1"/>
  <c r="D12" i="1"/>
  <c r="D13" i="1"/>
  <c r="D10" i="1"/>
  <c r="D11" i="20"/>
  <c r="E6" i="20" s="1"/>
  <c r="F3" i="20"/>
  <c r="D11" i="19"/>
  <c r="E6" i="19" s="1"/>
  <c r="F3" i="19"/>
  <c r="E3" i="19"/>
  <c r="D11" i="18"/>
  <c r="E6" i="18" s="1"/>
  <c r="F3" i="18"/>
  <c r="E3" i="18"/>
  <c r="D11" i="17"/>
  <c r="E6" i="17" s="1"/>
  <c r="F3" i="17"/>
  <c r="E3" i="17"/>
  <c r="D11" i="16"/>
  <c r="E3" i="16" s="1"/>
  <c r="F3" i="16"/>
  <c r="D11" i="15"/>
  <c r="E6" i="15" s="1"/>
  <c r="F3" i="15"/>
  <c r="E3" i="15"/>
  <c r="D11" i="14"/>
  <c r="E6" i="14" s="1"/>
  <c r="F3" i="14"/>
  <c r="D11" i="13"/>
  <c r="E6" i="13" s="1"/>
  <c r="F3" i="13"/>
  <c r="D11" i="12"/>
  <c r="E3" i="12" s="1"/>
  <c r="E6" i="12"/>
  <c r="F3" i="12"/>
  <c r="D11" i="11"/>
  <c r="E6" i="11" s="1"/>
  <c r="F3" i="11"/>
  <c r="D11" i="10"/>
  <c r="E6" i="10" s="1"/>
  <c r="F3" i="10"/>
  <c r="F3" i="9"/>
  <c r="F3" i="2"/>
  <c r="G7" i="5"/>
  <c r="F7" i="5"/>
  <c r="F11" i="5" s="1"/>
  <c r="F4" i="5" s="1"/>
  <c r="G8" i="5"/>
  <c r="G9" i="5"/>
  <c r="G10" i="5"/>
  <c r="F10" i="5"/>
  <c r="F9" i="5"/>
  <c r="F8" i="5"/>
  <c r="F16" i="3"/>
  <c r="F39" i="3"/>
  <c r="F28" i="3"/>
  <c r="F8" i="7"/>
  <c r="F9" i="7"/>
  <c r="F10" i="7"/>
  <c r="F7" i="7"/>
  <c r="E3" i="20" l="1"/>
  <c r="E6" i="16"/>
  <c r="E3" i="14"/>
  <c r="E3" i="13"/>
  <c r="E3" i="11"/>
  <c r="E3" i="10"/>
  <c r="D17" i="2"/>
  <c r="E6" i="2" s="1"/>
  <c r="E14" i="1"/>
  <c r="F14" i="1"/>
  <c r="G14" i="1"/>
  <c r="H14" i="1"/>
  <c r="I14" i="1"/>
  <c r="J14" i="1"/>
  <c r="L14" i="1"/>
  <c r="M14" i="1"/>
  <c r="N14" i="1"/>
  <c r="B10" i="1" a="1"/>
  <c r="B10" i="1" s="1"/>
  <c r="E55" i="1"/>
  <c r="F55" i="1"/>
  <c r="G55" i="1"/>
  <c r="H55" i="1"/>
  <c r="I55" i="1"/>
  <c r="J55" i="1"/>
  <c r="L55" i="1"/>
  <c r="M55" i="1"/>
  <c r="N55" i="1"/>
  <c r="E44" i="1"/>
  <c r="F44" i="1"/>
  <c r="G44" i="1"/>
  <c r="H44" i="1"/>
  <c r="I44" i="1"/>
  <c r="J44" i="1"/>
  <c r="L44" i="1"/>
  <c r="M44" i="1"/>
  <c r="N44" i="1"/>
  <c r="B20" i="1" a="1"/>
  <c r="B20" i="1" s="1"/>
  <c r="B50" i="1" a="1"/>
  <c r="B50" i="1" s="1"/>
  <c r="K55" i="1" l="1"/>
  <c r="K44" i="1"/>
  <c r="K14" i="1"/>
  <c r="D14" i="1"/>
  <c r="D55" i="1"/>
  <c r="D44" i="1"/>
  <c r="D11" i="9"/>
  <c r="C20" i="1" l="1"/>
  <c r="O20" i="1" s="1"/>
  <c r="E6" i="9"/>
  <c r="C10" i="1"/>
  <c r="O10" i="1" s="1"/>
  <c r="O52" i="1"/>
  <c r="O53" i="1"/>
  <c r="C12" i="1"/>
  <c r="C27" i="1"/>
  <c r="O27" i="1" s="1"/>
  <c r="C35" i="1"/>
  <c r="O35" i="1" s="1"/>
  <c r="C43" i="1"/>
  <c r="O43" i="1" s="1"/>
  <c r="O54" i="1"/>
  <c r="C28" i="1"/>
  <c r="O28" i="1" s="1"/>
  <c r="C36" i="1"/>
  <c r="O36" i="1" s="1"/>
  <c r="C42" i="1"/>
  <c r="O42" i="1" s="1"/>
  <c r="C21" i="1"/>
  <c r="O21" i="1" s="1"/>
  <c r="C29" i="1"/>
  <c r="O29" i="1" s="1"/>
  <c r="C37" i="1"/>
  <c r="O37" i="1" s="1"/>
  <c r="C34" i="1"/>
  <c r="O34" i="1" s="1"/>
  <c r="C22" i="1"/>
  <c r="O22" i="1" s="1"/>
  <c r="C30" i="1"/>
  <c r="O30" i="1" s="1"/>
  <c r="C38" i="1"/>
  <c r="O38" i="1" s="1"/>
  <c r="C23" i="1"/>
  <c r="O23" i="1" s="1"/>
  <c r="C31" i="1"/>
  <c r="O31" i="1" s="1"/>
  <c r="C39" i="1"/>
  <c r="O39" i="1" s="1"/>
  <c r="C25" i="1"/>
  <c r="O25" i="1" s="1"/>
  <c r="C41" i="1"/>
  <c r="O41" i="1" s="1"/>
  <c r="C26" i="1"/>
  <c r="O26" i="1" s="1"/>
  <c r="C24" i="1"/>
  <c r="O24" i="1" s="1"/>
  <c r="C32" i="1"/>
  <c r="O32" i="1" s="1"/>
  <c r="C40" i="1"/>
  <c r="O40" i="1" s="1"/>
  <c r="O51" i="1"/>
  <c r="O50" i="1"/>
  <c r="C33" i="1"/>
  <c r="O33" i="1" s="1"/>
  <c r="C11" i="1"/>
  <c r="E3" i="9"/>
  <c r="C14" i="1" l="1"/>
  <c r="O14" i="1"/>
  <c r="F4" i="1" s="1"/>
  <c r="G4" i="1" s="1"/>
  <c r="O55" i="1"/>
  <c r="J4" i="1" s="1"/>
  <c r="K4" i="1" s="1"/>
  <c r="O44" i="1"/>
  <c r="H4" i="1" s="1"/>
  <c r="I4" i="1" s="1"/>
  <c r="C44" i="1"/>
  <c r="F26" i="3"/>
  <c r="F25" i="3"/>
  <c r="F24" i="3"/>
  <c r="F53" i="3"/>
  <c r="F52" i="3"/>
  <c r="F51" i="3"/>
  <c r="F50" i="3"/>
  <c r="F49" i="3"/>
  <c r="F48" i="3"/>
  <c r="F36" i="3"/>
  <c r="F37" i="3"/>
  <c r="F38" i="3"/>
  <c r="F40" i="3"/>
  <c r="F27" i="3"/>
  <c r="L4" i="1" l="1"/>
  <c r="M4" i="1" s="1"/>
  <c r="F54" i="3"/>
  <c r="F45" i="3" s="1"/>
  <c r="F29" i="3"/>
  <c r="F21" i="3" s="1"/>
  <c r="F41" i="3"/>
  <c r="F33" i="3" s="1"/>
  <c r="D21" i="3" l="1"/>
  <c r="D45" i="3"/>
  <c r="D33" i="3"/>
  <c r="F15" i="3" l="1"/>
  <c r="F14" i="3"/>
  <c r="F13" i="3"/>
  <c r="F12" i="3"/>
  <c r="F11" i="3"/>
  <c r="F10" i="3"/>
  <c r="E3" i="2" l="1"/>
  <c r="F17" i="3"/>
  <c r="F12" i="7"/>
  <c r="F4" i="7" s="1"/>
  <c r="G11" i="5"/>
  <c r="G4" i="5" s="1"/>
  <c r="F7" i="3" l="1"/>
  <c r="F3" i="3"/>
  <c r="D4" i="7"/>
  <c r="D3" i="3"/>
  <c r="D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<sst xmlns="http://schemas.openxmlformats.org/spreadsheetml/2006/main" count="371" uniqueCount="98">
  <si>
    <t>MONTH</t>
  </si>
  <si>
    <t>YEAR</t>
  </si>
  <si>
    <t>Date</t>
  </si>
  <si>
    <t>Description</t>
  </si>
  <si>
    <t>Amount</t>
  </si>
  <si>
    <t>Notes</t>
  </si>
  <si>
    <t>CATEGORY</t>
  </si>
  <si>
    <t>Frequency</t>
  </si>
  <si>
    <t>Type</t>
  </si>
  <si>
    <t>TOTAL</t>
  </si>
  <si>
    <t>% INCOME</t>
  </si>
  <si>
    <t>Monthly</t>
  </si>
  <si>
    <t>Annual</t>
  </si>
  <si>
    <t>No.</t>
  </si>
  <si>
    <t>HOME</t>
  </si>
  <si>
    <t>Rent</t>
  </si>
  <si>
    <t>NBN</t>
  </si>
  <si>
    <t>TRANSPORT</t>
  </si>
  <si>
    <t>Car Tax</t>
  </si>
  <si>
    <t>Car Insurance</t>
  </si>
  <si>
    <t>Petrol</t>
  </si>
  <si>
    <t>SUBSCRIPTIONS</t>
  </si>
  <si>
    <t>Public Transport</t>
  </si>
  <si>
    <t>Water</t>
  </si>
  <si>
    <t>Spotify</t>
  </si>
  <si>
    <t>Phone</t>
  </si>
  <si>
    <t>Groceries</t>
  </si>
  <si>
    <t>Audible</t>
  </si>
  <si>
    <t>Google Storage</t>
  </si>
  <si>
    <t>MISCELLANEOUS</t>
  </si>
  <si>
    <t>Eating Out</t>
  </si>
  <si>
    <t>Social Drinks</t>
  </si>
  <si>
    <t>Coffee</t>
  </si>
  <si>
    <t>INCOME</t>
  </si>
  <si>
    <t>Superannuation</t>
  </si>
  <si>
    <t>Bonus</t>
  </si>
  <si>
    <t>Gross</t>
  </si>
  <si>
    <t>GROSS</t>
  </si>
  <si>
    <t>AFTER TAX</t>
  </si>
  <si>
    <t>SAVINGS</t>
  </si>
  <si>
    <t>Holiday</t>
  </si>
  <si>
    <t>Total</t>
  </si>
  <si>
    <t>INCOME (%)</t>
  </si>
  <si>
    <t>GOALS</t>
  </si>
  <si>
    <t>SALARY</t>
  </si>
  <si>
    <t>TRANSACTIONS</t>
  </si>
  <si>
    <t>MONTHLY BANK 
STATEMENTS</t>
  </si>
  <si>
    <t>EXPENSES</t>
  </si>
  <si>
    <t>MACROS</t>
  </si>
  <si>
    <t>Electricity/Gas</t>
  </si>
  <si>
    <t>Books</t>
  </si>
  <si>
    <t>Other</t>
  </si>
  <si>
    <t>Categories</t>
  </si>
  <si>
    <t>RULES</t>
  </si>
  <si>
    <t>CATEGORIZATION</t>
  </si>
  <si>
    <t>MONTHLY REPORT</t>
  </si>
  <si>
    <t>JAN</t>
  </si>
  <si>
    <t>ANNUAL REPORT</t>
  </si>
  <si>
    <t>FEB</t>
  </si>
  <si>
    <t>MAR</t>
  </si>
  <si>
    <t>APR</t>
  </si>
  <si>
    <t>MAY</t>
  </si>
  <si>
    <t>JUN</t>
  </si>
  <si>
    <t>JUL</t>
  </si>
  <si>
    <t>AUG</t>
  </si>
  <si>
    <t>SEP</t>
  </si>
  <si>
    <t>OCT</t>
  </si>
  <si>
    <t>NOV</t>
  </si>
  <si>
    <t>DEC</t>
  </si>
  <si>
    <t>2023 BUDGET</t>
  </si>
  <si>
    <t>REMAINING</t>
  </si>
  <si>
    <t>Savings Goal #2</t>
  </si>
  <si>
    <t>Savings Goal #3</t>
  </si>
  <si>
    <t>Savings Goal #4</t>
  </si>
  <si>
    <t>Savings Goal #5</t>
  </si>
  <si>
    <t>Item…</t>
  </si>
  <si>
    <t>Netflix</t>
  </si>
  <si>
    <t>TRANSACTION #</t>
  </si>
  <si>
    <t>Waitrose; Sainsburys; Tesco</t>
  </si>
  <si>
    <t>Income #2</t>
  </si>
  <si>
    <t>TRANSACTIONS #</t>
  </si>
  <si>
    <t>After Tax [AT]</t>
  </si>
  <si>
    <t>Annual Gross</t>
  </si>
  <si>
    <t>Annual AT</t>
  </si>
  <si>
    <t>Weekly</t>
  </si>
  <si>
    <t>Salary</t>
  </si>
  <si>
    <t>JANUARY BUDGET</t>
  </si>
  <si>
    <t>FEBRUARY BUDGET</t>
  </si>
  <si>
    <t>MARCH BUDGET</t>
  </si>
  <si>
    <t>APRIL BUDGET</t>
  </si>
  <si>
    <t>MAY BUDGET</t>
  </si>
  <si>
    <t>JUNE BUDGET</t>
  </si>
  <si>
    <t>JULY BUDGET</t>
  </si>
  <si>
    <t>AUGUST BUDGET</t>
  </si>
  <si>
    <t>SEPTEMBER BUDGET</t>
  </si>
  <si>
    <t>OCTOBER BUDGET</t>
  </si>
  <si>
    <t>NOVEMBER BUDGET</t>
  </si>
  <si>
    <t>DECEMBER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</si>
</sst>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0.00"/>
    <numFmt numFmtId="165" formatCode="[$$-C09]#,##0"/>
  </numFmts>
  <fonts count="16" x14ac:knownFonts="1">
    <font>
      <sz val="11"/>
      <color theme="1"/>
      <name val="Calibri"/>
      <family val="2"/>
      <scheme val="minor"/>
    </font>
    <font>
      <b/>
      <sz val="11"/>
      <color theme="1"/>
      <name val="Calibri"/>
      <family val="2"/>
      <scheme val="minor"/>
    </font>
    <font>
      <sz val="12"/>
      <color theme="0"/>
      <name val="Calibri Light"/>
      <family val="2"/>
      <scheme val="major"/>
    </font>
    <font>
      <b/>
      <sz val="20"/>
      <color theme="4" tint="-0.499984740745262"/>
      <name val="Calibri"/>
      <family val="2"/>
      <scheme val="minor"/>
    </font>
    <font>
      <b/>
      <sz val="11"/>
      <color theme="0"/>
      <name val="Calibri"/>
      <family val="2"/>
      <scheme val="minor"/>
    </font>
    <font>
      <b/>
      <sz val="24"/>
      <color theme="4" tint="-0.499984740745262"/>
      <name val="Calibri"/>
      <family val="2"/>
      <scheme val="minor"/>
    </font>
    <font>
      <sz val="12"/>
      <color theme="1"/>
      <name val="Calibri"/>
      <family val="2"/>
      <scheme val="minor"/>
    </font>
    <font>
      <b/>
      <sz val="12"/>
      <color theme="1"/>
      <name val="Calibri"/>
      <family val="2"/>
      <scheme val="minor"/>
    </font>
    <font>
      <sz val="14"/>
      <color theme="1"/>
      <name val="Calibri Light"/>
      <family val="2"/>
      <scheme val="major"/>
    </font>
    <font>
      <sz val="12"/>
      <color theme="1"/>
      <name val="Calibri Light"/>
      <family val="2"/>
      <scheme val="major"/>
    </font>
    <font>
      <b/>
      <sz val="24"/>
      <color rgb="FF002060"/>
      <name val="Calibri"/>
      <family val="2"/>
      <scheme val="minor"/>
    </font>
    <font>
      <sz val="11"/>
      <color theme="0"/>
      <name val="Calibri"/>
      <family val="2"/>
      <scheme val="minor"/>
    </font>
    <font>
      <sz val="8"/>
      <name val="Calibri"/>
      <family val="2"/>
      <scheme val="minor"/>
    </font>
    <font>
      <b/>
      <sz val="20"/>
      <color rgb="FF002060"/>
      <name val="Calibri"/>
      <family val="2"/>
      <scheme val="minor"/>
    </font>
    <font>
      <b/>
      <sz val="14"/>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8" tint="0.39997558519241921"/>
        <bgColor indexed="64"/>
      </patternFill>
    </fill>
    <fill>
      <patternFill patternType="solid">
        <fgColor theme="8" tint="-0.249977111117893"/>
        <bgColor theme="8"/>
      </patternFill>
    </fill>
    <fill>
      <patternFill patternType="solid">
        <fgColor theme="8" tint="0.39997558519241921"/>
        <bgColor theme="8" tint="0.59999389629810485"/>
      </patternFill>
    </fill>
    <fill>
      <patternFill patternType="solid">
        <fgColor theme="8" tint="0.39997558519241921"/>
        <bgColor theme="8" tint="0.79998168889431442"/>
      </patternFill>
    </fill>
  </fills>
  <borders count="10">
    <border>
      <left/>
      <right/>
      <top/>
      <bottom/>
      <diagonal/>
    </border>
    <border>
      <left style="thin">
        <color theme="0"/>
      </left>
      <right style="thin">
        <color theme="0"/>
      </right>
      <top style="thin">
        <color theme="0"/>
      </top>
      <bottom style="thin">
        <color theme="0"/>
      </bottom>
      <diagonal/>
    </border>
    <border>
      <left/>
      <right/>
      <top/>
      <bottom style="medium">
        <color theme="8" tint="-0.249977111117893"/>
      </bottom>
      <diagonal/>
    </border>
    <border>
      <left/>
      <right/>
      <top style="medium">
        <color theme="8" tint="-0.249977111117893"/>
      </top>
      <bottom/>
      <diagonal/>
    </border>
    <border>
      <left/>
      <right style="thin">
        <color theme="0"/>
      </right>
      <top style="thin">
        <color theme="0"/>
      </top>
      <bottom/>
      <diagonal/>
    </border>
    <border>
      <left style="thin">
        <color theme="0"/>
      </left>
      <right/>
      <top style="thin">
        <color theme="0"/>
      </top>
      <bottom/>
      <diagonal/>
    </border>
    <border>
      <left/>
      <right/>
      <top style="thin">
        <color theme="0"/>
      </top>
      <bottom/>
      <diagonal/>
    </border>
    <border>
      <left style="thin">
        <color theme="0"/>
      </left>
      <right/>
      <top style="thick">
        <color theme="0"/>
      </top>
      <bottom/>
      <diagonal/>
    </border>
    <border>
      <left style="thin">
        <color theme="0"/>
      </left>
      <right/>
      <top/>
      <bottom/>
      <diagonal/>
    </border>
    <border>
      <left/>
      <right/>
      <top style="thick">
        <color theme="0"/>
      </top>
      <bottom/>
      <diagonal/>
    </border>
  </borders>
  <cellStyleXfs count="1">
    <xf numFmtId="0" fontId="0" fillId="0" borderId="0"/>
  </cellStyleXfs>
  <cellXfs count="59">
    <xf numFmtId="0" fontId="0" fillId="0" borderId="0" xfId="0"/>
    <xf numFmtId="0" fontId="0" fillId="0" borderId="0" xfId="0" applyAlignment="1">
      <alignment horizontal="left" vertical="top"/>
    </xf>
    <xf numFmtId="0" fontId="1" fillId="0" borderId="0" xfId="0" applyFont="1"/>
    <xf numFmtId="0" fontId="0" fillId="0" borderId="0" xfId="0" applyAlignment="1">
      <alignment horizontal="left"/>
    </xf>
    <xf numFmtId="164" fontId="0" fillId="0" borderId="0" xfId="0" applyNumberFormat="1"/>
    <xf numFmtId="164" fontId="0" fillId="0" borderId="0" xfId="0" applyNumberFormat="1" applyAlignment="1">
      <alignment horizontal="left"/>
    </xf>
    <xf numFmtId="0" fontId="1" fillId="4" borderId="0" xfId="0" applyFont="1" applyFill="1" applyAlignment="1">
      <alignment horizontal="left" vertical="center"/>
    </xf>
    <xf numFmtId="0" fontId="2" fillId="2" borderId="1" xfId="0" applyFont="1" applyFill="1" applyBorder="1" applyAlignment="1">
      <alignment horizontal="left"/>
    </xf>
    <xf numFmtId="0" fontId="0" fillId="4" borderId="0" xfId="0" applyFill="1"/>
    <xf numFmtId="164" fontId="0" fillId="4" borderId="0" xfId="0" applyNumberFormat="1" applyFill="1"/>
    <xf numFmtId="164" fontId="0" fillId="4" borderId="0" xfId="0" applyNumberFormat="1" applyFill="1" applyAlignment="1">
      <alignment horizontal="left"/>
    </xf>
    <xf numFmtId="0" fontId="0" fillId="4" borderId="0" xfId="0" applyFill="1" applyAlignment="1">
      <alignment horizontal="left"/>
    </xf>
    <xf numFmtId="0" fontId="7" fillId="0" borderId="0" xfId="0" applyFont="1" applyAlignment="1">
      <alignment horizontal="left" vertical="top"/>
    </xf>
    <xf numFmtId="0" fontId="8" fillId="0" borderId="2" xfId="0" applyFont="1" applyBorder="1"/>
    <xf numFmtId="0" fontId="9" fillId="0" borderId="2" xfId="0" applyFont="1" applyBorder="1"/>
    <xf numFmtId="164" fontId="1" fillId="5" borderId="1" xfId="0" applyNumberFormat="1" applyFont="1" applyFill="1" applyBorder="1" applyAlignment="1">
      <alignment horizontal="left" vertical="top"/>
    </xf>
    <xf numFmtId="10" fontId="1" fillId="5" borderId="1" xfId="0" applyNumberFormat="1" applyFont="1" applyFill="1" applyBorder="1" applyAlignment="1">
      <alignment horizontal="left" vertical="top"/>
    </xf>
    <xf numFmtId="164" fontId="7" fillId="0" borderId="0" xfId="0" applyNumberFormat="1" applyFont="1" applyAlignment="1">
      <alignment horizontal="left" vertical="top"/>
    </xf>
    <xf numFmtId="10" fontId="7" fillId="0" borderId="0" xfId="0" applyNumberFormat="1" applyFont="1" applyAlignment="1">
      <alignment horizontal="left" vertical="top"/>
    </xf>
    <xf numFmtId="0" fontId="4" fillId="6" borderId="5" xfId="0" applyFont="1" applyFill="1" applyBorder="1" applyAlignment="1">
      <alignment horizontal="left" vertical="top"/>
    </xf>
    <xf numFmtId="0" fontId="4" fillId="6" borderId="6" xfId="0" applyFont="1" applyFill="1" applyBorder="1" applyAlignment="1">
      <alignment horizontal="left" vertical="top"/>
    </xf>
    <xf numFmtId="0" fontId="4" fillId="6" borderId="4" xfId="0" applyFont="1" applyFill="1" applyBorder="1" applyAlignment="1">
      <alignment horizontal="left" vertical="top"/>
    </xf>
    <xf numFmtId="0" fontId="6" fillId="0" borderId="0" xfId="0" applyFont="1" applyAlignment="1">
      <alignment horizontal="left" vertical="top" wrapText="1"/>
    </xf>
    <xf numFmtId="14" fontId="0" fillId="0" borderId="0" xfId="0" applyNumberFormat="1" applyAlignment="1">
      <alignment horizontal="left"/>
    </xf>
    <xf numFmtId="0" fontId="4" fillId="10" borderId="0" xfId="0" applyFont="1" applyFill="1"/>
    <xf numFmtId="0" fontId="4" fillId="10" borderId="8" xfId="0" applyFont="1" applyFill="1" applyBorder="1"/>
    <xf numFmtId="0" fontId="4" fillId="4" borderId="1" xfId="0" applyFont="1" applyFill="1" applyBorder="1"/>
    <xf numFmtId="0" fontId="1" fillId="7" borderId="9" xfId="0" applyFont="1" applyFill="1" applyBorder="1"/>
    <xf numFmtId="0" fontId="1" fillId="8" borderId="6" xfId="0" applyFont="1" applyFill="1" applyBorder="1"/>
    <xf numFmtId="0" fontId="1" fillId="7" borderId="6" xfId="0" applyFont="1" applyFill="1" applyBorder="1"/>
    <xf numFmtId="164" fontId="0" fillId="7" borderId="7" xfId="0" applyNumberFormat="1" applyFill="1" applyBorder="1"/>
    <xf numFmtId="164" fontId="0" fillId="8" borderId="5" xfId="0" applyNumberFormat="1" applyFill="1" applyBorder="1"/>
    <xf numFmtId="164" fontId="0" fillId="7" borderId="5" xfId="0" applyNumberFormat="1" applyFill="1" applyBorder="1"/>
    <xf numFmtId="164" fontId="11" fillId="4" borderId="1" xfId="0" applyNumberFormat="1" applyFont="1" applyFill="1" applyBorder="1"/>
    <xf numFmtId="164" fontId="0" fillId="9" borderId="1" xfId="0" applyNumberFormat="1" applyFill="1" applyBorder="1"/>
    <xf numFmtId="164" fontId="0" fillId="11" borderId="1" xfId="0" applyNumberFormat="1" applyFill="1" applyBorder="1"/>
    <xf numFmtId="164" fontId="0" fillId="12" borderId="1" xfId="0" applyNumberFormat="1" applyFill="1" applyBorder="1"/>
    <xf numFmtId="0" fontId="4" fillId="10" borderId="1" xfId="0" applyFont="1" applyFill="1" applyBorder="1"/>
    <xf numFmtId="1" fontId="0" fillId="0" borderId="0" xfId="0" applyNumberFormat="1"/>
    <xf numFmtId="14" fontId="0" fillId="0" borderId="0" xfId="0" applyNumberFormat="1"/>
    <xf numFmtId="0" fontId="9" fillId="0" borderId="2" xfId="0" applyFont="1" applyBorder="1" applyAlignment="1">
      <alignment horizontal="left"/>
    </xf>
    <xf numFmtId="164" fontId="7" fillId="0" borderId="3" xfId="0" applyNumberFormat="1" applyFont="1" applyBorder="1" applyAlignment="1">
      <alignment horizontal="left" vertical="top"/>
    </xf>
    <xf numFmtId="10" fontId="7" fillId="0" borderId="3" xfId="0" applyNumberFormat="1" applyFont="1" applyBorder="1" applyAlignment="1">
      <alignment horizontal="left" vertical="top"/>
    </xf>
    <xf numFmtId="1" fontId="7" fillId="0" borderId="3" xfId="0" applyNumberFormat="1" applyFont="1" applyBorder="1" applyAlignment="1">
      <alignment horizontal="left" vertical="top"/>
    </xf>
    <xf numFmtId="49" fontId="0" fillId="0" borderId="0" xfId="0" applyNumberFormat="1"/>
    <xf numFmtId="3" fontId="7" fillId="0" borderId="3" xfId="0" applyNumberFormat="1" applyFont="1" applyBorder="1" applyAlignment="1">
      <alignment horizontal="left" vertical="top"/>
    </xf>
    <xf numFmtId="0" fontId="8" fillId="0" borderId="2" xfId="0" applyFont="1" applyBorder="1" applyAlignment="1">
      <alignment horizontal="left"/>
    </xf>
    <xf numFmtId="165" fontId="14" fillId="0" borderId="3" xfId="0" applyNumberFormat="1" applyFont="1" applyBorder="1" applyAlignment="1">
      <alignment horizontal="left" vertical="top"/>
    </xf>
    <xf numFmtId="165" fontId="14" fillId="0" borderId="0" xfId="0" applyNumberFormat="1" applyFont="1" applyAlignment="1">
      <alignment horizontal="left" vertical="top"/>
    </xf>
    <xf numFmtId="10" fontId="15" fillId="0" borderId="3" xfId="0" applyNumberFormat="1" applyFont="1" applyBorder="1" applyAlignment="1">
      <alignment horizontal="left" vertical="top"/>
    </xf>
    <xf numFmtId="10" fontId="15" fillId="0" borderId="0" xfId="0" applyNumberFormat="1" applyFont="1" applyAlignment="1">
      <alignment horizontal="left" vertical="top"/>
    </xf>
    <xf numFmtId="0" fontId="13" fillId="0" borderId="0" xfId="0" applyFont="1" applyAlignment="1">
      <alignment horizontal="left" wrapText="1"/>
    </xf>
    <xf numFmtId="0" fontId="10" fillId="0" borderId="0" xfId="0" applyFont="1" applyAlignment="1">
      <alignment horizontal="left" wrapText="1"/>
    </xf>
    <xf numFmtId="0" fontId="6"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xf>
    <xf numFmtId="0" fontId="5" fillId="0" borderId="0" xfId="0" applyFont="1" applyAlignment="1">
      <alignment horizontal="left"/>
    </xf>
    <xf numFmtId="0" fontId="1" fillId="3" borderId="6" xfId="0" applyFont="1" applyFill="1" applyBorder="1" applyAlignment="1">
      <alignment horizontal="left" vertical="center"/>
    </xf>
    <xf numFmtId="0" fontId="1" fillId="3" borderId="0" xfId="0" applyFont="1" applyFill="1" applyAlignment="1">
      <alignment horizontal="left" vertical="center"/>
    </xf>
  </cellXfs>
  <cellStyles count="1">
    <cellStyle name="Normal" xfId="0" builtinId="0"/>
  </cellStyles>
  <dxfs count="210">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rgb="FF000000"/>
          <bgColor rgb="FF2F75B5"/>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numFmt numFmtId="30" formatCode="@"/>
    </dxf>
    <dxf>
      <fill>
        <patternFill patternType="solid">
          <fgColor indexed="64"/>
          <bgColor theme="8" tint="-0.249977111117893"/>
        </patternFill>
      </fill>
    </dxf>
    <dxf>
      <numFmt numFmtId="19" formatCode="dd/mm/yyyy"/>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 formatCode="0"/>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fill>
        <patternFill patternType="solid">
          <fgColor indexed="64"/>
          <bgColor theme="8" tint="-0.249977111117893"/>
        </patternFill>
      </fill>
    </dxf>
    <dxf>
      <font>
        <b/>
      </font>
    </dxf>
    <dxf>
      <fill>
        <patternFill>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dxf>
    <dxf>
      <font>
        <b/>
      </font>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numFmt numFmtId="164" formatCode="[$$-C09]#,##0.00"/>
      <fill>
        <patternFill patternType="solid">
          <fgColor indexed="64"/>
          <bgColor theme="8" tint="-0.249977111117893"/>
        </patternFill>
      </fill>
      <alignment horizontal="left" vertical="bottom" textRotation="0" wrapText="0" indent="0" justifyLastLine="0" shrinkToFit="0" readingOrder="0"/>
    </dxf>
    <dxf>
      <numFmt numFmtId="164" formatCode="[$$-C09]#,##0.00"/>
      <alignment horizontal="left" vertical="bottom" textRotation="0" wrapText="0" indent="0" justifyLastLine="0" shrinkToFit="0" readingOrder="0"/>
    </dxf>
    <dxf>
      <fill>
        <patternFill patternType="solid">
          <fgColor indexed="64"/>
          <bgColor theme="8" tint="-0.249977111117893"/>
        </patternFill>
      </fill>
    </dxf>
    <dxf>
      <numFmt numFmtId="164" formatCode="[$$-C09]#,##0.00"/>
      <fill>
        <patternFill patternType="solid">
          <fgColor indexed="64"/>
          <bgColor theme="8" tint="-0.249977111117893"/>
        </patternFill>
      </fill>
    </dxf>
    <dxf>
      <numFmt numFmtId="164" formatCode="[$$-C09]#,##0.00"/>
    </dxf>
    <dxf>
      <numFmt numFmtId="164" formatCode="[$$-C09]#,##0.00"/>
      <fill>
        <patternFill patternType="solid">
          <fgColor indexed="64"/>
          <bgColor theme="8" tint="-0.249977111117893"/>
        </patternFill>
      </fill>
    </dxf>
    <dxf>
      <numFmt numFmtId="164" formatCode="[$$-C09]#,##0.00"/>
      <alignment horizontal="left" vertical="bottom" textRotation="0" wrapText="0" indent="0" justifyLastLine="0" shrinkToFit="0" readingOrder="0"/>
    </dxf>
    <dxf>
      <fill>
        <patternFill patternType="solid">
          <fgColor indexed="64"/>
          <bgColor theme="8" tint="-0.249977111117893"/>
        </patternFill>
      </fill>
    </dxf>
    <dxf>
      <font>
        <b/>
      </font>
    </dxf>
    <dxf>
      <fill>
        <patternFill patternType="solid">
          <fgColor indexed="64"/>
          <bgColor theme="8" tint="-0.249977111117893"/>
        </patternFill>
      </fill>
    </dxf>
    <dxf>
      <font>
        <b/>
        <i val="0"/>
        <strike val="0"/>
        <condense val="0"/>
        <extend val="0"/>
        <outline val="0"/>
        <shadow val="0"/>
        <u val="none"/>
        <vertAlign val="baseline"/>
        <sz val="11"/>
        <color theme="1"/>
        <name val="Calibri"/>
        <family val="2"/>
        <scheme val="minor"/>
      </font>
      <fill>
        <patternFill patternType="solid">
          <fgColor indexed="64"/>
          <bgColor theme="8" tint="-0.249977111117893"/>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8.xml"/><Relationship Id="rId3" Type="http://schemas.openxmlformats.org/officeDocument/2006/relationships/worksheet" Target="worksheets/sheet3.xml"/><Relationship Id="rId21" Type="http://schemas.microsoft.com/office/2007/relationships/slicerCache" Target="slicerCaches/slicerCache3.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7.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29" Type="http://schemas.microsoft.com/office/2007/relationships/slicerCache" Target="slicerCaches/slicerCache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microsoft.com/office/2007/relationships/slicerCache" Target="slicerCaches/slicerCache10.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07/relationships/slicerCache" Target="slicerCaches/slicerCache9.xml"/><Relationship Id="rId30" Type="http://schemas.microsoft.com/office/2007/relationships/slicerCache" Target="slicerCaches/slicerCache12.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sv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8.svg"/><Relationship Id="rId5" Type="http://schemas.openxmlformats.org/officeDocument/2006/relationships/image" Target="../media/image7.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4</xdr:col>
      <xdr:colOff>667992</xdr:colOff>
      <xdr:row>2</xdr:row>
      <xdr:rowOff>53423</xdr:rowOff>
    </xdr:from>
    <xdr:to>
      <xdr:col>4</xdr:col>
      <xdr:colOff>1028581</xdr:colOff>
      <xdr:row>4</xdr:row>
      <xdr:rowOff>8283</xdr:rowOff>
    </xdr:to>
    <xdr:grpSp>
      <xdr:nvGrpSpPr>
        <xdr:cNvPr id="5" name="Group 4">
          <a:extLst>
            <a:ext uri="{FF2B5EF4-FFF2-40B4-BE49-F238E27FC236}">
              <a16:creationId xmlns:a16="http://schemas.microsoft.com/office/drawing/2014/main" id="{B8539938-BD8B-1E7F-AD29-18EC8808293B}"/>
            </a:ext>
          </a:extLst>
        </xdr:cNvPr>
        <xdr:cNvGrpSpPr/>
      </xdr:nvGrpSpPr>
      <xdr:grpSpPr>
        <a:xfrm>
          <a:off x="5521601" y="459271"/>
          <a:ext cx="360589" cy="335860"/>
          <a:chOff x="5400675" y="476250"/>
          <a:chExt cx="504825" cy="466725"/>
        </a:xfrm>
      </xdr:grpSpPr>
      <xdr:sp macro="[0]!Module5.Add_Rule" textlink="">
        <xdr:nvSpPr>
          <xdr:cNvPr id="2" name="Rectangle: Rounded Corners 1">
            <a:extLst>
              <a:ext uri="{FF2B5EF4-FFF2-40B4-BE49-F238E27FC236}">
                <a16:creationId xmlns:a16="http://schemas.microsoft.com/office/drawing/2014/main" id="{88C028C2-5B60-05FC-CC44-BB2600CC1638}"/>
              </a:ext>
            </a:extLst>
          </xdr:cNvPr>
          <xdr:cNvSpPr/>
        </xdr:nvSpPr>
        <xdr:spPr>
          <a:xfrm>
            <a:off x="5400675" y="476250"/>
            <a:ext cx="504825" cy="466725"/>
          </a:xfrm>
          <a:prstGeom prst="round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Add_Row">
        <xdr:nvPicPr>
          <xdr:cNvPr id="4" name="Graphic 3" descr="Add with solid fill">
            <a:extLst>
              <a:ext uri="{FF2B5EF4-FFF2-40B4-BE49-F238E27FC236}">
                <a16:creationId xmlns:a16="http://schemas.microsoft.com/office/drawing/2014/main" id="{F88866D4-F716-303A-1568-A3DD497996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91162" y="547687"/>
            <a:ext cx="323850" cy="323850"/>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144379</xdr:colOff>
      <xdr:row>8</xdr:row>
      <xdr:rowOff>44947</xdr:rowOff>
    </xdr:from>
    <xdr:to>
      <xdr:col>3</xdr:col>
      <xdr:colOff>668267</xdr:colOff>
      <xdr:row>11</xdr:row>
      <xdr:rowOff>112646</xdr:rowOff>
    </xdr:to>
    <xdr:grpSp>
      <xdr:nvGrpSpPr>
        <xdr:cNvPr id="33" name="Group 32">
          <a:extLst>
            <a:ext uri="{FF2B5EF4-FFF2-40B4-BE49-F238E27FC236}">
              <a16:creationId xmlns:a16="http://schemas.microsoft.com/office/drawing/2014/main" id="{982C4116-F26B-2A26-3E33-3D8D739D69B4}"/>
            </a:ext>
          </a:extLst>
        </xdr:cNvPr>
        <xdr:cNvGrpSpPr/>
      </xdr:nvGrpSpPr>
      <xdr:grpSpPr>
        <a:xfrm>
          <a:off x="4376792" y="1635208"/>
          <a:ext cx="523888" cy="639199"/>
          <a:chOff x="4376792" y="1502686"/>
          <a:chExt cx="523888" cy="639199"/>
        </a:xfrm>
      </xdr:grpSpPr>
      <xdr:grpSp>
        <xdr:nvGrpSpPr>
          <xdr:cNvPr id="24" name="Group 23">
            <a:extLst>
              <a:ext uri="{FF2B5EF4-FFF2-40B4-BE49-F238E27FC236}">
                <a16:creationId xmlns:a16="http://schemas.microsoft.com/office/drawing/2014/main" id="{6A566749-6DE4-0A59-72E0-EC245CB52033}"/>
              </a:ext>
            </a:extLst>
          </xdr:cNvPr>
          <xdr:cNvGrpSpPr/>
        </xdr:nvGrpSpPr>
        <xdr:grpSpPr>
          <a:xfrm>
            <a:off x="4405381" y="1637060"/>
            <a:ext cx="495299" cy="504825"/>
            <a:chOff x="5372101" y="1600200"/>
            <a:chExt cx="495299" cy="504825"/>
          </a:xfrm>
        </xdr:grpSpPr>
        <xdr:grpSp>
          <xdr:nvGrpSpPr>
            <xdr:cNvPr id="15" name="Group 14">
              <a:extLst>
                <a:ext uri="{FF2B5EF4-FFF2-40B4-BE49-F238E27FC236}">
                  <a16:creationId xmlns:a16="http://schemas.microsoft.com/office/drawing/2014/main" id="{F2917501-DC1F-3F6A-A9DB-459E44806870}"/>
                </a:ext>
              </a:extLst>
            </xdr:cNvPr>
            <xdr:cNvGrpSpPr/>
          </xdr:nvGrpSpPr>
          <xdr:grpSpPr>
            <a:xfrm>
              <a:off x="5486400" y="1600200"/>
              <a:ext cx="266700" cy="266700"/>
              <a:chOff x="4738687" y="3171825"/>
              <a:chExt cx="266700" cy="266700"/>
            </a:xfrm>
          </xdr:grpSpPr>
          <xdr:sp macro="[0]!Clear_Table" textlink="">
            <xdr:nvSpPr>
              <xdr:cNvPr id="13" name="Rectangle: Rounded Corners 12">
                <a:extLst>
                  <a:ext uri="{FF2B5EF4-FFF2-40B4-BE49-F238E27FC236}">
                    <a16:creationId xmlns:a16="http://schemas.microsoft.com/office/drawing/2014/main" id="{8F67D778-031E-CE09-7BE0-A66A3C852110}"/>
                  </a:ext>
                </a:extLst>
              </xdr:cNvPr>
              <xdr:cNvSpPr/>
            </xdr:nvSpPr>
            <xdr:spPr>
              <a:xfrm>
                <a:off x="4738687" y="3171825"/>
                <a:ext cx="266700" cy="266700"/>
              </a:xfrm>
              <a:prstGeom prst="roundRect">
                <a:avLst/>
              </a:prstGeom>
              <a:solidFill>
                <a:schemeClr val="bg2"/>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Clear_Data">
            <xdr:nvPicPr>
              <xdr:cNvPr id="9" name="Graphic 8" descr="Close with solid fill">
                <a:extLst>
                  <a:ext uri="{FF2B5EF4-FFF2-40B4-BE49-F238E27FC236}">
                    <a16:creationId xmlns:a16="http://schemas.microsoft.com/office/drawing/2014/main" id="{A5EB1BE8-C141-DF09-BBFD-ED0FFDB8F9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91075" y="3224213"/>
                <a:ext cx="161925" cy="161925"/>
              </a:xfrm>
              <a:prstGeom prst="rect">
                <a:avLst/>
              </a:prstGeom>
            </xdr:spPr>
          </xdr:pic>
        </xdr:grpSp>
        <xdr:sp macro="" textlink="">
          <xdr:nvSpPr>
            <xdr:cNvPr id="21" name="TextBox 20">
              <a:extLst>
                <a:ext uri="{FF2B5EF4-FFF2-40B4-BE49-F238E27FC236}">
                  <a16:creationId xmlns:a16="http://schemas.microsoft.com/office/drawing/2014/main" id="{818064A1-F02B-F8A8-21EE-D1DC5AF7D6A1}"/>
                </a:ext>
              </a:extLst>
            </xdr:cNvPr>
            <xdr:cNvSpPr txBox="1"/>
          </xdr:nvSpPr>
          <xdr:spPr>
            <a:xfrm>
              <a:off x="5372101" y="1962150"/>
              <a:ext cx="495299" cy="14287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Clear</a:t>
              </a:r>
            </a:p>
          </xdr:txBody>
        </xdr:sp>
      </xdr:grpSp>
      <xdr:grpSp>
        <xdr:nvGrpSpPr>
          <xdr:cNvPr id="14" name="Group 13">
            <a:extLst>
              <a:ext uri="{FF2B5EF4-FFF2-40B4-BE49-F238E27FC236}">
                <a16:creationId xmlns:a16="http://schemas.microsoft.com/office/drawing/2014/main" id="{8D60FC01-9A01-D540-13C8-9620615CAD4D}"/>
              </a:ext>
            </a:extLst>
          </xdr:cNvPr>
          <xdr:cNvGrpSpPr/>
        </xdr:nvGrpSpPr>
        <xdr:grpSpPr>
          <a:xfrm>
            <a:off x="4376792" y="1502686"/>
            <a:ext cx="211555" cy="228600"/>
            <a:chOff x="9117932" y="1907005"/>
            <a:chExt cx="211555" cy="228600"/>
          </a:xfrm>
        </xdr:grpSpPr>
        <xdr:sp macro="" textlink="">
          <xdr:nvSpPr>
            <xdr:cNvPr id="8" name="Oval 7">
              <a:extLst>
                <a:ext uri="{FF2B5EF4-FFF2-40B4-BE49-F238E27FC236}">
                  <a16:creationId xmlns:a16="http://schemas.microsoft.com/office/drawing/2014/main" id="{27D8541E-D27A-77E3-5550-861C8BF9333B}"/>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 name="TextBox 11">
              <a:extLst>
                <a:ext uri="{FF2B5EF4-FFF2-40B4-BE49-F238E27FC236}">
                  <a16:creationId xmlns:a16="http://schemas.microsoft.com/office/drawing/2014/main" id="{7621F9AC-6976-E86C-D773-0C81A671D309}"/>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1</a:t>
              </a:r>
            </a:p>
          </xdr:txBody>
        </xdr:sp>
      </xdr:grpSp>
    </xdr:grpSp>
    <xdr:clientData/>
  </xdr:twoCellAnchor>
  <xdr:twoCellAnchor>
    <xdr:from>
      <xdr:col>3</xdr:col>
      <xdr:colOff>943986</xdr:colOff>
      <xdr:row>8</xdr:row>
      <xdr:rowOff>44947</xdr:rowOff>
    </xdr:from>
    <xdr:to>
      <xdr:col>4</xdr:col>
      <xdr:colOff>324861</xdr:colOff>
      <xdr:row>11</xdr:row>
      <xdr:rowOff>122171</xdr:rowOff>
    </xdr:to>
    <xdr:grpSp>
      <xdr:nvGrpSpPr>
        <xdr:cNvPr id="32" name="Group 31">
          <a:extLst>
            <a:ext uri="{FF2B5EF4-FFF2-40B4-BE49-F238E27FC236}">
              <a16:creationId xmlns:a16="http://schemas.microsoft.com/office/drawing/2014/main" id="{D214BE02-23E3-1E2F-7165-BDDE551DE4A0}"/>
            </a:ext>
          </a:extLst>
        </xdr:cNvPr>
        <xdr:cNvGrpSpPr/>
      </xdr:nvGrpSpPr>
      <xdr:grpSpPr>
        <a:xfrm>
          <a:off x="5176399" y="1635208"/>
          <a:ext cx="606701" cy="648724"/>
          <a:chOff x="5176399" y="1502686"/>
          <a:chExt cx="606701" cy="648724"/>
        </a:xfrm>
      </xdr:grpSpPr>
      <xdr:grpSp>
        <xdr:nvGrpSpPr>
          <xdr:cNvPr id="25" name="Group 24">
            <a:extLst>
              <a:ext uri="{FF2B5EF4-FFF2-40B4-BE49-F238E27FC236}">
                <a16:creationId xmlns:a16="http://schemas.microsoft.com/office/drawing/2014/main" id="{D5E336ED-D9D0-709B-4BDE-7A1F2557AA3D}"/>
              </a:ext>
            </a:extLst>
          </xdr:cNvPr>
          <xdr:cNvGrpSpPr/>
        </xdr:nvGrpSpPr>
        <xdr:grpSpPr>
          <a:xfrm>
            <a:off x="5176399" y="1637060"/>
            <a:ext cx="606701" cy="514350"/>
            <a:chOff x="6134101" y="1590675"/>
            <a:chExt cx="609600" cy="514350"/>
          </a:xfrm>
        </xdr:grpSpPr>
        <xdr:grpSp>
          <xdr:nvGrpSpPr>
            <xdr:cNvPr id="19" name="Group 18">
              <a:extLst>
                <a:ext uri="{FF2B5EF4-FFF2-40B4-BE49-F238E27FC236}">
                  <a16:creationId xmlns:a16="http://schemas.microsoft.com/office/drawing/2014/main" id="{B6DB63CC-BFF5-0601-0BBA-FD3342A7E4A2}"/>
                </a:ext>
              </a:extLst>
            </xdr:cNvPr>
            <xdr:cNvGrpSpPr/>
          </xdr:nvGrpSpPr>
          <xdr:grpSpPr>
            <a:xfrm>
              <a:off x="6305551" y="1590675"/>
              <a:ext cx="266700" cy="266700"/>
              <a:chOff x="4379118" y="2952750"/>
              <a:chExt cx="266700" cy="266700"/>
            </a:xfrm>
          </xdr:grpSpPr>
          <xdr:sp macro="[0]!Import_Transaction_Data" textlink="">
            <xdr:nvSpPr>
              <xdr:cNvPr id="17" name="Rectangle: Rounded Corners 16">
                <a:extLst>
                  <a:ext uri="{FF2B5EF4-FFF2-40B4-BE49-F238E27FC236}">
                    <a16:creationId xmlns:a16="http://schemas.microsoft.com/office/drawing/2014/main" id="{747254B8-5CA0-78C8-1012-B220F69A23CD}"/>
                  </a:ext>
                </a:extLst>
              </xdr:cNvPr>
              <xdr:cNvSpPr/>
            </xdr:nvSpPr>
            <xdr:spPr>
              <a:xfrm>
                <a:off x="4379118" y="2952750"/>
                <a:ext cx="266700" cy="266700"/>
              </a:xfrm>
              <a:prstGeom prst="roundRect">
                <a:avLst/>
              </a:prstGeom>
              <a:solidFill>
                <a:schemeClr val="bg2"/>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Import_Transaction_Data">
            <xdr:nvPicPr>
              <xdr:cNvPr id="11" name="Graphic 10" descr="Add with solid fill">
                <a:extLst>
                  <a:ext uri="{FF2B5EF4-FFF2-40B4-BE49-F238E27FC236}">
                    <a16:creationId xmlns:a16="http://schemas.microsoft.com/office/drawing/2014/main" id="{B14E5C4C-BD81-667A-5CF1-7FF80A8B325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421981" y="2995613"/>
                <a:ext cx="180975" cy="180975"/>
              </a:xfrm>
              <a:prstGeom prst="rect">
                <a:avLst/>
              </a:prstGeom>
            </xdr:spPr>
          </xdr:pic>
        </xdr:grpSp>
        <xdr:sp macro="" textlink="">
          <xdr:nvSpPr>
            <xdr:cNvPr id="20" name="TextBox 19">
              <a:extLst>
                <a:ext uri="{FF2B5EF4-FFF2-40B4-BE49-F238E27FC236}">
                  <a16:creationId xmlns:a16="http://schemas.microsoft.com/office/drawing/2014/main" id="{32C239D7-E354-4A80-E9B1-4ECDFA150D83}"/>
                </a:ext>
              </a:extLst>
            </xdr:cNvPr>
            <xdr:cNvSpPr txBox="1"/>
          </xdr:nvSpPr>
          <xdr:spPr>
            <a:xfrm>
              <a:off x="6134101" y="1943100"/>
              <a:ext cx="609600" cy="1619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Import</a:t>
              </a:r>
            </a:p>
          </xdr:txBody>
        </xdr:sp>
      </xdr:grpSp>
      <xdr:grpSp>
        <xdr:nvGrpSpPr>
          <xdr:cNvPr id="16" name="Group 15">
            <a:extLst>
              <a:ext uri="{FF2B5EF4-FFF2-40B4-BE49-F238E27FC236}">
                <a16:creationId xmlns:a16="http://schemas.microsoft.com/office/drawing/2014/main" id="{A79AC381-07CC-C551-DD64-9CDE7EC3ACC6}"/>
              </a:ext>
            </a:extLst>
          </xdr:cNvPr>
          <xdr:cNvGrpSpPr/>
        </xdr:nvGrpSpPr>
        <xdr:grpSpPr>
          <a:xfrm>
            <a:off x="5205968" y="1502686"/>
            <a:ext cx="211555" cy="228600"/>
            <a:chOff x="9117932" y="1907005"/>
            <a:chExt cx="211555" cy="228600"/>
          </a:xfrm>
        </xdr:grpSpPr>
        <xdr:sp macro="" textlink="">
          <xdr:nvSpPr>
            <xdr:cNvPr id="26" name="Oval 25">
              <a:extLst>
                <a:ext uri="{FF2B5EF4-FFF2-40B4-BE49-F238E27FC236}">
                  <a16:creationId xmlns:a16="http://schemas.microsoft.com/office/drawing/2014/main" id="{242425EB-DFBF-8798-96BF-B84DFBBD591E}"/>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7" name="TextBox 26">
              <a:extLst>
                <a:ext uri="{FF2B5EF4-FFF2-40B4-BE49-F238E27FC236}">
                  <a16:creationId xmlns:a16="http://schemas.microsoft.com/office/drawing/2014/main" id="{A96BC904-B804-17F0-1CB8-6DB198220C0B}"/>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2</a:t>
              </a:r>
            </a:p>
          </xdr:txBody>
        </xdr:sp>
      </xdr:grpSp>
    </xdr:grpSp>
    <xdr:clientData/>
  </xdr:twoCellAnchor>
  <xdr:twoCellAnchor>
    <xdr:from>
      <xdr:col>4</xdr:col>
      <xdr:colOff>600580</xdr:colOff>
      <xdr:row>8</xdr:row>
      <xdr:rowOff>44947</xdr:rowOff>
    </xdr:from>
    <xdr:to>
      <xdr:col>5</xdr:col>
      <xdr:colOff>171955</xdr:colOff>
      <xdr:row>11</xdr:row>
      <xdr:rowOff>150746</xdr:rowOff>
    </xdr:to>
    <xdr:grpSp>
      <xdr:nvGrpSpPr>
        <xdr:cNvPr id="31" name="Group 30">
          <a:extLst>
            <a:ext uri="{FF2B5EF4-FFF2-40B4-BE49-F238E27FC236}">
              <a16:creationId xmlns:a16="http://schemas.microsoft.com/office/drawing/2014/main" id="{EE9A6462-1A5C-A86B-F2F5-FC9F32E8ABC5}"/>
            </a:ext>
          </a:extLst>
        </xdr:cNvPr>
        <xdr:cNvGrpSpPr/>
      </xdr:nvGrpSpPr>
      <xdr:grpSpPr>
        <a:xfrm>
          <a:off x="6058819" y="1635208"/>
          <a:ext cx="797201" cy="677299"/>
          <a:chOff x="6058819" y="1502686"/>
          <a:chExt cx="797201" cy="677299"/>
        </a:xfrm>
      </xdr:grpSpPr>
      <xdr:grpSp>
        <xdr:nvGrpSpPr>
          <xdr:cNvPr id="23" name="Group 22">
            <a:extLst>
              <a:ext uri="{FF2B5EF4-FFF2-40B4-BE49-F238E27FC236}">
                <a16:creationId xmlns:a16="http://schemas.microsoft.com/office/drawing/2014/main" id="{D667DCE4-039A-3032-F8AD-E6A267022CC4}"/>
              </a:ext>
            </a:extLst>
          </xdr:cNvPr>
          <xdr:cNvGrpSpPr/>
        </xdr:nvGrpSpPr>
        <xdr:grpSpPr>
          <a:xfrm>
            <a:off x="6058819" y="1637060"/>
            <a:ext cx="797201" cy="542925"/>
            <a:chOff x="4343400" y="1600200"/>
            <a:chExt cx="800100" cy="542925"/>
          </a:xfrm>
        </xdr:grpSpPr>
        <xdr:sp macro="" textlink="">
          <xdr:nvSpPr>
            <xdr:cNvPr id="6" name="TextBox 5">
              <a:extLst>
                <a:ext uri="{FF2B5EF4-FFF2-40B4-BE49-F238E27FC236}">
                  <a16:creationId xmlns:a16="http://schemas.microsoft.com/office/drawing/2014/main" id="{37AC8D9F-8675-F330-7E8E-AC3F72AB8347}"/>
                </a:ext>
              </a:extLst>
            </xdr:cNvPr>
            <xdr:cNvSpPr txBox="1"/>
          </xdr:nvSpPr>
          <xdr:spPr>
            <a:xfrm>
              <a:off x="4343400" y="1943100"/>
              <a:ext cx="800100" cy="200025"/>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Categorize</a:t>
              </a:r>
            </a:p>
          </xdr:txBody>
        </xdr:sp>
        <xdr:grpSp>
          <xdr:nvGrpSpPr>
            <xdr:cNvPr id="5" name="Group 4">
              <a:extLst>
                <a:ext uri="{FF2B5EF4-FFF2-40B4-BE49-F238E27FC236}">
                  <a16:creationId xmlns:a16="http://schemas.microsoft.com/office/drawing/2014/main" id="{299E1CB4-77ED-55E9-95DE-1E40C12163DA}"/>
                </a:ext>
              </a:extLst>
            </xdr:cNvPr>
            <xdr:cNvGrpSpPr/>
          </xdr:nvGrpSpPr>
          <xdr:grpSpPr>
            <a:xfrm>
              <a:off x="4610100" y="1600200"/>
              <a:ext cx="266700" cy="266700"/>
              <a:chOff x="2395538" y="2790825"/>
              <a:chExt cx="266700" cy="266700"/>
            </a:xfrm>
          </xdr:grpSpPr>
          <xdr:sp macro="[0]!Categorize_Transaction_Data" textlink="">
            <xdr:nvSpPr>
              <xdr:cNvPr id="4" name="Rectangle: Rounded Corners 3">
                <a:extLst>
                  <a:ext uri="{FF2B5EF4-FFF2-40B4-BE49-F238E27FC236}">
                    <a16:creationId xmlns:a16="http://schemas.microsoft.com/office/drawing/2014/main" id="{CDD1BDC4-86AB-50AB-7694-DDD1BF450F72}"/>
                  </a:ext>
                </a:extLst>
              </xdr:cNvPr>
              <xdr:cNvSpPr/>
            </xdr:nvSpPr>
            <xdr:spPr>
              <a:xfrm>
                <a:off x="2395538" y="2790825"/>
                <a:ext cx="266700" cy="266700"/>
              </a:xfrm>
              <a:prstGeom prst="roundRect">
                <a:avLst/>
              </a:prstGeom>
              <a:solidFill>
                <a:schemeClr val="bg2"/>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Categorize_Transaction_Data">
            <xdr:nvPicPr>
              <xdr:cNvPr id="3" name="Graphic 2" descr="Play with solid fill">
                <a:extLst>
                  <a:ext uri="{FF2B5EF4-FFF2-40B4-BE49-F238E27FC236}">
                    <a16:creationId xmlns:a16="http://schemas.microsoft.com/office/drawing/2014/main" id="{1A982FDF-1713-6091-76EF-0DEE178F617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443163" y="2838450"/>
                <a:ext cx="171450" cy="171450"/>
              </a:xfrm>
              <a:prstGeom prst="rect">
                <a:avLst/>
              </a:prstGeom>
            </xdr:spPr>
          </xdr:pic>
        </xdr:grpSp>
      </xdr:grpSp>
      <xdr:grpSp>
        <xdr:nvGrpSpPr>
          <xdr:cNvPr id="28" name="Group 27">
            <a:extLst>
              <a:ext uri="{FF2B5EF4-FFF2-40B4-BE49-F238E27FC236}">
                <a16:creationId xmlns:a16="http://schemas.microsoft.com/office/drawing/2014/main" id="{7AAEDEE7-8C89-C40A-A790-8953955C0310}"/>
              </a:ext>
            </a:extLst>
          </xdr:cNvPr>
          <xdr:cNvGrpSpPr/>
        </xdr:nvGrpSpPr>
        <xdr:grpSpPr>
          <a:xfrm>
            <a:off x="6173114" y="1502686"/>
            <a:ext cx="211555" cy="228600"/>
            <a:chOff x="9117932" y="1907005"/>
            <a:chExt cx="211555" cy="228600"/>
          </a:xfrm>
        </xdr:grpSpPr>
        <xdr:sp macro="" textlink="">
          <xdr:nvSpPr>
            <xdr:cNvPr id="29" name="Oval 28">
              <a:extLst>
                <a:ext uri="{FF2B5EF4-FFF2-40B4-BE49-F238E27FC236}">
                  <a16:creationId xmlns:a16="http://schemas.microsoft.com/office/drawing/2014/main" id="{5312692C-1E59-E226-9BD3-A446DEC4A9DB}"/>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0" name="TextBox 29">
              <a:extLst>
                <a:ext uri="{FF2B5EF4-FFF2-40B4-BE49-F238E27FC236}">
                  <a16:creationId xmlns:a16="http://schemas.microsoft.com/office/drawing/2014/main" id="{667F6ADD-74D6-5AAA-B352-8CF6F72B3499}"/>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3</a:t>
              </a:r>
            </a:p>
          </xdr:txBody>
        </xdr:sp>
      </xdr:grpSp>
    </xdr:grpSp>
    <xdr:clientData/>
  </xdr:twoCellAnchor>
  <xdr:twoCellAnchor>
    <xdr:from>
      <xdr:col>5</xdr:col>
      <xdr:colOff>447675</xdr:colOff>
      <xdr:row>8</xdr:row>
      <xdr:rowOff>44947</xdr:rowOff>
    </xdr:from>
    <xdr:to>
      <xdr:col>5</xdr:col>
      <xdr:colOff>1057275</xdr:colOff>
      <xdr:row>11</xdr:row>
      <xdr:rowOff>143705</xdr:rowOff>
    </xdr:to>
    <xdr:grpSp>
      <xdr:nvGrpSpPr>
        <xdr:cNvPr id="40" name="Group 39">
          <a:extLst>
            <a:ext uri="{FF2B5EF4-FFF2-40B4-BE49-F238E27FC236}">
              <a16:creationId xmlns:a16="http://schemas.microsoft.com/office/drawing/2014/main" id="{C0608990-A0AD-1710-271F-CF5900929C98}"/>
            </a:ext>
          </a:extLst>
        </xdr:cNvPr>
        <xdr:cNvGrpSpPr/>
      </xdr:nvGrpSpPr>
      <xdr:grpSpPr>
        <a:xfrm>
          <a:off x="7131740" y="1635208"/>
          <a:ext cx="609600" cy="670258"/>
          <a:chOff x="7131740" y="1502686"/>
          <a:chExt cx="609600" cy="670258"/>
        </a:xfrm>
      </xdr:grpSpPr>
      <xdr:grpSp>
        <xdr:nvGrpSpPr>
          <xdr:cNvPr id="2" name="Group 1">
            <a:extLst>
              <a:ext uri="{FF2B5EF4-FFF2-40B4-BE49-F238E27FC236}">
                <a16:creationId xmlns:a16="http://schemas.microsoft.com/office/drawing/2014/main" id="{949893AF-CD8D-8359-AF24-601300132646}"/>
              </a:ext>
            </a:extLst>
          </xdr:cNvPr>
          <xdr:cNvGrpSpPr/>
        </xdr:nvGrpSpPr>
        <xdr:grpSpPr>
          <a:xfrm>
            <a:off x="7131740" y="1637060"/>
            <a:ext cx="609600" cy="535884"/>
            <a:chOff x="6941241" y="1572039"/>
            <a:chExt cx="609600" cy="535884"/>
          </a:xfrm>
        </xdr:grpSpPr>
        <xdr:sp macro="" textlink="">
          <xdr:nvSpPr>
            <xdr:cNvPr id="10" name="TextBox 9">
              <a:extLst>
                <a:ext uri="{FF2B5EF4-FFF2-40B4-BE49-F238E27FC236}">
                  <a16:creationId xmlns:a16="http://schemas.microsoft.com/office/drawing/2014/main" id="{1EAD2B88-55FA-37BA-11E7-84E656589139}"/>
                </a:ext>
              </a:extLst>
            </xdr:cNvPr>
            <xdr:cNvSpPr txBox="1"/>
          </xdr:nvSpPr>
          <xdr:spPr>
            <a:xfrm>
              <a:off x="6941241" y="1917423"/>
              <a:ext cx="609600" cy="190500"/>
            </a:xfrm>
            <a:prstGeom prst="rect">
              <a:avLst/>
            </a:prstGeom>
            <a:solidFill>
              <a:schemeClr val="accent5">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b="1"/>
                <a:t>Report</a:t>
              </a:r>
            </a:p>
          </xdr:txBody>
        </xdr:sp>
        <xdr:grpSp>
          <xdr:nvGrpSpPr>
            <xdr:cNvPr id="22" name="Group 21">
              <a:extLst>
                <a:ext uri="{FF2B5EF4-FFF2-40B4-BE49-F238E27FC236}">
                  <a16:creationId xmlns:a16="http://schemas.microsoft.com/office/drawing/2014/main" id="{67F6E085-8E29-CF81-FB8E-675D87FFD6CD}"/>
                </a:ext>
              </a:extLst>
            </xdr:cNvPr>
            <xdr:cNvGrpSpPr/>
          </xdr:nvGrpSpPr>
          <xdr:grpSpPr>
            <a:xfrm>
              <a:off x="7112691" y="1572039"/>
              <a:ext cx="266700" cy="266700"/>
              <a:chOff x="8720137" y="1590675"/>
              <a:chExt cx="266700" cy="266700"/>
            </a:xfrm>
          </xdr:grpSpPr>
          <xdr:sp macro="[0]!Generate_Report_Data" textlink="">
            <xdr:nvSpPr>
              <xdr:cNvPr id="7" name="Rectangle: Rounded Corners 6">
                <a:extLst>
                  <a:ext uri="{FF2B5EF4-FFF2-40B4-BE49-F238E27FC236}">
                    <a16:creationId xmlns:a16="http://schemas.microsoft.com/office/drawing/2014/main" id="{4A83A445-B9E9-E9B8-03C0-34EEA4201D20}"/>
                  </a:ext>
                </a:extLst>
              </xdr:cNvPr>
              <xdr:cNvSpPr/>
            </xdr:nvSpPr>
            <xdr:spPr>
              <a:xfrm>
                <a:off x="8720137" y="1590675"/>
                <a:ext cx="266700" cy="266700"/>
              </a:xfrm>
              <a:prstGeom prst="roundRect">
                <a:avLst/>
              </a:prstGeom>
              <a:solidFill>
                <a:schemeClr val="accent5">
                  <a:lumMod val="50000"/>
                </a:schemeClr>
              </a:solidFill>
              <a:ln>
                <a:solidFill>
                  <a:schemeClr val="bg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pic macro="[0]!Generate_Report_Data">
            <xdr:nvPicPr>
              <xdr:cNvPr id="18" name="Graphic 17" descr="Paper with solid fill">
                <a:extLst>
                  <a:ext uri="{FF2B5EF4-FFF2-40B4-BE49-F238E27FC236}">
                    <a16:creationId xmlns:a16="http://schemas.microsoft.com/office/drawing/2014/main" id="{530221AB-3410-6666-362C-1BA3295B18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767762" y="1638300"/>
                <a:ext cx="171450" cy="171450"/>
              </a:xfrm>
              <a:prstGeom prst="rect">
                <a:avLst/>
              </a:prstGeom>
            </xdr:spPr>
          </xdr:pic>
        </xdr:grpSp>
      </xdr:grpSp>
      <xdr:grpSp>
        <xdr:nvGrpSpPr>
          <xdr:cNvPr id="34" name="Group 33">
            <a:extLst>
              <a:ext uri="{FF2B5EF4-FFF2-40B4-BE49-F238E27FC236}">
                <a16:creationId xmlns:a16="http://schemas.microsoft.com/office/drawing/2014/main" id="{AD3F5274-6E54-D484-B9AE-FADD78EBF2FB}"/>
              </a:ext>
            </a:extLst>
          </xdr:cNvPr>
          <xdr:cNvGrpSpPr/>
        </xdr:nvGrpSpPr>
        <xdr:grpSpPr>
          <a:xfrm>
            <a:off x="7170339" y="1502686"/>
            <a:ext cx="211555" cy="228600"/>
            <a:chOff x="9117932" y="1907005"/>
            <a:chExt cx="211555" cy="228600"/>
          </a:xfrm>
        </xdr:grpSpPr>
        <xdr:sp macro="" textlink="">
          <xdr:nvSpPr>
            <xdr:cNvPr id="35" name="Oval 34">
              <a:extLst>
                <a:ext uri="{FF2B5EF4-FFF2-40B4-BE49-F238E27FC236}">
                  <a16:creationId xmlns:a16="http://schemas.microsoft.com/office/drawing/2014/main" id="{0B2DC8F3-B887-00A3-1437-CFCB59B5E4AF}"/>
                </a:ext>
              </a:extLst>
            </xdr:cNvPr>
            <xdr:cNvSpPr/>
          </xdr:nvSpPr>
          <xdr:spPr>
            <a:xfrm>
              <a:off x="9138987" y="1945105"/>
              <a:ext cx="190500" cy="190500"/>
            </a:xfrm>
            <a:prstGeom prst="ellipse">
              <a:avLst/>
            </a:prstGeom>
            <a:solidFill>
              <a:srgbClr val="00206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6" name="TextBox 35">
              <a:extLst>
                <a:ext uri="{FF2B5EF4-FFF2-40B4-BE49-F238E27FC236}">
                  <a16:creationId xmlns:a16="http://schemas.microsoft.com/office/drawing/2014/main" id="{D72382C9-8108-4BD7-CF9D-4F34A76047EE}"/>
                </a:ext>
              </a:extLst>
            </xdr:cNvPr>
            <xdr:cNvSpPr txBox="1"/>
          </xdr:nvSpPr>
          <xdr:spPr>
            <a:xfrm>
              <a:off x="9117932" y="1907005"/>
              <a:ext cx="17345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000" spc="-200" baseline="0">
                  <a:solidFill>
                    <a:schemeClr val="bg1"/>
                  </a:solidFill>
                </a:rPr>
                <a:t>4</a:t>
              </a:r>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3" name="Type">
              <a:extLst>
                <a:ext uri="{FF2B5EF4-FFF2-40B4-BE49-F238E27FC236}">
                  <a16:creationId xmlns:a16="http://schemas.microsoft.com/office/drawing/2014/main" id="{813A3EAC-F62C-7031-DAD7-8C2A8CFBA025}"/>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1">
              <a:extLst>
                <a:ext uri="{FF2B5EF4-FFF2-40B4-BE49-F238E27FC236}">
                  <a16:creationId xmlns:a16="http://schemas.microsoft.com/office/drawing/2014/main" id="{749F21DF-BBB0-47C6-AEE0-41656471C8E1}"/>
                </a:ext>
              </a:extLst>
            </xdr:cNvPr>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2">
              <a:extLst>
                <a:ext uri="{FF2B5EF4-FFF2-40B4-BE49-F238E27FC236}">
                  <a16:creationId xmlns:a16="http://schemas.microsoft.com/office/drawing/2014/main" id="{55B9292F-7472-439F-9918-B786FC77ACC5}"/>
                </a:ext>
              </a:extLst>
            </xdr:cNvPr>
            <xdr:cNvGraphicFramePr/>
          </xdr:nvGraphicFramePr>
          <xdr:xfrm>
            <a:off x="0" y="0"/>
            <a:ext cx="0" cy="0"/>
          </xdr:xfrm>
          <a:graphic>
            <a:graphicData uri="http://schemas.microsoft.com/office/drawing/2010/slicer">
              <sle:slicer xmlns:sle="http://schemas.microsoft.com/office/drawing/2010/slicer" name="Type 2"/>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3">
              <a:extLst>
                <a:ext uri="{FF2B5EF4-FFF2-40B4-BE49-F238E27FC236}">
                  <a16:creationId xmlns:a16="http://schemas.microsoft.com/office/drawing/2014/main" id="{A9657454-E8AA-4668-B4DE-572146C59B7E}"/>
                </a:ext>
              </a:extLst>
            </xdr:cNvPr>
            <xdr:cNvGraphicFramePr/>
          </xdr:nvGraphicFramePr>
          <xdr:xfrm>
            <a:off x="0" y="0"/>
            <a:ext cx="0" cy="0"/>
          </xdr:xfrm>
          <a:graphic>
            <a:graphicData uri="http://schemas.microsoft.com/office/drawing/2010/slicer">
              <sle:slicer xmlns:sle="http://schemas.microsoft.com/office/drawing/2010/slicer" name="Type 3"/>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4">
              <a:extLst>
                <a:ext uri="{FF2B5EF4-FFF2-40B4-BE49-F238E27FC236}">
                  <a16:creationId xmlns:a16="http://schemas.microsoft.com/office/drawing/2014/main" id="{662013E9-94A1-4225-B468-FD664F8570FE}"/>
                </a:ext>
              </a:extLst>
            </xdr:cNvPr>
            <xdr:cNvGraphicFramePr/>
          </xdr:nvGraphicFramePr>
          <xdr:xfrm>
            <a:off x="0" y="0"/>
            <a:ext cx="0" cy="0"/>
          </xdr:xfrm>
          <a:graphic>
            <a:graphicData uri="http://schemas.microsoft.com/office/drawing/2010/slicer">
              <sle:slicer xmlns:sle="http://schemas.microsoft.com/office/drawing/2010/slicer" name="Type 4"/>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5">
              <a:extLst>
                <a:ext uri="{FF2B5EF4-FFF2-40B4-BE49-F238E27FC236}">
                  <a16:creationId xmlns:a16="http://schemas.microsoft.com/office/drawing/2014/main" id="{D24F6BFC-F924-4E57-B237-BC572731C555}"/>
                </a:ext>
              </a:extLst>
            </xdr:cNvPr>
            <xdr:cNvGraphicFramePr/>
          </xdr:nvGraphicFramePr>
          <xdr:xfrm>
            <a:off x="0" y="0"/>
            <a:ext cx="0" cy="0"/>
          </xdr:xfrm>
          <a:graphic>
            <a:graphicData uri="http://schemas.microsoft.com/office/drawing/2010/slicer">
              <sle:slicer xmlns:sle="http://schemas.microsoft.com/office/drawing/2010/slicer" name="Type 5"/>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6">
              <a:extLst>
                <a:ext uri="{FF2B5EF4-FFF2-40B4-BE49-F238E27FC236}">
                  <a16:creationId xmlns:a16="http://schemas.microsoft.com/office/drawing/2014/main" id="{80102C80-D314-4A98-829F-EAD2180E9B30}"/>
                </a:ext>
              </a:extLst>
            </xdr:cNvPr>
            <xdr:cNvGraphicFramePr/>
          </xdr:nvGraphicFramePr>
          <xdr:xfrm>
            <a:off x="0" y="0"/>
            <a:ext cx="0" cy="0"/>
          </xdr:xfrm>
          <a:graphic>
            <a:graphicData uri="http://schemas.microsoft.com/office/drawing/2010/slicer">
              <sle:slicer xmlns:sle="http://schemas.microsoft.com/office/drawing/2010/slicer" name="Type 6"/>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7">
              <a:extLst>
                <a:ext uri="{FF2B5EF4-FFF2-40B4-BE49-F238E27FC236}">
                  <a16:creationId xmlns:a16="http://schemas.microsoft.com/office/drawing/2014/main" id="{9CC94425-22F7-48E4-B81F-1BC47172F0DB}"/>
                </a:ext>
              </a:extLst>
            </xdr:cNvPr>
            <xdr:cNvGraphicFramePr/>
          </xdr:nvGraphicFramePr>
          <xdr:xfrm>
            <a:off x="0" y="0"/>
            <a:ext cx="0" cy="0"/>
          </xdr:xfrm>
          <a:graphic>
            <a:graphicData uri="http://schemas.microsoft.com/office/drawing/2010/slicer">
              <sle:slicer xmlns:sle="http://schemas.microsoft.com/office/drawing/2010/slicer" name="Type 7"/>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8">
              <a:extLst>
                <a:ext uri="{FF2B5EF4-FFF2-40B4-BE49-F238E27FC236}">
                  <a16:creationId xmlns:a16="http://schemas.microsoft.com/office/drawing/2014/main" id="{7B6DAFA2-746F-49F8-A297-8BF2C9AB922C}"/>
                </a:ext>
              </a:extLst>
            </xdr:cNvPr>
            <xdr:cNvGraphicFramePr/>
          </xdr:nvGraphicFramePr>
          <xdr:xfrm>
            <a:off x="0" y="0"/>
            <a:ext cx="0" cy="0"/>
          </xdr:xfrm>
          <a:graphic>
            <a:graphicData uri="http://schemas.microsoft.com/office/drawing/2010/slicer">
              <sle:slicer xmlns:sle="http://schemas.microsoft.com/office/drawing/2010/slicer" name="Type 8"/>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9">
              <a:extLst>
                <a:ext uri="{FF2B5EF4-FFF2-40B4-BE49-F238E27FC236}">
                  <a16:creationId xmlns:a16="http://schemas.microsoft.com/office/drawing/2014/main" id="{25F5DB7D-9E58-4055-ABB0-9DA0BAC101F5}"/>
                </a:ext>
              </a:extLst>
            </xdr:cNvPr>
            <xdr:cNvGraphicFramePr/>
          </xdr:nvGraphicFramePr>
          <xdr:xfrm>
            <a:off x="0" y="0"/>
            <a:ext cx="0" cy="0"/>
          </xdr:xfrm>
          <a:graphic>
            <a:graphicData uri="http://schemas.microsoft.com/office/drawing/2010/slicer">
              <sle:slicer xmlns:sle="http://schemas.microsoft.com/office/drawing/2010/slicer" name="Type 9"/>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10">
              <a:extLst>
                <a:ext uri="{FF2B5EF4-FFF2-40B4-BE49-F238E27FC236}">
                  <a16:creationId xmlns:a16="http://schemas.microsoft.com/office/drawing/2014/main" id="{3F44B78B-7519-4126-9E9C-4DBFE352F4D2}"/>
                </a:ext>
              </a:extLst>
            </xdr:cNvPr>
            <xdr:cNvGraphicFramePr/>
          </xdr:nvGraphicFramePr>
          <xdr:xfrm>
            <a:off x="0" y="0"/>
            <a:ext cx="0" cy="0"/>
          </xdr:xfrm>
          <a:graphic>
            <a:graphicData uri="http://schemas.microsoft.com/office/drawing/2010/slicer">
              <sle:slicer xmlns:sle="http://schemas.microsoft.com/office/drawing/2010/slicer" name="Type 10"/>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4.xml><?xml version="1.0" encoding="utf-8"?>
<xdr:wsDr xmlns:xdr="http://schemas.openxmlformats.org/drawingml/2006/spreadsheetDrawing" xmlns:a="http://schemas.openxmlformats.org/drawingml/2006/main">
  <xdr:twoCellAnchor editAs="absolute">
    <xdr:from>
      <xdr:col>6</xdr:col>
      <xdr:colOff>185945</xdr:colOff>
      <xdr:row>6</xdr:row>
      <xdr:rowOff>183460</xdr:rowOff>
    </xdr:from>
    <xdr:to>
      <xdr:col>9</xdr:col>
      <xdr:colOff>90695</xdr:colOff>
      <xdr:row>27</xdr:row>
      <xdr:rowOff>50110</xdr:rowOff>
    </xdr:to>
    <mc:AlternateContent xmlns:mc="http://schemas.openxmlformats.org/markup-compatibility/2006" xmlns:sle15="http://schemas.microsoft.com/office/drawing/2012/slicer">
      <mc:Choice Requires="sle15">
        <xdr:graphicFrame macro="">
          <xdr:nvGraphicFramePr>
            <xdr:cNvPr id="2" name="Type 11">
              <a:extLst>
                <a:ext uri="{FF2B5EF4-FFF2-40B4-BE49-F238E27FC236}">
                  <a16:creationId xmlns:a16="http://schemas.microsoft.com/office/drawing/2014/main" id="{6621653F-EBFA-4E87-A150-BCE8C21E4EE9}"/>
                </a:ext>
              </a:extLst>
            </xdr:cNvPr>
            <xdr:cNvGraphicFramePr/>
          </xdr:nvGraphicFramePr>
          <xdr:xfrm>
            <a:off x="0" y="0"/>
            <a:ext cx="0" cy="0"/>
          </xdr:xfrm>
          <a:graphic>
            <a:graphicData uri="http://schemas.microsoft.com/office/drawing/2010/slicer">
              <sle:slicer xmlns:sle="http://schemas.microsoft.com/office/drawing/2010/slicer" name="Type 11"/>
            </a:graphicData>
          </a:graphic>
        </xdr:graphicFrame>
      </mc:Choice>
      <mc:Fallback xmlns="">
        <xdr:sp macro="" textlink="">
          <xdr:nvSpPr>
            <xdr:cNvPr id="0" name=""/>
            <xdr:cNvSpPr>
              <a:spLocks noTextEdit="1"/>
            </xdr:cNvSpPr>
          </xdr:nvSpPr>
          <xdr:spPr>
            <a:xfrm>
              <a:off x="8079271" y="1359590"/>
              <a:ext cx="1826315" cy="386715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6E34F2A1-DD08-4442-8A32-0F38A37EB24C}" sourceName="Type">
  <extLst>
    <x:ext xmlns:x15="http://schemas.microsoft.com/office/spreadsheetml/2010/11/main" uri="{2F2917AC-EB37-4324-AD4E-5DD8C200BD13}">
      <x15:tableSlicerCache tableId="9"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 xr10:uid="{3B9ED4E8-804F-48E6-891C-71F95D8E2C1A}" sourceName="Type">
  <extLst>
    <x:ext xmlns:x15="http://schemas.microsoft.com/office/spreadsheetml/2010/11/main" uri="{2F2917AC-EB37-4324-AD4E-5DD8C200BD13}">
      <x15:tableSlicerCache tableId="10"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2" xr10:uid="{F6806D4A-1669-4139-B7BB-0F60AF4A9E49}" sourceName="Type">
  <extLst>
    <x:ext xmlns:x15="http://schemas.microsoft.com/office/spreadsheetml/2010/11/main" uri="{2F2917AC-EB37-4324-AD4E-5DD8C200BD13}">
      <x15:tableSlicerCache tableId="1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3" xr10:uid="{47ACF47C-2B1C-464C-8082-C9572875A8F0}" sourceName="Type">
  <extLst>
    <x:ext xmlns:x15="http://schemas.microsoft.com/office/spreadsheetml/2010/11/main" uri="{2F2917AC-EB37-4324-AD4E-5DD8C200BD13}">
      <x15:tableSlicerCache tableId="12" column="4"/>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4" xr10:uid="{AE663DF5-19D5-4A2F-A8C2-588E7CDC0822}" sourceName="Type">
  <extLst>
    <x:ext xmlns:x15="http://schemas.microsoft.com/office/spreadsheetml/2010/11/main" uri="{2F2917AC-EB37-4324-AD4E-5DD8C200BD13}">
      <x15:tableSlicerCache tableId="13" column="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5" xr10:uid="{3B58E692-B703-4DD6-80A5-112F2F2D712B}" sourceName="Type">
  <extLst>
    <x:ext xmlns:x15="http://schemas.microsoft.com/office/spreadsheetml/2010/11/main" uri="{2F2917AC-EB37-4324-AD4E-5DD8C200BD13}">
      <x15:tableSlicerCache tableId="14"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6" xr10:uid="{1DF8178E-8D22-477D-9AD9-B1051F037299}" sourceName="Type">
  <extLst>
    <x:ext xmlns:x15="http://schemas.microsoft.com/office/spreadsheetml/2010/11/main" uri="{2F2917AC-EB37-4324-AD4E-5DD8C200BD13}">
      <x15:tableSlicerCache tableId="15"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7" xr10:uid="{33B62685-40AB-423E-A9C2-94C041F47744}" sourceName="Type">
  <extLst>
    <x:ext xmlns:x15="http://schemas.microsoft.com/office/spreadsheetml/2010/11/main" uri="{2F2917AC-EB37-4324-AD4E-5DD8C200BD13}">
      <x15:tableSlicerCache tableId="16" column="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8" xr10:uid="{3D36F0D0-C06B-41E2-9F51-ED82F01D7CE4}" sourceName="Type">
  <extLst>
    <x:ext xmlns:x15="http://schemas.microsoft.com/office/spreadsheetml/2010/11/main" uri="{2F2917AC-EB37-4324-AD4E-5DD8C200BD13}">
      <x15:tableSlicerCache tableId="17" column="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9" xr10:uid="{78F774EE-FE6A-4451-A946-52BC2F136F43}" sourceName="Type">
  <extLst>
    <x:ext xmlns:x15="http://schemas.microsoft.com/office/spreadsheetml/2010/11/main" uri="{2F2917AC-EB37-4324-AD4E-5DD8C200BD13}">
      <x15:tableSlicerCache tableId="18"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0" xr10:uid="{8D8BAB95-323D-48FE-B724-8BC7216DD051}" sourceName="Type">
  <extLst>
    <x:ext xmlns:x15="http://schemas.microsoft.com/office/spreadsheetml/2010/11/main" uri="{2F2917AC-EB37-4324-AD4E-5DD8C200BD13}">
      <x15:tableSlicerCache tableId="19" column="4"/>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11" xr10:uid="{979DF095-AD38-4AAC-A47E-0DD004F9189F}" sourceName="Type">
  <extLst>
    <x:ext xmlns:x15="http://schemas.microsoft.com/office/spreadsheetml/2010/11/main" uri="{2F2917AC-EB37-4324-AD4E-5DD8C200BD13}">
      <x15:tableSlicerCache tableId="20"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4096066B-472D-4869-9B0B-67B8A6BBD4F5}" cache="Slicer_Type" caption="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 xr10:uid="{D7714332-0C4E-47F4-8418-D3605EA197BA}" cache="Slicer_Type1" caption="Typ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2" xr10:uid="{8ECF3472-2A15-4029-BB56-047B28F7642D}" cache="Slicer_Type2" caption="Typ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3" xr10:uid="{3268F01D-99E1-470F-9D43-C2C314894304}" cache="Slicer_Type3" caption="Typ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4" xr10:uid="{D3ED86B1-4B31-464C-8D5B-273FB833B1E7}" cache="Slicer_Type4" caption="Type"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5" xr10:uid="{AB03AA04-7CD4-4AEA-9F43-83D23154174B}" cache="Slicer_Type5" caption="Type"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6" xr10:uid="{9F4B1B6E-0F97-4E78-B8A9-433CAD215022}" cache="Slicer_Type6" caption="Type"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7" xr10:uid="{5F3A3499-4A98-4369-B1C9-0B227C71ED1E}" cache="Slicer_Type7" caption="Type"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8" xr10:uid="{CE5C2906-91AF-4A4E-BEEE-A0BB55E8DEFF}" cache="Slicer_Type8" caption="Type"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9" xr10:uid="{0D478DA4-4961-4BD1-897F-FA6141B29F8A}" cache="Slicer_Type9" caption="Type" rowHeight="241300"/>
</slicers>
</file>

<file path=xl/slicers/slicer1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0" xr10:uid="{DCAFA964-971B-4134-9983-7CEC3053D662}" cache="Slicer_Type10" caption="Type" rowHeight="241300"/>
</slicers>
</file>

<file path=xl/slicers/slicer1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11" xr10:uid="{FC51E3F1-D7F5-4B47-8E0D-A97D7BAC4475}" cache="Slicer_Type11" caption="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43264D-8EE3-4F5F-8AB9-13B5AD9510E4}" name="Income" displayName="Income" ref="B6:G11" totalsRowCount="1" headerRowDxfId="209" totalsRowDxfId="208">
  <autoFilter ref="B6:G10" xr:uid="{4243264D-8EE3-4F5F-8AB9-13B5AD9510E4}"/>
  <tableColumns count="6">
    <tableColumn id="1" xr3:uid="{59977F97-A0C3-461D-B4CE-8EDF97E9D253}" name="Type" totalsRowLabel="Total" dataDxfId="207" totalsRowDxfId="206"/>
    <tableColumn id="2" xr3:uid="{61E0DAB4-786B-4ED4-BFAB-08B4C01C9D5F}" name="Gross" dataDxfId="205" totalsRowDxfId="204"/>
    <tableColumn id="3" xr3:uid="{F6B04813-AC90-4394-A844-06C521D868DD}" name="After Tax [AT]" dataDxfId="203" totalsRowDxfId="202"/>
    <tableColumn id="4" xr3:uid="{4B32C7F1-6A9A-4D30-AB2C-C4E4B9F17A68}" name="Frequency" totalsRowDxfId="201"/>
    <tableColumn id="5" xr3:uid="{E31659EA-46F0-4DC3-A797-1EF2A0833BE2}" name="Annual Gross" totalsRowFunction="sum" dataDxfId="200" totalsRowDxfId="199">
      <calculatedColumnFormula>IF(Income[[#This Row],[Gross]]&gt;0,IF(Income[[#This Row],[Frequency]]&lt;&gt;"",IF(Income[[#This Row],[Frequency]]="Weekly",Income[[#This Row],[Gross]]*52, IF(Income[[#This Row],[Frequency]]="Fortnightly",Income[[#This Row],[Gross]]*26,IF(Income[[#This Row],[Frequency]]="Monthly",Income[[#This Row],[Gross]]*12,IF(Income[[#This Row],[Frequency]]="Yearly",Income[[#This Row],[Gross]],"")))),""),"")</calculatedColumnFormula>
    </tableColumn>
    <tableColumn id="7" xr3:uid="{70E0E4E1-92DE-47D4-9EDF-CEC432CD5626}" name="Annual AT" totalsRowFunction="sum" dataDxfId="198" totalsRowDxfId="197">
      <calculatedColumnFormula>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calculatedColumnFormula>
    </tableColumn>
  </tableColumns>
  <tableStyleInfo name="TableStyleMedium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AACD6C-0B12-4E28-BB52-843D802FA029}" name="Savings" displayName="Savings" ref="B6:F12" totalsRowCount="1" headerRowDxfId="196" totalsRowDxfId="195">
  <autoFilter ref="B6:F11" xr:uid="{BBAACD6C-0B12-4E28-BB52-843D802FA029}"/>
  <tableColumns count="5">
    <tableColumn id="1" xr3:uid="{D52098AE-D973-4469-AC63-5501E7F7CF12}" name="Type" totalsRowLabel="Total" dataDxfId="194" totalsRowDxfId="193"/>
    <tableColumn id="2" xr3:uid="{B4D65B6F-141F-4C9D-9F28-E60E233A33D8}" name="Amount" dataDxfId="192" totalsRowDxfId="191"/>
    <tableColumn id="3" xr3:uid="{AB18D9FC-C481-423D-BE51-74FDCCCD90E9}" name="Frequency" dataDxfId="190" totalsRowDxfId="189"/>
    <tableColumn id="4" xr3:uid="{F911AABE-5F1C-42E5-8D4B-ABF4EABAFD48}" name="Monthly" totalsRowFunction="sum" dataDxfId="188" totalsRowDxfId="187">
      <calculatedColumnFormula>IF(Savings[[#This Row],[Amount]]&gt;0,IF(Savings[[#This Row],[Frequency]]&lt;&gt;"",IF(Savings[[#This Row],[Frequency]]="Weekly",Savings[[#This Row],[Amount]]*52/12, IF(Savings[[#This Row],[Frequency]]="Fortnightly",Savings[[#This Row],[Amount]]*26/12,IF(Savings[[#This Row],[Frequency]]="Monthly",Savings[[#This Row],[Amount]],IF(Savings[[#This Row],[Frequency]]="Yearly",Savings[[#This Row],[Amount]]/12,"")))),""),"")</calculatedColumnFormula>
    </tableColumn>
    <tableColumn id="6" xr3:uid="{46C2B57A-F42D-40DB-B77F-4209270DF362}" name="Annual" totalsRowFunction="sum" dataDxfId="186" totalsRowDxfId="185">
      <calculatedColumnFormula>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calculatedColumnFormula>
    </tableColumn>
  </tableColumns>
  <tableStyleInfo name="TableStyleMedium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367309-14DB-4D47-A457-D0B5A3FD074E}" name="HomeExpenses" displayName="HomeExpenses" ref="B9:F17" totalsRowCount="1" headerRowDxfId="184" totalsRowDxfId="183">
  <autoFilter ref="B9:F16" xr:uid="{83367309-14DB-4D47-A457-D0B5A3FD074E}"/>
  <tableColumns count="5">
    <tableColumn id="1" xr3:uid="{13A1F814-6E57-4791-B1D3-BB13F97EF158}" name="Type" totalsRowLabel="Total" dataDxfId="182" totalsRowDxfId="181"/>
    <tableColumn id="2" xr3:uid="{80C84F46-D1E4-4AB6-859E-B0E600D6D232}" name="Amount" dataDxfId="180" totalsRowDxfId="179"/>
    <tableColumn id="3" xr3:uid="{E12C179B-D272-449E-9CF9-4B2519547E95}" name="Frequency" totalsRowDxfId="178"/>
    <tableColumn id="6" xr3:uid="{60682214-C9F4-48B1-842D-DF7EDE1BDF1D}" name="Monthly" totalsRowDxfId="177">
      <calculatedColumnFormula>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calculatedColumnFormula>
    </tableColumn>
    <tableColumn id="5" xr3:uid="{1664E56E-ECF0-490A-9C46-0AC01608AABD}" name="Annual" totalsRowFunction="sum" dataDxfId="176" totalsRowDxfId="175">
      <calculatedColumnFormula>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calculatedColumnFormula>
    </tableColumn>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4419C3-489D-4A19-A845-9160D44A4790}" name="TransportExpenses" displayName="TransportExpenses" ref="B23:F29" totalsRowCount="1" headerRowDxfId="174" totalsRowDxfId="173">
  <autoFilter ref="B23:F28" xr:uid="{B84419C3-489D-4A19-A845-9160D44A4790}"/>
  <tableColumns count="5">
    <tableColumn id="1" xr3:uid="{B34515F2-84A5-4750-9217-C1F3F85FF8F8}" name="Type" totalsRowLabel="Total" dataDxfId="172" totalsRowDxfId="171"/>
    <tableColumn id="2" xr3:uid="{2D58F19D-A328-4B05-A531-9A746B51191E}" name="Amount" dataDxfId="170" totalsRowDxfId="169"/>
    <tableColumn id="3" xr3:uid="{D2153788-9EC0-42A6-81C0-169B8B2CEEB2}" name="Frequency" totalsRowDxfId="168"/>
    <tableColumn id="4" xr3:uid="{7E93BDB7-3D80-4832-A212-6DF71E30229A}" name="Monthly" totalsRowDxfId="167">
      <calculatedColumnFormula>IF(TransportExpenses[[#This Row],[Amount]]&gt;0,IF(TransportExpenses[[#This Row],[Frequency]]&lt;&gt;"",IF(TransportExpenses[[#This Row],[Frequency]]="Weekly",TransportExpenses[[#This Row],[Amount]]*52/12, IF(TransportExpenses[[#This Row],[Frequency]]="Fortnightly",TransportExpenses[[#This Row],[Amount]]*26/12,IF(TransportExpenses[[#This Row],[Frequency]]="Monthly",TransportExpenses[[#This Row],[Amount]]*12,IF(TransportExpenses[[#This Row],[Frequency]]="Yearly",TransportExpenses[[#This Row],[Amount]]/12,"")))),""),"")</calculatedColumnFormula>
    </tableColumn>
    <tableColumn id="5" xr3:uid="{538D6D2B-2994-44E7-89AF-7A4C3E937C8F}" name="Annual" totalsRowFunction="sum" dataDxfId="166" totalsRowDxfId="165">
      <calculatedColumnFormula>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calculatedColumnFormula>
    </tableColumn>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EB8B0F-7ECC-4716-849D-0123CEDD4148}" name="SubscriptionExpenses" displayName="SubscriptionExpenses" ref="B35:F41" totalsRowCount="1" headerRowDxfId="164" totalsRowDxfId="163">
  <autoFilter ref="B35:F40" xr:uid="{95EB8B0F-7ECC-4716-849D-0123CEDD4148}"/>
  <tableColumns count="5">
    <tableColumn id="1" xr3:uid="{E3DC3D26-7BEC-47A4-A0A2-3BC1F41E958D}" name="Type" totalsRowLabel="Total" dataDxfId="162" totalsRowDxfId="161"/>
    <tableColumn id="2" xr3:uid="{CE6E9DDB-1FAA-4B80-BE59-661FED8BB9D7}" name="Amount" dataDxfId="160" totalsRowDxfId="159"/>
    <tableColumn id="3" xr3:uid="{2DD47593-5E8C-4890-8E40-A74D97B14359}" name="Frequency" totalsRowDxfId="158"/>
    <tableColumn id="4" xr3:uid="{BDE80F7C-4493-4139-9954-79B39B138F48}" name="Monthly" totalsRowDxfId="157">
      <calculatedColumnFormula>IF(SubscriptionExpenses[[#This Row],[Amount]]&gt;0,IF(SubscriptionExpenses[[#This Row],[Frequency]]&lt;&gt;"",IF(SubscriptionExpenses[[#This Row],[Frequency]]="Weekly",SubscriptionExpenses[[#This Row],[Amount]]*52/12, IF(SubscriptionExpenses[[#This Row],[Frequency]]="Fortnightly",SubscriptionExpenses[[#This Row],[Amount]]*26/12,IF(SubscriptionExpenses[[#This Row],[Frequency]]="Monthly",SubscriptionExpenses[[#This Row],[Amount]]*12,IF(SubscriptionExpenses[[#This Row],[Frequency]]="Yearly",SubscriptionExpenses[[#This Row],[Amount]]/12,"")))),""),"")</calculatedColumnFormula>
    </tableColumn>
    <tableColumn id="5" xr3:uid="{2CA1BDF9-A0D5-4C74-A6E0-EC7913AC0A49}" name="Annual" totalsRowFunction="sum" dataDxfId="156" totalsRowDxfId="155">
      <calculatedColumnFormula>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calculatedColumnFormula>
    </tableColumn>
  </tableColumns>
  <tableStyleInfo name="TableStyleMedium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C659A94-D10F-4DA4-A8B9-A23235AE9368}" name="MiscExpenses" displayName="MiscExpenses" ref="B47:F54" totalsRowCount="1" headerRowDxfId="154" totalsRowDxfId="153">
  <autoFilter ref="B47:F53" xr:uid="{EC659A94-D10F-4DA4-A8B9-A23235AE9368}"/>
  <tableColumns count="5">
    <tableColumn id="1" xr3:uid="{AFFC2327-92BD-480E-8B9D-2F3173EDEE6E}" name="Type" totalsRowLabel="Total" dataDxfId="152" totalsRowDxfId="151"/>
    <tableColumn id="2" xr3:uid="{5C134A55-51AF-4106-84FB-036F42846D91}" name="Amount" dataDxfId="150" totalsRowDxfId="149"/>
    <tableColumn id="3" xr3:uid="{775014D2-ACE0-4D7B-AD5A-6BA78541EDAA}" name="Frequency" totalsRowDxfId="148"/>
    <tableColumn id="4" xr3:uid="{D6D3B99A-8869-4293-8D89-71D03348F6E1}" name="Monthly" totalsRowDxfId="147">
      <calculatedColumnFormula>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calculatedColumnFormula>
    </tableColumn>
    <tableColumn id="5" xr3:uid="{53DDA97E-24A5-4355-A7B2-B73D8717C558}" name="Annual" totalsRowFunction="sum" dataDxfId="146" totalsRowDxfId="145">
      <calculatedColumnFormula>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calculatedColumnFormula>
    </tableColumn>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59589E0-71F3-4CE8-B12D-47787A20A628}" name="Rules" displayName="Rules" ref="B6:E11" totalsRowShown="0" headerRowDxfId="144">
  <autoFilter ref="B6:E11" xr:uid="{459589E0-71F3-4CE8-B12D-47787A20A628}"/>
  <tableColumns count="4">
    <tableColumn id="1" xr3:uid="{5681EE95-6629-4CD9-A8BA-3410B6158C79}" name="No." dataDxfId="143"/>
    <tableColumn id="2" xr3:uid="{DD70AA72-8ED9-486B-8539-63720E8D308C}" name="Description"/>
    <tableColumn id="3" xr3:uid="{79D32FC0-07FC-4286-9A76-9057FD128966}" name="Type"/>
    <tableColumn id="4" xr3:uid="{C6D06B60-D718-4E51-88A8-08847B98D364}" name="Notes"/>
  </tableColumns>
  <tableStyleInfo name="TableStyleMedium1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191F09F-0970-4C2F-A851-6AA332A3D698}" name="Transactions" displayName="Transactions" ref="B14:F17" totalsRowCount="1" headerRowDxfId="142" totalsRowDxfId="141">
  <autoFilter ref="B14:F16" xr:uid="{7191F09F-0970-4C2F-A851-6AA332A3D698}"/>
  <tableColumns count="5">
    <tableColumn id="1" xr3:uid="{F11B2F82-5C96-414A-9309-23206AC4EB52}" name="Date" totalsRowLabel="TOTAL" dataDxfId="140" totalsRowDxfId="139"/>
    <tableColumn id="2" xr3:uid="{A8F6C4AF-5816-4872-8368-94420251113F}" name="Description" dataDxfId="138" totalsRowDxfId="137"/>
    <tableColumn id="3" xr3:uid="{91BEE541-8373-4345-A336-E1357F7A64B6}" name="Amount" totalsRowFunction="sum" dataDxfId="136" totalsRowDxfId="135"/>
    <tableColumn id="4" xr3:uid="{8F689512-22B0-4D27-9CDF-8B09D9311AAB}" name="Type" totalsRowDxfId="134"/>
    <tableColumn id="5" xr3:uid="{A4538373-794A-478A-9224-4CBE6712F848}" name="Notes" dataDxfId="133" totalsRowDxfId="132"/>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43F7D3-2876-496A-8FEB-55E70EBE9211}" name="JANReport" displayName="JANReport" ref="B8:F11" totalsRowCount="1" headerRowDxfId="131" totalsRowDxfId="130">
  <autoFilter ref="B8:F10" xr:uid="{1643F7D3-2876-496A-8FEB-55E70EBE9211}"/>
  <tableColumns count="5">
    <tableColumn id="1" xr3:uid="{199C0F03-3236-42A7-AE18-91B5C0FBD76D}" name="Date" totalsRowLabel="Total" dataDxfId="129" totalsRowDxfId="128"/>
    <tableColumn id="2" xr3:uid="{810F4644-BA8E-4EA7-B715-D34CC78CADE9}" name="Description" dataDxfId="127" totalsRowDxfId="126"/>
    <tableColumn id="3" xr3:uid="{6B7E79D5-6315-4A37-9FAD-667B2602979A}" name="Amount" totalsRowFunction="sum" dataDxfId="125" totalsRowDxfId="124"/>
    <tableColumn id="4" xr3:uid="{2599B99A-5907-462F-9259-220639926F11}" name="Type" totalsRowDxfId="123"/>
    <tableColumn id="5" xr3:uid="{3E861251-817C-4AF6-863B-4DA43C9E12C7}" name="Notes" dataDxfId="122" totalsRowDxfId="121"/>
  </tableColumns>
  <tableStyleInfo name="TableStyleMedium1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B4BA0F-7F9A-49C3-B5EB-23F15DD498AE}" name="FEBReport" displayName="FEBReport" ref="B8:F11" totalsRowCount="1" headerRowDxfId="120" totalsRowDxfId="119">
  <autoFilter ref="B8:F10" xr:uid="{1643F7D3-2876-496A-8FEB-55E70EBE9211}"/>
  <tableColumns count="5">
    <tableColumn id="1" xr3:uid="{74D87A7C-8E51-41D6-946F-FFA9B9050C51}" name="Date" totalsRowLabel="Total" dataDxfId="118" totalsRowDxfId="117"/>
    <tableColumn id="2" xr3:uid="{9EEBBED6-7825-4F6C-A624-3F429BBD98D4}" name="Description" dataDxfId="116" totalsRowDxfId="115"/>
    <tableColumn id="3" xr3:uid="{C0D60968-2E20-4415-BC9F-AFC0C332528B}" name="Amount" totalsRowFunction="sum" dataDxfId="114" totalsRowDxfId="113"/>
    <tableColumn id="4" xr3:uid="{9A197CA1-F9B1-4137-AD41-200BDDC9FCE0}" name="Type" totalsRowDxfId="112"/>
    <tableColumn id="5" xr3:uid="{EAF00FBA-B619-4419-A9AF-70E04A25C45A}" name="Notes" dataDxfId="111" totalsRowDxfId="110"/>
  </tableColumns>
  <tableStyleInfo name="TableStyleMedium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72D413F-C6A1-4A22-9E00-EDE509FA43DC}" name="MARReport" displayName="MARReport" ref="B8:F11" totalsRowCount="1" headerRowDxfId="109" totalsRowDxfId="108">
  <autoFilter ref="B8:F10" xr:uid="{1643F7D3-2876-496A-8FEB-55E70EBE9211}"/>
  <tableColumns count="5">
    <tableColumn id="1" xr3:uid="{C5A63764-B307-4F6B-8549-E5BA6C20943E}" name="Date" totalsRowLabel="Total" dataDxfId="107" totalsRowDxfId="106"/>
    <tableColumn id="2" xr3:uid="{BC827DA5-8AA6-455B-9CB9-7E4BA737AEF2}" name="Description" dataDxfId="105" totalsRowDxfId="104"/>
    <tableColumn id="3" xr3:uid="{BC21D39E-9655-492D-ABA9-0E0B1D53BD14}" name="Amount" totalsRowFunction="sum" dataDxfId="103" totalsRowDxfId="102"/>
    <tableColumn id="4" xr3:uid="{56398374-0F3C-4FD1-B95A-6179BDF17555}" name="Type" totalsRowDxfId="101"/>
    <tableColumn id="5" xr3:uid="{44CE0A5A-6EC7-4906-8176-4F488C035943}" name="Notes" dataDxfId="100" totalsRowDxfId="99"/>
  </tableColumns>
  <tableStyleInfo name="TableStyleMedium1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A95950D-9B6E-4AE4-8396-366FC85C6CD5}" name="APRReport" displayName="APRReport" ref="B8:F11" totalsRowCount="1" headerRowDxfId="98" totalsRowDxfId="97">
  <autoFilter ref="B8:F10" xr:uid="{1643F7D3-2876-496A-8FEB-55E70EBE9211}"/>
  <tableColumns count="5">
    <tableColumn id="1" xr3:uid="{BE10A93B-18F6-4E1B-A9E4-26A033A7B299}" name="Date" totalsRowLabel="Total" dataDxfId="96" totalsRowDxfId="95"/>
    <tableColumn id="2" xr3:uid="{2F8EC4BF-DA67-45FC-9821-60BB43649113}" name="Description" dataDxfId="94" totalsRowDxfId="93"/>
    <tableColumn id="3" xr3:uid="{8B4686FC-71FD-4B54-9437-D8F4F398CBD6}" name="Amount" totalsRowFunction="sum" dataDxfId="92" totalsRowDxfId="91"/>
    <tableColumn id="4" xr3:uid="{05890025-4AE3-428A-9B89-2C168D602959}" name="Type" totalsRowDxfId="90"/>
    <tableColumn id="5" xr3:uid="{BCA15087-A76F-41C6-BE85-BB15824BFDBE}" name="Notes" dataDxfId="89" totalsRowDxfId="88"/>
  </tableColumns>
  <tableStyleInfo name="TableStyleMedium1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71B3D2E-072E-4DE0-9332-89E439B479A2}" name="MAYReport" displayName="MAYReport" ref="B8:F11" totalsRowCount="1" headerRowDxfId="87" totalsRowDxfId="86">
  <autoFilter ref="B8:F10" xr:uid="{1643F7D3-2876-496A-8FEB-55E70EBE9211}"/>
  <tableColumns count="5">
    <tableColumn id="1" xr3:uid="{BEE39AD9-0818-4393-BD2D-D20250004675}" name="Date" totalsRowLabel="Total" dataDxfId="85" totalsRowDxfId="84"/>
    <tableColumn id="2" xr3:uid="{6CC9509D-1D8B-47CF-B2FB-3DAC51EB9710}" name="Description" dataDxfId="83" totalsRowDxfId="82"/>
    <tableColumn id="3" xr3:uid="{3B21C040-DFE5-41FD-B7D6-2EC48DDBAEE6}" name="Amount" totalsRowFunction="sum" dataDxfId="81" totalsRowDxfId="80"/>
    <tableColumn id="4" xr3:uid="{AF3264F7-5933-4188-841E-46199ACE4FCD}" name="Type" totalsRowDxfId="79"/>
    <tableColumn id="5" xr3:uid="{59338DC4-FB5F-45B7-98D9-217535E4A930}" name="Notes" dataDxfId="78" totalsRowDxfId="77"/>
  </tableColumns>
  <tableStyleInfo name="TableStyleMedium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2F077AD-A100-4E47-9573-6CDC482ED565}" name="JUNReport" displayName="JUNReport" ref="B8:F11" totalsRowCount="1" headerRowDxfId="76" totalsRowDxfId="75">
  <autoFilter ref="B8:F10" xr:uid="{1643F7D3-2876-496A-8FEB-55E70EBE9211}"/>
  <tableColumns count="5">
    <tableColumn id="1" xr3:uid="{16E477F5-9590-4B3A-A705-4BF7B737ACCF}" name="Date" totalsRowLabel="Total" dataDxfId="74" totalsRowDxfId="73"/>
    <tableColumn id="2" xr3:uid="{1E5400FB-4D7D-4B1D-BBF7-98C81538B0F0}" name="Description" dataDxfId="72" totalsRowDxfId="71"/>
    <tableColumn id="3" xr3:uid="{B211173A-2125-411F-8E1A-6189F52B6FF9}" name="Amount" totalsRowFunction="sum" dataDxfId="70" totalsRowDxfId="69"/>
    <tableColumn id="4" xr3:uid="{6E71ACB1-3264-4A1D-BB57-76953AD29279}" name="Type" totalsRowDxfId="68"/>
    <tableColumn id="5" xr3:uid="{A00E6DA5-AE1E-40E9-BF55-290CDFAFA713}" name="Notes" dataDxfId="67" totalsRowDxfId="66"/>
  </tableColumns>
  <tableStyleInfo name="TableStyleMedium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02A0721-7CA7-4D40-8CF2-14B6AD3D6CED}" name="JULReport" displayName="JULReport" ref="B8:F11" totalsRowCount="1" headerRowDxfId="65" totalsRowDxfId="64">
  <autoFilter ref="B8:F10" xr:uid="{1643F7D3-2876-496A-8FEB-55E70EBE9211}"/>
  <tableColumns count="5">
    <tableColumn id="1" xr3:uid="{4DB843AF-12C5-4F3B-AF35-CD1A65DBC2BF}" name="Date" totalsRowLabel="Total" dataDxfId="63" totalsRowDxfId="62"/>
    <tableColumn id="2" xr3:uid="{CDF1504A-8D38-438B-B0C0-30BCDE0A9B4B}" name="Description" dataDxfId="61" totalsRowDxfId="60"/>
    <tableColumn id="3" xr3:uid="{7C974E42-213A-4CCB-A217-224D2B6D5F38}" name="Amount" totalsRowFunction="sum" dataDxfId="59" totalsRowDxfId="58"/>
    <tableColumn id="4" xr3:uid="{0C73CAC8-7B87-418D-BC44-41D9130ED648}" name="Type" totalsRowDxfId="57"/>
    <tableColumn id="5" xr3:uid="{FE866975-D44D-4DDC-8928-F833E9B83542}" name="Notes" dataDxfId="56" totalsRowDxfId="55"/>
  </tableColumns>
  <tableStyleInfo name="TableStyleMedium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509EE3D-AA06-447D-B7F6-7E5C458DFE85}" name="AUGReport" displayName="AUGReport" ref="B8:F11" totalsRowCount="1" headerRowDxfId="54" totalsRowDxfId="53">
  <autoFilter ref="B8:F10" xr:uid="{1643F7D3-2876-496A-8FEB-55E70EBE9211}"/>
  <tableColumns count="5">
    <tableColumn id="1" xr3:uid="{E272F263-06E7-4336-894C-13C3C6C89D59}" name="Date" totalsRowLabel="Total" dataDxfId="52" totalsRowDxfId="51"/>
    <tableColumn id="2" xr3:uid="{DD9727B9-C4BD-4306-AF30-DCF0E2D97CD8}" name="Description" dataDxfId="50" totalsRowDxfId="49"/>
    <tableColumn id="3" xr3:uid="{82702927-C471-4644-8C0F-F3DC912A6CE5}" name="Amount" totalsRowFunction="sum" dataDxfId="48" totalsRowDxfId="47"/>
    <tableColumn id="4" xr3:uid="{C0FF8739-6F3B-4BF1-8D7B-311D9F617D33}" name="Type" totalsRowDxfId="46"/>
    <tableColumn id="5" xr3:uid="{769E6999-9CD8-4B72-8A31-C6F7D9267964}" name="Notes" dataDxfId="45" totalsRowDxfId="44"/>
  </tableColumns>
  <tableStyleInfo name="TableStyleMedium1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4C277F-AC9E-4139-B85E-A67294101AE7}" name="SEPReport" displayName="SEPReport" ref="B8:F11" totalsRowCount="1" headerRowDxfId="43" totalsRowDxfId="42">
  <autoFilter ref="B8:F10" xr:uid="{1643F7D3-2876-496A-8FEB-55E70EBE9211}"/>
  <tableColumns count="5">
    <tableColumn id="1" xr3:uid="{0E0A79F9-FF77-44CC-A4A8-5BC196CB35FD}" name="Date" totalsRowLabel="Total" dataDxfId="41" totalsRowDxfId="40"/>
    <tableColumn id="2" xr3:uid="{DE6551D3-85F2-4E28-A9EA-93425894ECE3}" name="Description" dataDxfId="39" totalsRowDxfId="38"/>
    <tableColumn id="3" xr3:uid="{5EEAD0CD-7EAE-4CAD-BC4A-3D6BFD1A8A54}" name="Amount" totalsRowFunction="sum" dataDxfId="37" totalsRowDxfId="36"/>
    <tableColumn id="4" xr3:uid="{C8405BC8-9AD1-4715-8094-BF4C4D1EBE52}" name="Type" totalsRowDxfId="35"/>
    <tableColumn id="5" xr3:uid="{0A678085-73CB-4AF5-BBB0-2F1AE7371814}" name="Notes" dataDxfId="34" totalsRowDxfId="33"/>
  </tableColumns>
  <tableStyleInfo name="TableStyleMedium1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98A9B4A-0A8E-4914-B378-4DD258E66673}" name="OCTReport" displayName="OCTReport" ref="B8:F11" totalsRowCount="1" headerRowDxfId="32" totalsRowDxfId="31">
  <autoFilter ref="B8:F10" xr:uid="{1643F7D3-2876-496A-8FEB-55E70EBE9211}"/>
  <tableColumns count="5">
    <tableColumn id="1" xr3:uid="{82977ACA-39A8-4541-86C3-F693ED140DD4}" name="Date" totalsRowLabel="Total" dataDxfId="30" totalsRowDxfId="29"/>
    <tableColumn id="2" xr3:uid="{49FDBC8E-7A03-4A7A-989C-A48029E4D121}" name="Description" dataDxfId="28" totalsRowDxfId="27"/>
    <tableColumn id="3" xr3:uid="{918AA18D-4543-430D-B5FB-656B97E164D8}" name="Amount" totalsRowFunction="sum" dataDxfId="26" totalsRowDxfId="25"/>
    <tableColumn id="4" xr3:uid="{CD3EEDB1-EE15-4BC9-B187-C481B4FC2F38}" name="Type" totalsRowDxfId="24"/>
    <tableColumn id="5" xr3:uid="{5E03265D-FE21-49E1-9FC8-5680B79E6748}" name="Notes" dataDxfId="23" totalsRowDxfId="22"/>
  </tableColumns>
  <tableStyleInfo name="TableStyleMedium1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39E93F3-9516-40B2-95F5-611316548634}" name="NOVReport" displayName="NOVReport" ref="B8:F11" totalsRowCount="1" headerRowDxfId="21" totalsRowDxfId="20">
  <autoFilter ref="B8:F10" xr:uid="{1643F7D3-2876-496A-8FEB-55E70EBE9211}"/>
  <tableColumns count="5">
    <tableColumn id="1" xr3:uid="{0939117D-9D56-4AB5-AAB9-B03708DBF834}" name="Date" totalsRowLabel="Total" dataDxfId="19" totalsRowDxfId="18"/>
    <tableColumn id="2" xr3:uid="{449669CC-7256-4C6C-AEDA-6233587705BD}" name="Description" dataDxfId="17" totalsRowDxfId="16"/>
    <tableColumn id="3" xr3:uid="{7C0AE733-8F8B-484A-9B82-51AEB3E5CBA5}" name="Amount" totalsRowFunction="sum" dataDxfId="15" totalsRowDxfId="14"/>
    <tableColumn id="4" xr3:uid="{FFD17471-181D-4924-85E5-6B78ADA73CFB}" name="Type" totalsRowDxfId="13"/>
    <tableColumn id="5" xr3:uid="{E4CEE98C-FDE8-4ECB-8334-2C31148643AB}" name="Notes" dataDxfId="12" totalsRowDxfId="11"/>
  </tableColumns>
  <tableStyleInfo name="TableStyleMedium1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8F372D-5191-4E95-901F-5801F3BA018D}" name="DECReport" displayName="DECReport" ref="B8:F11" totalsRowCount="1" headerRowDxfId="10" totalsRowDxfId="9">
  <autoFilter ref="B8:F10" xr:uid="{1643F7D3-2876-496A-8FEB-55E70EBE9211}"/>
  <tableColumns count="5">
    <tableColumn id="1" xr3:uid="{25CC6BA8-9248-4238-ACEA-A9A57FE6C218}" name="Date" totalsRowLabel="Total" dataDxfId="8" totalsRowDxfId="7"/>
    <tableColumn id="2" xr3:uid="{79CDE2DE-0D06-4466-9BDD-BDD69C3712AB}" name="Description" dataDxfId="6" totalsRowDxfId="5"/>
    <tableColumn id="3" xr3:uid="{D62BE702-80F9-4F38-ADD0-969C1F14512D}" name="Amount" totalsRowFunction="sum" dataDxfId="4" totalsRowDxfId="3"/>
    <tableColumn id="4" xr3:uid="{66D05A89-1FF0-4D3B-85A6-90324A74EA60}" name="Type" totalsRowDxfId="2"/>
    <tableColumn id="5" xr3:uid="{DA94470F-39B1-45D0-A4FE-D801B63F3E6F}" name="Notes" dataDxfId="1" totalsRow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9.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1.x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2.x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3.xml"/><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14.x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table" Target="../tables/table15.xml"/><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table" Target="../tables/table16.xml"/><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3" Type="http://schemas.microsoft.com/office/2007/relationships/slicer" Target="../slicers/slicer9.xml"/><Relationship Id="rId2" Type="http://schemas.openxmlformats.org/officeDocument/2006/relationships/table" Target="../tables/table17.xml"/><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3" Type="http://schemas.microsoft.com/office/2007/relationships/slicer" Target="../slicers/slicer10.xml"/><Relationship Id="rId2" Type="http://schemas.openxmlformats.org/officeDocument/2006/relationships/table" Target="../tables/table18.xml"/><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3" Type="http://schemas.microsoft.com/office/2007/relationships/slicer" Target="../slicers/slicer11.xml"/><Relationship Id="rId2" Type="http://schemas.openxmlformats.org/officeDocument/2006/relationships/table" Target="../tables/table19.xml"/><Relationship Id="rId1" Type="http://schemas.openxmlformats.org/officeDocument/2006/relationships/drawing" Target="../drawings/drawing13.xml"/></Relationships>
</file>

<file path=xl/worksheets/_rels/sheet18.xml.rels><?xml version="1.0" encoding="UTF-8" standalone="yes"?>
<Relationships xmlns="http://schemas.openxmlformats.org/package/2006/relationships"><Relationship Id="rId3" Type="http://schemas.microsoft.com/office/2007/relationships/slicer" Target="../slicers/slicer12.xml"/><Relationship Id="rId2" Type="http://schemas.openxmlformats.org/officeDocument/2006/relationships/table" Target="../tables/table20.x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F2AC5-3188-4FB1-B6DE-1FCDFDBD7A71}">
  <sheetPr codeName="Sheet2"/>
  <dimension ref="B2:O55"/>
  <sheetViews>
    <sheetView showGridLines="0" tabSelected="1" zoomScaleNormal="100" workbookViewId="0"/>
  </sheetViews>
  <sheetFormatPr defaultRowHeight="15" x14ac:dyDescent="0.25"/>
  <cols>
    <col min="1" max="1" width="4" customWidth="1"/>
    <col min="2" max="2" width="16.85546875" customWidth="1"/>
    <col min="3" max="3" width="10.28515625" customWidth="1"/>
    <col min="4" max="4" width="9.85546875" bestFit="1" customWidth="1"/>
    <col min="15" max="15" width="15.28515625" customWidth="1"/>
  </cols>
  <sheetData>
    <row r="2" spans="2:15" ht="15" customHeight="1" x14ac:dyDescent="0.25">
      <c r="B2" s="52" t="s">
        <v>69</v>
      </c>
      <c r="C2" s="52"/>
      <c r="D2" s="52"/>
      <c r="E2" s="52"/>
    </row>
    <row r="3" spans="2:15" ht="15" customHeight="1" thickBot="1" x14ac:dyDescent="0.35">
      <c r="B3" s="52"/>
      <c r="C3" s="52"/>
      <c r="D3" s="52"/>
      <c r="E3" s="52"/>
      <c r="F3" s="46" t="s">
        <v>33</v>
      </c>
      <c r="G3" s="46"/>
      <c r="H3" s="46" t="s">
        <v>47</v>
      </c>
      <c r="I3" s="46"/>
      <c r="J3" s="46" t="s">
        <v>39</v>
      </c>
      <c r="K3" s="46"/>
      <c r="L3" s="46" t="s">
        <v>70</v>
      </c>
      <c r="M3" s="46"/>
    </row>
    <row r="4" spans="2:15" ht="15" customHeight="1" x14ac:dyDescent="0.25">
      <c r="B4" s="52"/>
      <c r="C4" s="52"/>
      <c r="D4" s="52"/>
      <c r="E4" s="52"/>
      <c r="F4" s="47">
        <f>O14</f>
        <v>0</v>
      </c>
      <c r="G4" s="49">
        <f>IFERROR(F4/Income[[#Totals],[Annual AT]], 0)</f>
        <v>0</v>
      </c>
      <c r="H4" s="47">
        <f>O44</f>
        <v>0</v>
      </c>
      <c r="I4" s="49">
        <f>IFERROR(H4/Income[[#Totals],[Annual AT]], 0)</f>
        <v>0</v>
      </c>
      <c r="J4" s="47">
        <f>O55</f>
        <v>0</v>
      </c>
      <c r="K4" s="49">
        <f>IFERROR(J4/Income[[#Totals],[Annual AT]], 0)</f>
        <v>0</v>
      </c>
      <c r="L4" s="47">
        <f>F4-SUM(H4,J4)</f>
        <v>0</v>
      </c>
      <c r="M4" s="49">
        <f>IFERROR(L4/Income[[#Totals],[Annual AT]], 0)</f>
        <v>0</v>
      </c>
    </row>
    <row r="5" spans="2:15" ht="15.75" customHeight="1" x14ac:dyDescent="0.25">
      <c r="B5" s="53" t="s">
        <v>57</v>
      </c>
      <c r="C5" s="53"/>
      <c r="D5" s="53"/>
      <c r="E5" s="53"/>
      <c r="F5" s="48"/>
      <c r="G5" s="50"/>
      <c r="H5" s="48"/>
      <c r="I5" s="50"/>
      <c r="J5" s="48"/>
      <c r="K5" s="50"/>
      <c r="L5" s="48"/>
      <c r="M5" s="50"/>
    </row>
    <row r="6" spans="2:15" ht="15.75" x14ac:dyDescent="0.25">
      <c r="B6" s="22"/>
      <c r="C6" s="22"/>
      <c r="D6" s="22"/>
      <c r="E6" s="22"/>
    </row>
    <row r="7" spans="2:15" x14ac:dyDescent="0.25">
      <c r="B7" s="51" t="s">
        <v>33</v>
      </c>
      <c r="C7" s="51"/>
      <c r="D7" s="51"/>
      <c r="E7" s="51"/>
    </row>
    <row r="8" spans="2:15" x14ac:dyDescent="0.25">
      <c r="B8" s="51"/>
      <c r="C8" s="51"/>
      <c r="D8" s="51"/>
      <c r="E8" s="51"/>
    </row>
    <row r="9" spans="2:15" ht="15.75" thickBot="1" x14ac:dyDescent="0.3">
      <c r="B9" s="24" t="s">
        <v>8</v>
      </c>
      <c r="C9" s="25" t="s">
        <v>56</v>
      </c>
      <c r="D9" s="25" t="s">
        <v>58</v>
      </c>
      <c r="E9" s="25" t="s">
        <v>59</v>
      </c>
      <c r="F9" s="25" t="s">
        <v>60</v>
      </c>
      <c r="G9" s="25" t="s">
        <v>61</v>
      </c>
      <c r="H9" s="25" t="s">
        <v>62</v>
      </c>
      <c r="I9" s="25" t="s">
        <v>63</v>
      </c>
      <c r="J9" s="25" t="s">
        <v>64</v>
      </c>
      <c r="K9" s="25" t="s">
        <v>65</v>
      </c>
      <c r="L9" s="25" t="s">
        <v>66</v>
      </c>
      <c r="M9" s="25" t="s">
        <v>67</v>
      </c>
      <c r="N9" s="25" t="s">
        <v>68</v>
      </c>
      <c r="O9" s="37" t="s">
        <v>9</v>
      </c>
    </row>
    <row r="10" spans="2:15" ht="15.75" thickTop="1" x14ac:dyDescent="0.25">
      <c r="B10" s="27" t="str" cm="1">
        <f t="array" ref="B10:B13">IncomeCategories</f>
        <v>Salary</v>
      </c>
      <c r="C10" s="30" t="str">
        <f>IF(JANReport[[#Totals], [Amount]] = 0, "", (SUMIFS(JANReport[Amount],JANReport[Notes],B10)))</f>
        <v/>
      </c>
      <c r="D10" s="30" t="str">
        <f>IF(FEBReport[[#Totals], [Amount]] = 0, "", (SUMIFS(FEBReport[Amount],FEBReport[Notes],B10)))</f>
        <v/>
      </c>
      <c r="E10" s="30" t="str">
        <f>IF(MARReport[[#Totals], [Amount]] = 0, "", (SUMIFS(MARReport[Amount],MARReport[Notes],B10)))</f>
        <v/>
      </c>
      <c r="F10" s="30" t="str">
        <f>IF(APRReport[[#Totals], [Amount]] = 0, "", (SUMIFS(APRReport[Amount],APRReport[Notes],B10)))</f>
        <v/>
      </c>
      <c r="G10" s="30" t="str">
        <f>IF(MAYReport[[#Totals], [Amount]] = 0, "", (SUMIFS(MAYReport[Amount],MAYReport[Notes],B10)))</f>
        <v/>
      </c>
      <c r="H10" s="30" t="str">
        <f>IF(JUNReport[[#Totals], [Amount]] = 0, "", (SUMIFS(JUNReport[Amount],JUNReport[Notes],B10)))</f>
        <v/>
      </c>
      <c r="I10" s="30" t="str">
        <f>IF(JULReport[[#Totals], [Amount]] = 0, "", (SUMIFS(JULReport[Amount],JULReport[Notes],B10)))</f>
        <v/>
      </c>
      <c r="J10" s="30" t="str">
        <f>IF(AUGReport[[#Totals], [Amount]] = 0, "", (SUMIFS(AUGReport[Amount],AUGReport[Notes],B10)))</f>
        <v/>
      </c>
      <c r="K10" s="30" t="str">
        <f>IF(SEPReport[[#Totals], [Amount]] = 0, "", (SUMIFS(SEPReport[Amount],SEPReport[Notes],B10)))</f>
        <v/>
      </c>
      <c r="L10" s="30" t="str">
        <f>IF(OCTReport[[#Totals], [Amount]] = 0, "", (SUMIFS(OCTReport[Amount],OCTReport[Notes],B10)))</f>
        <v/>
      </c>
      <c r="M10" s="30" t="str">
        <f>IF(NOVReport[[#Totals], [Amount]] = 0, "", (SUMIFS(NOVReport[Amount],NOVReport[Notes],B10)))</f>
        <v/>
      </c>
      <c r="N10" s="30" t="str">
        <f>IF(DECReport[[#Totals], [Amount]] = 0, "", (SUMIFS(DECReport[Amount],DECReport[Notes],B10)))</f>
        <v/>
      </c>
      <c r="O10" s="35">
        <f>SUM(C10:N10)</f>
        <v>0</v>
      </c>
    </row>
    <row r="11" spans="2:15" x14ac:dyDescent="0.25">
      <c r="B11" s="28" t="str">
        <v>Income #2</v>
      </c>
      <c r="C11" s="31" t="str">
        <f>IF(JANReport[[#Totals], [Amount]] = 0, "", (SUMIFS(JANReport[Amount],JANReport[Notes],B11)))</f>
        <v/>
      </c>
      <c r="D11" s="31" t="str">
        <f>IF(FEBReport[[#Totals], [Amount]] = 0, "", (SUMIFS(FEBReport[Amount],FEBReport[Notes],B11)))</f>
        <v/>
      </c>
      <c r="E11" s="31" t="str">
        <f>IF(MARReport[[#Totals], [Amount]] = 0, "", (SUMIFS(MARReport[Amount],MARReport[Notes],B11)))</f>
        <v/>
      </c>
      <c r="F11" s="31" t="str">
        <f>IF(APRReport[[#Totals], [Amount]] = 0, "", (SUMIFS(APRReport[Amount],APRReport[Notes],B11)))</f>
        <v/>
      </c>
      <c r="G11" s="31" t="str">
        <f>IF(MAYReport[[#Totals], [Amount]] = 0, "", (SUMIFS(MAYReport[Amount],MAYReport[Notes],B11)))</f>
        <v/>
      </c>
      <c r="H11" s="31" t="str">
        <f>IF(JUNReport[[#Totals], [Amount]] = 0, "", (SUMIFS(JUNReport[Amount],JUNReport[Notes],B11)))</f>
        <v/>
      </c>
      <c r="I11" s="31" t="str">
        <f>IF(JULReport[[#Totals], [Amount]] = 0, "", (SUMIFS(JULReport[Amount],JULReport[Notes],B11)))</f>
        <v/>
      </c>
      <c r="J11" s="31" t="str">
        <f>IF(AUGReport[[#Totals], [Amount]] = 0, "", (SUMIFS(AUGReport[Amount],AUGReport[Notes],B11)))</f>
        <v/>
      </c>
      <c r="K11" s="31" t="str">
        <f>IF(SEPReport[[#Totals], [Amount]] = 0, "", (SUMIFS(SEPReport[Amount],SEPReport[Notes],B11)))</f>
        <v/>
      </c>
      <c r="L11" s="31" t="str">
        <f>IF(OCTReport[[#Totals], [Amount]] = 0, "", (SUMIFS(OCTReport[Amount],OCTReport[Notes],B11)))</f>
        <v/>
      </c>
      <c r="M11" s="31" t="str">
        <f>IF(NOVReport[[#Totals], [Amount]] = 0, "", (SUMIFS(NOVReport[Amount],NOVReport[Notes],B11)))</f>
        <v/>
      </c>
      <c r="N11" s="31" t="str">
        <f>IF(DECReport[[#Totals], [Amount]] = 0, "", (SUMIFS(DECReport[Amount],DECReport[Notes],B11)))</f>
        <v/>
      </c>
      <c r="O11" s="35">
        <f t="shared" ref="O11:O13" si="0">SUM(C11:N11)</f>
        <v>0</v>
      </c>
    </row>
    <row r="12" spans="2:15" x14ac:dyDescent="0.25">
      <c r="B12" s="29" t="str">
        <v>Superannuation</v>
      </c>
      <c r="C12" s="32" t="str">
        <f>IF(JANReport[[#Totals], [Amount]] = 0, "", (SUMIFS(JANReport[Amount],JANReport[Notes],B12)))</f>
        <v/>
      </c>
      <c r="D12" s="32" t="str">
        <f>IF(FEBReport[[#Totals], [Amount]] = 0, "", (SUMIFS(FEBReport[Amount],FEBReport[Notes],B12)))</f>
        <v/>
      </c>
      <c r="E12" s="32" t="str">
        <f>IF(MARReport[[#Totals], [Amount]] = 0, "", (SUMIFS(MARReport[Amount],MARReport[Notes],B12)))</f>
        <v/>
      </c>
      <c r="F12" s="32" t="str">
        <f>IF(APRReport[[#Totals], [Amount]] = 0, "", (SUMIFS(APRReport[Amount],APRReport[Notes],B12)))</f>
        <v/>
      </c>
      <c r="G12" s="32" t="str">
        <f>IF(MAYReport[[#Totals], [Amount]] = 0, "", (SUMIFS(MAYReport[Amount],MAYReport[Notes],B12)))</f>
        <v/>
      </c>
      <c r="H12" s="32" t="str">
        <f>IF(JUNReport[[#Totals], [Amount]] = 0, "", (SUMIFS(JUNReport[Amount],JUNReport[Notes],B12)))</f>
        <v/>
      </c>
      <c r="I12" s="32" t="str">
        <f>IF(JULReport[[#Totals], [Amount]] = 0, "", (SUMIFS(JULReport[Amount],JULReport[Notes],B12)))</f>
        <v/>
      </c>
      <c r="J12" s="32" t="str">
        <f>IF(AUGReport[[#Totals], [Amount]] = 0, "", (SUMIFS(AUGReport[Amount],AUGReport[Notes],B12)))</f>
        <v/>
      </c>
      <c r="K12" s="32" t="str">
        <f>IF(SEPReport[[#Totals], [Amount]] = 0, "", (SUMIFS(SEPReport[Amount],SEPReport[Notes],B12)))</f>
        <v/>
      </c>
      <c r="L12" s="32" t="str">
        <f>IF(OCTReport[[#Totals], [Amount]] = 0, "", (SUMIFS(OCTReport[Amount],OCTReport[Notes],B12)))</f>
        <v/>
      </c>
      <c r="M12" s="32" t="str">
        <f>IF(NOVReport[[#Totals], [Amount]] = 0, "", (SUMIFS(NOVReport[Amount],NOVReport[Notes],B12)))</f>
        <v/>
      </c>
      <c r="N12" s="32" t="str">
        <f>IF(DECReport[[#Totals], [Amount]] = 0, "", (SUMIFS(DECReport[Amount],DECReport[Notes],B12)))</f>
        <v/>
      </c>
      <c r="O12" s="35">
        <f t="shared" si="0"/>
        <v>0</v>
      </c>
    </row>
    <row r="13" spans="2:15" x14ac:dyDescent="0.25">
      <c r="B13" s="29" t="str">
        <v>Bonus</v>
      </c>
      <c r="C13" s="32"/>
      <c r="D13" s="32" t="str">
        <f>IF(FEBReport[[#Totals], [Amount]] = 0, "", (SUMIFS(FEBReport[Amount],FEBReport[Notes],B13)))</f>
        <v/>
      </c>
      <c r="E13" s="32" t="str">
        <f>IF(MARReport[[#Totals], [Amount]] = 0, "", (SUMIFS(MARReport[Amount],MARReport[Notes],B13)))</f>
        <v/>
      </c>
      <c r="F13" s="32" t="str">
        <f>IF(APRReport[[#Totals], [Amount]] = 0, "", (SUMIFS(APRReport[Amount],APRReport[Notes],B13)))</f>
        <v/>
      </c>
      <c r="G13" s="32" t="str">
        <f>IF(MAYReport[[#Totals], [Amount]] = 0, "", (SUMIFS(MAYReport[Amount],MAYReport[Notes],B13)))</f>
        <v/>
      </c>
      <c r="H13" s="32" t="str">
        <f>IF(JUNReport[[#Totals], [Amount]] = 0, "", (SUMIFS(JUNReport[Amount],JUNReport[Notes],B13)))</f>
        <v/>
      </c>
      <c r="I13" s="32" t="str">
        <f>IF(JULReport[[#Totals], [Amount]] = 0, "", (SUMIFS(JULReport[Amount],JULReport[Notes],B13)))</f>
        <v/>
      </c>
      <c r="J13" s="32" t="str">
        <f>IF(AUGReport[[#Totals], [Amount]] = 0, "", (SUMIFS(AUGReport[Amount],AUGReport[Notes],B13)))</f>
        <v/>
      </c>
      <c r="K13" s="32" t="str">
        <f>IF(SEPReport[[#Totals], [Amount]] = 0, "", (SUMIFS(SEPReport[Amount],SEPReport[Notes],B13)))</f>
        <v/>
      </c>
      <c r="L13" s="32" t="str">
        <f>IF(OCTReport[[#Totals], [Amount]] = 0, "", (SUMIFS(OCTReport[Amount],OCTReport[Notes],B13)))</f>
        <v/>
      </c>
      <c r="M13" s="32" t="str">
        <f>IF(NOVReport[[#Totals], [Amount]] = 0, "", (SUMIFS(NOVReport[Amount],NOVReport[Notes],B13)))</f>
        <v/>
      </c>
      <c r="N13" s="32" t="str">
        <f>IF(DECReport[[#Totals], [Amount]] = 0, "", (SUMIFS(DECReport[Amount],DECReport[Notes],B13)))</f>
        <v/>
      </c>
      <c r="O13" s="35">
        <f t="shared" si="0"/>
        <v>0</v>
      </c>
    </row>
    <row r="14" spans="2:15" x14ac:dyDescent="0.25">
      <c r="B14" s="26" t="s">
        <v>9</v>
      </c>
      <c r="C14" s="33">
        <f>SUM(C10:C12)</f>
        <v>0</v>
      </c>
      <c r="D14" s="33">
        <f t="shared" ref="D14:O14" si="1">SUM(D10:D12)</f>
        <v>0</v>
      </c>
      <c r="E14" s="33">
        <f t="shared" si="1"/>
        <v>0</v>
      </c>
      <c r="F14" s="33">
        <f t="shared" si="1"/>
        <v>0</v>
      </c>
      <c r="G14" s="33">
        <f t="shared" si="1"/>
        <v>0</v>
      </c>
      <c r="H14" s="33">
        <f t="shared" si="1"/>
        <v>0</v>
      </c>
      <c r="I14" s="33">
        <f t="shared" si="1"/>
        <v>0</v>
      </c>
      <c r="J14" s="33">
        <f t="shared" si="1"/>
        <v>0</v>
      </c>
      <c r="K14" s="33">
        <f t="shared" si="1"/>
        <v>0</v>
      </c>
      <c r="L14" s="33">
        <f t="shared" si="1"/>
        <v>0</v>
      </c>
      <c r="M14" s="33">
        <f t="shared" si="1"/>
        <v>0</v>
      </c>
      <c r="N14" s="33">
        <f t="shared" si="1"/>
        <v>0</v>
      </c>
      <c r="O14" s="33">
        <f t="shared" si="1"/>
        <v>0</v>
      </c>
    </row>
    <row r="15" spans="2:15" ht="15.75" x14ac:dyDescent="0.25">
      <c r="F15" s="12"/>
      <c r="G15" s="18"/>
      <c r="H15" s="18"/>
    </row>
    <row r="16" spans="2:15" ht="15.75" x14ac:dyDescent="0.25">
      <c r="B16" s="51" t="s">
        <v>47</v>
      </c>
      <c r="C16" s="51"/>
      <c r="D16" s="51"/>
      <c r="E16" s="51"/>
      <c r="F16" s="12"/>
      <c r="G16" s="18"/>
      <c r="H16" s="18"/>
    </row>
    <row r="17" spans="2:15" ht="15.75" x14ac:dyDescent="0.25">
      <c r="B17" s="51"/>
      <c r="C17" s="51"/>
      <c r="D17" s="51"/>
      <c r="E17" s="51"/>
      <c r="F17" s="12"/>
      <c r="G17" s="18"/>
      <c r="H17" s="18"/>
    </row>
    <row r="18" spans="2:15" ht="15.75" x14ac:dyDescent="0.25">
      <c r="F18" s="12"/>
      <c r="G18" s="18"/>
      <c r="H18" s="18"/>
    </row>
    <row r="19" spans="2:15" ht="15.75" thickBot="1" x14ac:dyDescent="0.3">
      <c r="B19" s="24" t="s">
        <v>8</v>
      </c>
      <c r="C19" s="25" t="s">
        <v>56</v>
      </c>
      <c r="D19" s="25" t="s">
        <v>58</v>
      </c>
      <c r="E19" s="25" t="s">
        <v>59</v>
      </c>
      <c r="F19" s="25" t="s">
        <v>60</v>
      </c>
      <c r="G19" s="25" t="s">
        <v>61</v>
      </c>
      <c r="H19" s="25" t="s">
        <v>62</v>
      </c>
      <c r="I19" s="25" t="s">
        <v>63</v>
      </c>
      <c r="J19" s="25" t="s">
        <v>64</v>
      </c>
      <c r="K19" s="25" t="s">
        <v>65</v>
      </c>
      <c r="L19" s="25" t="s">
        <v>66</v>
      </c>
      <c r="M19" s="25" t="s">
        <v>67</v>
      </c>
      <c r="N19" s="25" t="s">
        <v>68</v>
      </c>
      <c r="O19" s="37" t="s">
        <v>9</v>
      </c>
    </row>
    <row r="20" spans="2:15" ht="15.75" thickTop="1" x14ac:dyDescent="0.25">
      <c r="B20" s="27" t="str" cm="1">
        <f t="array" ref="B20:B43">ExpenseCategories</f>
        <v>Rent</v>
      </c>
      <c r="C20" s="30" t="str">
        <f>IF(JANReport[[#Totals],[Amount]]=0, "", ABS(SUMIFS(JANReport[Amount],JANReport[Type],B20)))</f>
        <v/>
      </c>
      <c r="D20" s="30" t="str">
        <f>IF(FEBReport[[#Totals],[Amount]]=0, "", ABS(SUMIFS(FEBReport[Amount],FEBReport[Type],B20)))</f>
        <v/>
      </c>
      <c r="E20" s="30" t="str">
        <f>IF(MARReport[[#Totals],[Amount]]=0, "", ABS(SUMIFS(MARReport[Amount],MARReport[Type],B20)))</f>
        <v/>
      </c>
      <c r="F20" s="30" t="str">
        <f>IF(APRReport[[#Totals],[Amount]]=0, "", ABS(SUMIFS(APRReport[Amount],APRReport[Type],B20)))</f>
        <v/>
      </c>
      <c r="G20" s="30" t="str">
        <f>IF(MAYReport[[#Totals],[Amount]]=0, "", ABS(SUMIFS(MAYReport[Amount],MAYReport[Type],B20)))</f>
        <v/>
      </c>
      <c r="H20" s="30" t="str">
        <f>IF(JUNReport[[#Totals],[Amount]]=0, "", ABS(SUMIFS(JUNReport[Amount],JUNReport[Type],B20)))</f>
        <v/>
      </c>
      <c r="I20" s="30" t="str">
        <f>IF(JULReport[[#Totals],[Amount]]=0, "", ABS(SUMIFS(JULReport[Amount],JULReport[Type],B20)))</f>
        <v/>
      </c>
      <c r="J20" s="30" t="str">
        <f>IF(AUGReport[[#Totals],[Amount]]=0, "", ABS(SUMIFS(AUGReport[Amount],AUGReport[Type],B20)))</f>
        <v/>
      </c>
      <c r="K20" s="30" t="str">
        <f>IF(SEPReport[[#Totals],[Amount]]=0, "", ABS(SUMIFS(SEPReport[Amount],SEPReport[Type],B20)))</f>
        <v/>
      </c>
      <c r="L20" s="30" t="str">
        <f>IF(OCTReport[[#Totals],[Amount]]=0, "", ABS(SUMIFS(OCTReport[Amount],OCTReport[Type],B20)))</f>
        <v/>
      </c>
      <c r="M20" s="30" t="str">
        <f>IF(NOVReport[[#Totals],[Amount]]=0, "", ABS(SUMIFS(NOVReport[Amount],NOVReport[Type],B20)))</f>
        <v/>
      </c>
      <c r="N20" s="30" t="str">
        <f>IF(DECReport[[#Totals],[Amount]]=0, "", ABS(SUMIFS(DECReport[Amount],DECReport[Type],B20)))</f>
        <v/>
      </c>
      <c r="O20" s="35">
        <f>SUM(C20:N20)</f>
        <v>0</v>
      </c>
    </row>
    <row r="21" spans="2:15" x14ac:dyDescent="0.25">
      <c r="B21" s="28" t="str">
        <v>Water</v>
      </c>
      <c r="C21" s="31" t="str">
        <f>IF(JANReport[[#Totals],[Amount]]=0, "", ABS(SUMIFS(JANReport[Amount],JANReport[Type],B21)))</f>
        <v/>
      </c>
      <c r="D21" s="31" t="str">
        <f>IF(FEBReport[[#Totals],[Amount]]=0, "", ABS(SUMIFS(FEBReport[Amount],FEBReport[Type],B21)))</f>
        <v/>
      </c>
      <c r="E21" s="31" t="str">
        <f>IF(MARReport[[#Totals],[Amount]]=0, "", ABS(SUMIFS(MARReport[Amount],MARReport[Type],B21)))</f>
        <v/>
      </c>
      <c r="F21" s="31" t="str">
        <f>IF(APRReport[[#Totals],[Amount]]=0, "", ABS(SUMIFS(APRReport[Amount],APRReport[Type],B21)))</f>
        <v/>
      </c>
      <c r="G21" s="31" t="str">
        <f>IF(MAYReport[[#Totals],[Amount]]=0, "", ABS(SUMIFS(MAYReport[Amount],MAYReport[Type],B21)))</f>
        <v/>
      </c>
      <c r="H21" s="31" t="str">
        <f>IF(JUNReport[[#Totals],[Amount]]=0, "", ABS(SUMIFS(JUNReport[Amount],JUNReport[Type],B21)))</f>
        <v/>
      </c>
      <c r="I21" s="31" t="str">
        <f>IF(JULReport[[#Totals],[Amount]]=0, "", ABS(SUMIFS(JULReport[Amount],JULReport[Type],B21)))</f>
        <v/>
      </c>
      <c r="J21" s="31" t="str">
        <f>IF(AUGReport[[#Totals],[Amount]]=0, "", ABS(SUMIFS(AUGReport[Amount],AUGReport[Type],B21)))</f>
        <v/>
      </c>
      <c r="K21" s="31" t="str">
        <f>IF(SEPReport[[#Totals],[Amount]]=0, "", ABS(SUMIFS(SEPReport[Amount],SEPReport[Type],B21)))</f>
        <v/>
      </c>
      <c r="L21" s="31" t="str">
        <f>IF(OCTReport[[#Totals],[Amount]]=0, "", ABS(SUMIFS(OCTReport[Amount],OCTReport[Type],B21)))</f>
        <v/>
      </c>
      <c r="M21" s="31" t="str">
        <f>IF(NOVReport[[#Totals],[Amount]]=0, "", ABS(SUMIFS(NOVReport[Amount],NOVReport[Type],B21)))</f>
        <v/>
      </c>
      <c r="N21" s="31" t="str">
        <f>IF(DECReport[[#Totals],[Amount]]=0, "", ABS(SUMIFS(DECReport[Amount],DECReport[Type],B21)))</f>
        <v/>
      </c>
      <c r="O21" s="36">
        <f t="shared" ref="O21:O43" si="2">SUM(C21:N21)</f>
        <v>0</v>
      </c>
    </row>
    <row r="22" spans="2:15" x14ac:dyDescent="0.25">
      <c r="B22" s="29" t="str">
        <v>Electricity/Gas</v>
      </c>
      <c r="C22" s="32" t="str">
        <f>IF(JANReport[[#Totals],[Amount]]=0, "", ABS(SUMIFS(JANReport[Amount],JANReport[Type],B22)))</f>
        <v/>
      </c>
      <c r="D22" s="32" t="str">
        <f>IF(FEBReport[[#Totals],[Amount]]=0, "", ABS(SUMIFS(FEBReport[Amount],FEBReport[Type],B22)))</f>
        <v/>
      </c>
      <c r="E22" s="32" t="str">
        <f>IF(MARReport[[#Totals],[Amount]]=0, "", ABS(SUMIFS(MARReport[Amount],MARReport[Type],B22)))</f>
        <v/>
      </c>
      <c r="F22" s="32" t="str">
        <f>IF(APRReport[[#Totals],[Amount]]=0, "", ABS(SUMIFS(APRReport[Amount],APRReport[Type],B22)))</f>
        <v/>
      </c>
      <c r="G22" s="32" t="str">
        <f>IF(MAYReport[[#Totals],[Amount]]=0, "", ABS(SUMIFS(MAYReport[Amount],MAYReport[Type],B22)))</f>
        <v/>
      </c>
      <c r="H22" s="32" t="str">
        <f>IF(JUNReport[[#Totals],[Amount]]=0, "", ABS(SUMIFS(JUNReport[Amount],JUNReport[Type],B22)))</f>
        <v/>
      </c>
      <c r="I22" s="32" t="str">
        <f>IF(JULReport[[#Totals],[Amount]]=0, "", ABS(SUMIFS(JULReport[Amount],JULReport[Type],B22)))</f>
        <v/>
      </c>
      <c r="J22" s="32" t="str">
        <f>IF(AUGReport[[#Totals],[Amount]]=0, "", ABS(SUMIFS(AUGReport[Amount],AUGReport[Type],B22)))</f>
        <v/>
      </c>
      <c r="K22" s="32" t="str">
        <f>IF(SEPReport[[#Totals],[Amount]]=0, "", ABS(SUMIFS(SEPReport[Amount],SEPReport[Type],B22)))</f>
        <v/>
      </c>
      <c r="L22" s="32" t="str">
        <f>IF(OCTReport[[#Totals],[Amount]]=0, "", ABS(SUMIFS(OCTReport[Amount],OCTReport[Type],B22)))</f>
        <v/>
      </c>
      <c r="M22" s="32" t="str">
        <f>IF(NOVReport[[#Totals],[Amount]]=0, "", ABS(SUMIFS(NOVReport[Amount],NOVReport[Type],B22)))</f>
        <v/>
      </c>
      <c r="N22" s="32" t="str">
        <f>IF(DECReport[[#Totals],[Amount]]=0, "", ABS(SUMIFS(DECReport[Amount],DECReport[Type],B22)))</f>
        <v/>
      </c>
      <c r="O22" s="35">
        <f t="shared" si="2"/>
        <v>0</v>
      </c>
    </row>
    <row r="23" spans="2:15" x14ac:dyDescent="0.25">
      <c r="B23" s="28" t="str">
        <v>Phone</v>
      </c>
      <c r="C23" s="31" t="str">
        <f>IF(JANReport[[#Totals],[Amount]]=0, "", ABS(SUMIFS(JANReport[Amount],JANReport[Type],B23)))</f>
        <v/>
      </c>
      <c r="D23" s="31" t="str">
        <f>IF(FEBReport[[#Totals],[Amount]]=0, "", ABS(SUMIFS(FEBReport[Amount],FEBReport[Type],B23)))</f>
        <v/>
      </c>
      <c r="E23" s="31" t="str">
        <f>IF(MARReport[[#Totals],[Amount]]=0, "", ABS(SUMIFS(MARReport[Amount],MARReport[Type],B23)))</f>
        <v/>
      </c>
      <c r="F23" s="31" t="str">
        <f>IF(APRReport[[#Totals],[Amount]]=0, "", ABS(SUMIFS(APRReport[Amount],APRReport[Type],B23)))</f>
        <v/>
      </c>
      <c r="G23" s="31" t="str">
        <f>IF(MAYReport[[#Totals],[Amount]]=0, "", ABS(SUMIFS(MAYReport[Amount],MAYReport[Type],B23)))</f>
        <v/>
      </c>
      <c r="H23" s="31" t="str">
        <f>IF(JUNReport[[#Totals],[Amount]]=0, "", ABS(SUMIFS(JUNReport[Amount],JUNReport[Type],B23)))</f>
        <v/>
      </c>
      <c r="I23" s="31" t="str">
        <f>IF(JULReport[[#Totals],[Amount]]=0, "", ABS(SUMIFS(JULReport[Amount],JULReport[Type],B23)))</f>
        <v/>
      </c>
      <c r="J23" s="31" t="str">
        <f>IF(AUGReport[[#Totals],[Amount]]=0, "", ABS(SUMIFS(AUGReport[Amount],AUGReport[Type],B23)))</f>
        <v/>
      </c>
      <c r="K23" s="31" t="str">
        <f>IF(SEPReport[[#Totals],[Amount]]=0, "", ABS(SUMIFS(SEPReport[Amount],SEPReport[Type],B23)))</f>
        <v/>
      </c>
      <c r="L23" s="31" t="str">
        <f>IF(OCTReport[[#Totals],[Amount]]=0, "", ABS(SUMIFS(OCTReport[Amount],OCTReport[Type],B23)))</f>
        <v/>
      </c>
      <c r="M23" s="31" t="str">
        <f>IF(NOVReport[[#Totals],[Amount]]=0, "", ABS(SUMIFS(NOVReport[Amount],NOVReport[Type],B23)))</f>
        <v/>
      </c>
      <c r="N23" s="31" t="str">
        <f>IF(DECReport[[#Totals],[Amount]]=0, "", ABS(SUMIFS(DECReport[Amount],DECReport[Type],B23)))</f>
        <v/>
      </c>
      <c r="O23" s="36">
        <f t="shared" si="2"/>
        <v>0</v>
      </c>
    </row>
    <row r="24" spans="2:15" x14ac:dyDescent="0.25">
      <c r="B24" s="29" t="str">
        <v>NBN</v>
      </c>
      <c r="C24" s="32" t="str">
        <f>IF(JANReport[[#Totals],[Amount]]=0, "", ABS(SUMIFS(JANReport[Amount],JANReport[Type],B24)))</f>
        <v/>
      </c>
      <c r="D24" s="32" t="str">
        <f>IF(FEBReport[[#Totals],[Amount]]=0, "", ABS(SUMIFS(FEBReport[Amount],FEBReport[Type],B24)))</f>
        <v/>
      </c>
      <c r="E24" s="32" t="str">
        <f>IF(MARReport[[#Totals],[Amount]]=0, "", ABS(SUMIFS(MARReport[Amount],MARReport[Type],B24)))</f>
        <v/>
      </c>
      <c r="F24" s="32" t="str">
        <f>IF(APRReport[[#Totals],[Amount]]=0, "", ABS(SUMIFS(APRReport[Amount],APRReport[Type],B24)))</f>
        <v/>
      </c>
      <c r="G24" s="32" t="str">
        <f>IF(MAYReport[[#Totals],[Amount]]=0, "", ABS(SUMIFS(MAYReport[Amount],MAYReport[Type],B24)))</f>
        <v/>
      </c>
      <c r="H24" s="32" t="str">
        <f>IF(JUNReport[[#Totals],[Amount]]=0, "", ABS(SUMIFS(JUNReport[Amount],JUNReport[Type],B24)))</f>
        <v/>
      </c>
      <c r="I24" s="32" t="str">
        <f>IF(JULReport[[#Totals],[Amount]]=0, "", ABS(SUMIFS(JULReport[Amount],JULReport[Type],B24)))</f>
        <v/>
      </c>
      <c r="J24" s="32" t="str">
        <f>IF(AUGReport[[#Totals],[Amount]]=0, "", ABS(SUMIFS(AUGReport[Amount],AUGReport[Type],B24)))</f>
        <v/>
      </c>
      <c r="K24" s="32" t="str">
        <f>IF(SEPReport[[#Totals],[Amount]]=0, "", ABS(SUMIFS(SEPReport[Amount],SEPReport[Type],B24)))</f>
        <v/>
      </c>
      <c r="L24" s="32" t="str">
        <f>IF(OCTReport[[#Totals],[Amount]]=0, "", ABS(SUMIFS(OCTReport[Amount],OCTReport[Type],B24)))</f>
        <v/>
      </c>
      <c r="M24" s="32" t="str">
        <f>IF(NOVReport[[#Totals],[Amount]]=0, "", ABS(SUMIFS(NOVReport[Amount],NOVReport[Type],B24)))</f>
        <v/>
      </c>
      <c r="N24" s="32" t="str">
        <f>IF(DECReport[[#Totals],[Amount]]=0, "", ABS(SUMIFS(DECReport[Amount],DECReport[Type],B24)))</f>
        <v/>
      </c>
      <c r="O24" s="35">
        <f t="shared" si="2"/>
        <v>0</v>
      </c>
    </row>
    <row r="25" spans="2:15" x14ac:dyDescent="0.25">
      <c r="B25" s="28" t="str">
        <v>Groceries</v>
      </c>
      <c r="C25" s="31" t="str">
        <f>IF(JANReport[[#Totals],[Amount]]=0, "", ABS(SUMIFS(JANReport[Amount],JANReport[Type],B25)))</f>
        <v/>
      </c>
      <c r="D25" s="31" t="str">
        <f>IF(FEBReport[[#Totals],[Amount]]=0, "", ABS(SUMIFS(FEBReport[Amount],FEBReport[Type],B25)))</f>
        <v/>
      </c>
      <c r="E25" s="31" t="str">
        <f>IF(MARReport[[#Totals],[Amount]]=0, "", ABS(SUMIFS(MARReport[Amount],MARReport[Type],B25)))</f>
        <v/>
      </c>
      <c r="F25" s="31" t="str">
        <f>IF(APRReport[[#Totals],[Amount]]=0, "", ABS(SUMIFS(APRReport[Amount],APRReport[Type],B25)))</f>
        <v/>
      </c>
      <c r="G25" s="31" t="str">
        <f>IF(MAYReport[[#Totals],[Amount]]=0, "", ABS(SUMIFS(MAYReport[Amount],MAYReport[Type],B25)))</f>
        <v/>
      </c>
      <c r="H25" s="31" t="str">
        <f>IF(JUNReport[[#Totals],[Amount]]=0, "", ABS(SUMIFS(JUNReport[Amount],JUNReport[Type],B25)))</f>
        <v/>
      </c>
      <c r="I25" s="31" t="str">
        <f>IF(JULReport[[#Totals],[Amount]]=0, "", ABS(SUMIFS(JULReport[Amount],JULReport[Type],B25)))</f>
        <v/>
      </c>
      <c r="J25" s="31" t="str">
        <f>IF(AUGReport[[#Totals],[Amount]]=0, "", ABS(SUMIFS(AUGReport[Amount],AUGReport[Type],B25)))</f>
        <v/>
      </c>
      <c r="K25" s="31" t="str">
        <f>IF(SEPReport[[#Totals],[Amount]]=0, "", ABS(SUMIFS(SEPReport[Amount],SEPReport[Type],B25)))</f>
        <v/>
      </c>
      <c r="L25" s="31" t="str">
        <f>IF(OCTReport[[#Totals],[Amount]]=0, "", ABS(SUMIFS(OCTReport[Amount],OCTReport[Type],B25)))</f>
        <v/>
      </c>
      <c r="M25" s="31" t="str">
        <f>IF(NOVReport[[#Totals],[Amount]]=0, "", ABS(SUMIFS(NOVReport[Amount],NOVReport[Type],B25)))</f>
        <v/>
      </c>
      <c r="N25" s="31" t="str">
        <f>IF(DECReport[[#Totals],[Amount]]=0, "", ABS(SUMIFS(DECReport[Amount],DECReport[Type],B25)))</f>
        <v/>
      </c>
      <c r="O25" s="36">
        <f t="shared" si="2"/>
        <v>0</v>
      </c>
    </row>
    <row r="26" spans="2:15" x14ac:dyDescent="0.25">
      <c r="B26" s="29" t="str">
        <v>Item…</v>
      </c>
      <c r="C26" s="32" t="str">
        <f>IF(JANReport[[#Totals],[Amount]]=0, "", ABS(SUMIFS(JANReport[Amount],JANReport[Type],B26)))</f>
        <v/>
      </c>
      <c r="D26" s="32" t="str">
        <f>IF(FEBReport[[#Totals],[Amount]]=0, "", ABS(SUMIFS(FEBReport[Amount],FEBReport[Type],B26)))</f>
        <v/>
      </c>
      <c r="E26" s="32" t="str">
        <f>IF(MARReport[[#Totals],[Amount]]=0, "", ABS(SUMIFS(MARReport[Amount],MARReport[Type],B26)))</f>
        <v/>
      </c>
      <c r="F26" s="32" t="str">
        <f>IF(APRReport[[#Totals],[Amount]]=0, "", ABS(SUMIFS(APRReport[Amount],APRReport[Type],B26)))</f>
        <v/>
      </c>
      <c r="G26" s="32" t="str">
        <f>IF(MAYReport[[#Totals],[Amount]]=0, "", ABS(SUMIFS(MAYReport[Amount],MAYReport[Type],B26)))</f>
        <v/>
      </c>
      <c r="H26" s="32" t="str">
        <f>IF(JUNReport[[#Totals],[Amount]]=0, "", ABS(SUMIFS(JUNReport[Amount],JUNReport[Type],B26)))</f>
        <v/>
      </c>
      <c r="I26" s="32" t="str">
        <f>IF(JULReport[[#Totals],[Amount]]=0, "", ABS(SUMIFS(JULReport[Amount],JULReport[Type],B26)))</f>
        <v/>
      </c>
      <c r="J26" s="32" t="str">
        <f>IF(AUGReport[[#Totals],[Amount]]=0, "", ABS(SUMIFS(AUGReport[Amount],AUGReport[Type],B26)))</f>
        <v/>
      </c>
      <c r="K26" s="32" t="str">
        <f>IF(SEPReport[[#Totals],[Amount]]=0, "", ABS(SUMIFS(SEPReport[Amount],SEPReport[Type],B26)))</f>
        <v/>
      </c>
      <c r="L26" s="32" t="str">
        <f>IF(OCTReport[[#Totals],[Amount]]=0, "", ABS(SUMIFS(OCTReport[Amount],OCTReport[Type],B26)))</f>
        <v/>
      </c>
      <c r="M26" s="32" t="str">
        <f>IF(NOVReport[[#Totals],[Amount]]=0, "", ABS(SUMIFS(NOVReport[Amount],NOVReport[Type],B26)))</f>
        <v/>
      </c>
      <c r="N26" s="32" t="str">
        <f>IF(DECReport[[#Totals],[Amount]]=0, "", ABS(SUMIFS(DECReport[Amount],DECReport[Type],B26)))</f>
        <v/>
      </c>
      <c r="O26" s="35">
        <f t="shared" si="2"/>
        <v>0</v>
      </c>
    </row>
    <row r="27" spans="2:15" x14ac:dyDescent="0.25">
      <c r="B27" s="28" t="str">
        <v>Car Tax</v>
      </c>
      <c r="C27" s="31" t="str">
        <f>IF(JANReport[[#Totals],[Amount]]=0, "", ABS(SUMIFS(JANReport[Amount],JANReport[Type],B27)))</f>
        <v/>
      </c>
      <c r="D27" s="31" t="str">
        <f>IF(FEBReport[[#Totals],[Amount]]=0, "", ABS(SUMIFS(FEBReport[Amount],FEBReport[Type],B27)))</f>
        <v/>
      </c>
      <c r="E27" s="31" t="str">
        <f>IF(MARReport[[#Totals],[Amount]]=0, "", ABS(SUMIFS(MARReport[Amount],MARReport[Type],B27)))</f>
        <v/>
      </c>
      <c r="F27" s="31" t="str">
        <f>IF(APRReport[[#Totals],[Amount]]=0, "", ABS(SUMIFS(APRReport[Amount],APRReport[Type],B27)))</f>
        <v/>
      </c>
      <c r="G27" s="31" t="str">
        <f>IF(MAYReport[[#Totals],[Amount]]=0, "", ABS(SUMIFS(MAYReport[Amount],MAYReport[Type],B27)))</f>
        <v/>
      </c>
      <c r="H27" s="31" t="str">
        <f>IF(JUNReport[[#Totals],[Amount]]=0, "", ABS(SUMIFS(JUNReport[Amount],JUNReport[Type],B27)))</f>
        <v/>
      </c>
      <c r="I27" s="31" t="str">
        <f>IF(JULReport[[#Totals],[Amount]]=0, "", ABS(SUMIFS(JULReport[Amount],JULReport[Type],B27)))</f>
        <v/>
      </c>
      <c r="J27" s="31" t="str">
        <f>IF(AUGReport[[#Totals],[Amount]]=0, "", ABS(SUMIFS(AUGReport[Amount],AUGReport[Type],B27)))</f>
        <v/>
      </c>
      <c r="K27" s="31" t="str">
        <f>IF(SEPReport[[#Totals],[Amount]]=0, "", ABS(SUMIFS(SEPReport[Amount],SEPReport[Type],B27)))</f>
        <v/>
      </c>
      <c r="L27" s="31" t="str">
        <f>IF(OCTReport[[#Totals],[Amount]]=0, "", ABS(SUMIFS(OCTReport[Amount],OCTReport[Type],B27)))</f>
        <v/>
      </c>
      <c r="M27" s="31" t="str">
        <f>IF(NOVReport[[#Totals],[Amount]]=0, "", ABS(SUMIFS(NOVReport[Amount],NOVReport[Type],B27)))</f>
        <v/>
      </c>
      <c r="N27" s="31" t="str">
        <f>IF(DECReport[[#Totals],[Amount]]=0, "", ABS(SUMIFS(DECReport[Amount],DECReport[Type],B27)))</f>
        <v/>
      </c>
      <c r="O27" s="36">
        <f t="shared" si="2"/>
        <v>0</v>
      </c>
    </row>
    <row r="28" spans="2:15" x14ac:dyDescent="0.25">
      <c r="B28" s="29" t="str">
        <v>Car Insurance</v>
      </c>
      <c r="C28" s="32" t="str">
        <f>IF(JANReport[[#Totals],[Amount]]=0, "", ABS(SUMIFS(JANReport[Amount],JANReport[Type],B28)))</f>
        <v/>
      </c>
      <c r="D28" s="32" t="str">
        <f>IF(FEBReport[[#Totals],[Amount]]=0, "", ABS(SUMIFS(FEBReport[Amount],FEBReport[Type],B28)))</f>
        <v/>
      </c>
      <c r="E28" s="32" t="str">
        <f>IF(MARReport[[#Totals],[Amount]]=0, "", ABS(SUMIFS(MARReport[Amount],MARReport[Type],B28)))</f>
        <v/>
      </c>
      <c r="F28" s="32" t="str">
        <f>IF(APRReport[[#Totals],[Amount]]=0, "", ABS(SUMIFS(APRReport[Amount],APRReport[Type],B28)))</f>
        <v/>
      </c>
      <c r="G28" s="32" t="str">
        <f>IF(MAYReport[[#Totals],[Amount]]=0, "", ABS(SUMIFS(MAYReport[Amount],MAYReport[Type],B28)))</f>
        <v/>
      </c>
      <c r="H28" s="32" t="str">
        <f>IF(JUNReport[[#Totals],[Amount]]=0, "", ABS(SUMIFS(JUNReport[Amount],JUNReport[Type],B28)))</f>
        <v/>
      </c>
      <c r="I28" s="32" t="str">
        <f>IF(JULReport[[#Totals],[Amount]]=0, "", ABS(SUMIFS(JULReport[Amount],JULReport[Type],B28)))</f>
        <v/>
      </c>
      <c r="J28" s="32" t="str">
        <f>IF(AUGReport[[#Totals],[Amount]]=0, "", ABS(SUMIFS(AUGReport[Amount],AUGReport[Type],B28)))</f>
        <v/>
      </c>
      <c r="K28" s="32" t="str">
        <f>IF(SEPReport[[#Totals],[Amount]]=0, "", ABS(SUMIFS(SEPReport[Amount],SEPReport[Type],B28)))</f>
        <v/>
      </c>
      <c r="L28" s="32" t="str">
        <f>IF(OCTReport[[#Totals],[Amount]]=0, "", ABS(SUMIFS(OCTReport[Amount],OCTReport[Type],B28)))</f>
        <v/>
      </c>
      <c r="M28" s="32" t="str">
        <f>IF(NOVReport[[#Totals],[Amount]]=0, "", ABS(SUMIFS(NOVReport[Amount],NOVReport[Type],B28)))</f>
        <v/>
      </c>
      <c r="N28" s="32" t="str">
        <f>IF(DECReport[[#Totals],[Amount]]=0, "", ABS(SUMIFS(DECReport[Amount],DECReport[Type],B28)))</f>
        <v/>
      </c>
      <c r="O28" s="35">
        <f t="shared" si="2"/>
        <v>0</v>
      </c>
    </row>
    <row r="29" spans="2:15" x14ac:dyDescent="0.25">
      <c r="B29" s="28" t="str">
        <v>Petrol</v>
      </c>
      <c r="C29" s="31" t="str">
        <f>IF(JANReport[[#Totals],[Amount]]=0, "", ABS(SUMIFS(JANReport[Amount],JANReport[Type],B29)))</f>
        <v/>
      </c>
      <c r="D29" s="31" t="str">
        <f>IF(FEBReport[[#Totals],[Amount]]=0, "", ABS(SUMIFS(FEBReport[Amount],FEBReport[Type],B29)))</f>
        <v/>
      </c>
      <c r="E29" s="31" t="str">
        <f>IF(MARReport[[#Totals],[Amount]]=0, "", ABS(SUMIFS(MARReport[Amount],MARReport[Type],B29)))</f>
        <v/>
      </c>
      <c r="F29" s="31" t="str">
        <f>IF(APRReport[[#Totals],[Amount]]=0, "", ABS(SUMIFS(APRReport[Amount],APRReport[Type],B29)))</f>
        <v/>
      </c>
      <c r="G29" s="31" t="str">
        <f>IF(MAYReport[[#Totals],[Amount]]=0, "", ABS(SUMIFS(MAYReport[Amount],MAYReport[Type],B29)))</f>
        <v/>
      </c>
      <c r="H29" s="31" t="str">
        <f>IF(JUNReport[[#Totals],[Amount]]=0, "", ABS(SUMIFS(JUNReport[Amount],JUNReport[Type],B29)))</f>
        <v/>
      </c>
      <c r="I29" s="31" t="str">
        <f>IF(JULReport[[#Totals],[Amount]]=0, "", ABS(SUMIFS(JULReport[Amount],JULReport[Type],B29)))</f>
        <v/>
      </c>
      <c r="J29" s="31" t="str">
        <f>IF(AUGReport[[#Totals],[Amount]]=0, "", ABS(SUMIFS(AUGReport[Amount],AUGReport[Type],B29)))</f>
        <v/>
      </c>
      <c r="K29" s="31" t="str">
        <f>IF(SEPReport[[#Totals],[Amount]]=0, "", ABS(SUMIFS(SEPReport[Amount],SEPReport[Type],B29)))</f>
        <v/>
      </c>
      <c r="L29" s="31" t="str">
        <f>IF(OCTReport[[#Totals],[Amount]]=0, "", ABS(SUMIFS(OCTReport[Amount],OCTReport[Type],B29)))</f>
        <v/>
      </c>
      <c r="M29" s="31" t="str">
        <f>IF(NOVReport[[#Totals],[Amount]]=0, "", ABS(SUMIFS(NOVReport[Amount],NOVReport[Type],B29)))</f>
        <v/>
      </c>
      <c r="N29" s="31" t="str">
        <f>IF(DECReport[[#Totals],[Amount]]=0, "", ABS(SUMIFS(DECReport[Amount],DECReport[Type],B29)))</f>
        <v/>
      </c>
      <c r="O29" s="36">
        <f t="shared" si="2"/>
        <v>0</v>
      </c>
    </row>
    <row r="30" spans="2:15" x14ac:dyDescent="0.25">
      <c r="B30" s="29" t="str">
        <v>Public Transport</v>
      </c>
      <c r="C30" s="32" t="str">
        <f>IF(JANReport[[#Totals],[Amount]]=0, "", ABS(SUMIFS(JANReport[Amount],JANReport[Type],B30)))</f>
        <v/>
      </c>
      <c r="D30" s="32" t="str">
        <f>IF(FEBReport[[#Totals],[Amount]]=0, "", ABS(SUMIFS(FEBReport[Amount],FEBReport[Type],B30)))</f>
        <v/>
      </c>
      <c r="E30" s="32" t="str">
        <f>IF(MARReport[[#Totals],[Amount]]=0, "", ABS(SUMIFS(MARReport[Amount],MARReport[Type],B30)))</f>
        <v/>
      </c>
      <c r="F30" s="32" t="str">
        <f>IF(APRReport[[#Totals],[Amount]]=0, "", ABS(SUMIFS(APRReport[Amount],APRReport[Type],B30)))</f>
        <v/>
      </c>
      <c r="G30" s="32" t="str">
        <f>IF(MAYReport[[#Totals],[Amount]]=0, "", ABS(SUMIFS(MAYReport[Amount],MAYReport[Type],B30)))</f>
        <v/>
      </c>
      <c r="H30" s="32" t="str">
        <f>IF(JUNReport[[#Totals],[Amount]]=0, "", ABS(SUMIFS(JUNReport[Amount],JUNReport[Type],B30)))</f>
        <v/>
      </c>
      <c r="I30" s="32" t="str">
        <f>IF(JULReport[[#Totals],[Amount]]=0, "", ABS(SUMIFS(JULReport[Amount],JULReport[Type],B30)))</f>
        <v/>
      </c>
      <c r="J30" s="32" t="str">
        <f>IF(AUGReport[[#Totals],[Amount]]=0, "", ABS(SUMIFS(AUGReport[Amount],AUGReport[Type],B30)))</f>
        <v/>
      </c>
      <c r="K30" s="32" t="str">
        <f>IF(SEPReport[[#Totals],[Amount]]=0, "", ABS(SUMIFS(SEPReport[Amount],SEPReport[Type],B30)))</f>
        <v/>
      </c>
      <c r="L30" s="32" t="str">
        <f>IF(OCTReport[[#Totals],[Amount]]=0, "", ABS(SUMIFS(OCTReport[Amount],OCTReport[Type],B30)))</f>
        <v/>
      </c>
      <c r="M30" s="32" t="str">
        <f>IF(NOVReport[[#Totals],[Amount]]=0, "", ABS(SUMIFS(NOVReport[Amount],NOVReport[Type],B30)))</f>
        <v/>
      </c>
      <c r="N30" s="32" t="str">
        <f>IF(DECReport[[#Totals],[Amount]]=0, "", ABS(SUMIFS(DECReport[Amount],DECReport[Type],B30)))</f>
        <v/>
      </c>
      <c r="O30" s="35">
        <f t="shared" si="2"/>
        <v>0</v>
      </c>
    </row>
    <row r="31" spans="2:15" x14ac:dyDescent="0.25">
      <c r="B31" s="28" t="str">
        <v>Item…</v>
      </c>
      <c r="C31" s="31" t="str">
        <f>IF(JANReport[[#Totals],[Amount]]=0, "", ABS(SUMIFS(JANReport[Amount],JANReport[Type],B31)))</f>
        <v/>
      </c>
      <c r="D31" s="31" t="str">
        <f>IF(FEBReport[[#Totals],[Amount]]=0, "", ABS(SUMIFS(FEBReport[Amount],FEBReport[Type],B31)))</f>
        <v/>
      </c>
      <c r="E31" s="31" t="str">
        <f>IF(MARReport[[#Totals],[Amount]]=0, "", ABS(SUMIFS(MARReport[Amount],MARReport[Type],B31)))</f>
        <v/>
      </c>
      <c r="F31" s="31" t="str">
        <f>IF(APRReport[[#Totals],[Amount]]=0, "", ABS(SUMIFS(APRReport[Amount],APRReport[Type],B31)))</f>
        <v/>
      </c>
      <c r="G31" s="31" t="str">
        <f>IF(MAYReport[[#Totals],[Amount]]=0, "", ABS(SUMIFS(MAYReport[Amount],MAYReport[Type],B31)))</f>
        <v/>
      </c>
      <c r="H31" s="31" t="str">
        <f>IF(JUNReport[[#Totals],[Amount]]=0, "", ABS(SUMIFS(JUNReport[Amount],JUNReport[Type],B31)))</f>
        <v/>
      </c>
      <c r="I31" s="31" t="str">
        <f>IF(JULReport[[#Totals],[Amount]]=0, "", ABS(SUMIFS(JULReport[Amount],JULReport[Type],B31)))</f>
        <v/>
      </c>
      <c r="J31" s="31" t="str">
        <f>IF(AUGReport[[#Totals],[Amount]]=0, "", ABS(SUMIFS(AUGReport[Amount],AUGReport[Type],B31)))</f>
        <v/>
      </c>
      <c r="K31" s="31" t="str">
        <f>IF(SEPReport[[#Totals],[Amount]]=0, "", ABS(SUMIFS(SEPReport[Amount],SEPReport[Type],B31)))</f>
        <v/>
      </c>
      <c r="L31" s="31" t="str">
        <f>IF(OCTReport[[#Totals],[Amount]]=0, "", ABS(SUMIFS(OCTReport[Amount],OCTReport[Type],B31)))</f>
        <v/>
      </c>
      <c r="M31" s="31" t="str">
        <f>IF(NOVReport[[#Totals],[Amount]]=0, "", ABS(SUMIFS(NOVReport[Amount],NOVReport[Type],B31)))</f>
        <v/>
      </c>
      <c r="N31" s="31" t="str">
        <f>IF(DECReport[[#Totals],[Amount]]=0, "", ABS(SUMIFS(DECReport[Amount],DECReport[Type],B31)))</f>
        <v/>
      </c>
      <c r="O31" s="36">
        <f t="shared" si="2"/>
        <v>0</v>
      </c>
    </row>
    <row r="32" spans="2:15" x14ac:dyDescent="0.25">
      <c r="B32" s="29" t="str">
        <v>Spotify</v>
      </c>
      <c r="C32" s="32" t="str">
        <f>IF(JANReport[[#Totals],[Amount]]=0, "", ABS(SUMIFS(JANReport[Amount],JANReport[Type],B32)))</f>
        <v/>
      </c>
      <c r="D32" s="32" t="str">
        <f>IF(FEBReport[[#Totals],[Amount]]=0, "", ABS(SUMIFS(FEBReport[Amount],FEBReport[Type],B32)))</f>
        <v/>
      </c>
      <c r="E32" s="32" t="str">
        <f>IF(MARReport[[#Totals],[Amount]]=0, "", ABS(SUMIFS(MARReport[Amount],MARReport[Type],B32)))</f>
        <v/>
      </c>
      <c r="F32" s="32" t="str">
        <f>IF(APRReport[[#Totals],[Amount]]=0, "", ABS(SUMIFS(APRReport[Amount],APRReport[Type],B32)))</f>
        <v/>
      </c>
      <c r="G32" s="32" t="str">
        <f>IF(MAYReport[[#Totals],[Amount]]=0, "", ABS(SUMIFS(MAYReport[Amount],MAYReport[Type],B32)))</f>
        <v/>
      </c>
      <c r="H32" s="32" t="str">
        <f>IF(JUNReport[[#Totals],[Amount]]=0, "", ABS(SUMIFS(JUNReport[Amount],JUNReport[Type],B32)))</f>
        <v/>
      </c>
      <c r="I32" s="32" t="str">
        <f>IF(JULReport[[#Totals],[Amount]]=0, "", ABS(SUMIFS(JULReport[Amount],JULReport[Type],B32)))</f>
        <v/>
      </c>
      <c r="J32" s="32" t="str">
        <f>IF(AUGReport[[#Totals],[Amount]]=0, "", ABS(SUMIFS(AUGReport[Amount],AUGReport[Type],B32)))</f>
        <v/>
      </c>
      <c r="K32" s="32" t="str">
        <f>IF(SEPReport[[#Totals],[Amount]]=0, "", ABS(SUMIFS(SEPReport[Amount],SEPReport[Type],B32)))</f>
        <v/>
      </c>
      <c r="L32" s="32" t="str">
        <f>IF(OCTReport[[#Totals],[Amount]]=0, "", ABS(SUMIFS(OCTReport[Amount],OCTReport[Type],B32)))</f>
        <v/>
      </c>
      <c r="M32" s="32" t="str">
        <f>IF(NOVReport[[#Totals],[Amount]]=0, "", ABS(SUMIFS(NOVReport[Amount],NOVReport[Type],B32)))</f>
        <v/>
      </c>
      <c r="N32" s="32" t="str">
        <f>IF(DECReport[[#Totals],[Amount]]=0, "", ABS(SUMIFS(DECReport[Amount],DECReport[Type],B32)))</f>
        <v/>
      </c>
      <c r="O32" s="35">
        <f t="shared" si="2"/>
        <v>0</v>
      </c>
    </row>
    <row r="33" spans="2:15" x14ac:dyDescent="0.25">
      <c r="B33" s="28" t="str">
        <v>Audible</v>
      </c>
      <c r="C33" s="31" t="str">
        <f>IF(JANReport[[#Totals],[Amount]]=0, "", ABS(SUMIFS(JANReport[Amount],JANReport[Type],B33)))</f>
        <v/>
      </c>
      <c r="D33" s="31" t="str">
        <f>IF(FEBReport[[#Totals],[Amount]]=0, "", ABS(SUMIFS(FEBReport[Amount],FEBReport[Type],B33)))</f>
        <v/>
      </c>
      <c r="E33" s="31" t="str">
        <f>IF(MARReport[[#Totals],[Amount]]=0, "", ABS(SUMIFS(MARReport[Amount],MARReport[Type],B33)))</f>
        <v/>
      </c>
      <c r="F33" s="31" t="str">
        <f>IF(APRReport[[#Totals],[Amount]]=0, "", ABS(SUMIFS(APRReport[Amount],APRReport[Type],B33)))</f>
        <v/>
      </c>
      <c r="G33" s="31" t="str">
        <f>IF(MAYReport[[#Totals],[Amount]]=0, "", ABS(SUMIFS(MAYReport[Amount],MAYReport[Type],B33)))</f>
        <v/>
      </c>
      <c r="H33" s="31" t="str">
        <f>IF(JUNReport[[#Totals],[Amount]]=0, "", ABS(SUMIFS(JUNReport[Amount],JUNReport[Type],B33)))</f>
        <v/>
      </c>
      <c r="I33" s="31" t="str">
        <f>IF(JULReport[[#Totals],[Amount]]=0, "", ABS(SUMIFS(JULReport[Amount],JULReport[Type],B33)))</f>
        <v/>
      </c>
      <c r="J33" s="31" t="str">
        <f>IF(AUGReport[[#Totals],[Amount]]=0, "", ABS(SUMIFS(AUGReport[Amount],AUGReport[Type],B33)))</f>
        <v/>
      </c>
      <c r="K33" s="31" t="str">
        <f>IF(SEPReport[[#Totals],[Amount]]=0, "", ABS(SUMIFS(SEPReport[Amount],SEPReport[Type],B33)))</f>
        <v/>
      </c>
      <c r="L33" s="31" t="str">
        <f>IF(OCTReport[[#Totals],[Amount]]=0, "", ABS(SUMIFS(OCTReport[Amount],OCTReport[Type],B33)))</f>
        <v/>
      </c>
      <c r="M33" s="31" t="str">
        <f>IF(NOVReport[[#Totals],[Amount]]=0, "", ABS(SUMIFS(NOVReport[Amount],NOVReport[Type],B33)))</f>
        <v/>
      </c>
      <c r="N33" s="31" t="str">
        <f>IF(DECReport[[#Totals],[Amount]]=0, "", ABS(SUMIFS(DECReport[Amount],DECReport[Type],B33)))</f>
        <v/>
      </c>
      <c r="O33" s="36">
        <f t="shared" si="2"/>
        <v>0</v>
      </c>
    </row>
    <row r="34" spans="2:15" x14ac:dyDescent="0.25">
      <c r="B34" s="29" t="str">
        <v>Google Storage</v>
      </c>
      <c r="C34" s="32" t="str">
        <f>IF(JANReport[[#Totals],[Amount]]=0, "", ABS(SUMIFS(JANReport[Amount],JANReport[Type],B34)))</f>
        <v/>
      </c>
      <c r="D34" s="32" t="str">
        <f>IF(FEBReport[[#Totals],[Amount]]=0, "", ABS(SUMIFS(FEBReport[Amount],FEBReport[Type],B34)))</f>
        <v/>
      </c>
      <c r="E34" s="32" t="str">
        <f>IF(MARReport[[#Totals],[Amount]]=0, "", ABS(SUMIFS(MARReport[Amount],MARReport[Type],B34)))</f>
        <v/>
      </c>
      <c r="F34" s="32" t="str">
        <f>IF(APRReport[[#Totals],[Amount]]=0, "", ABS(SUMIFS(APRReport[Amount],APRReport[Type],B34)))</f>
        <v/>
      </c>
      <c r="G34" s="32" t="str">
        <f>IF(MAYReport[[#Totals],[Amount]]=0, "", ABS(SUMIFS(MAYReport[Amount],MAYReport[Type],B34)))</f>
        <v/>
      </c>
      <c r="H34" s="32" t="str">
        <f>IF(JUNReport[[#Totals],[Amount]]=0, "", ABS(SUMIFS(JUNReport[Amount],JUNReport[Type],B34)))</f>
        <v/>
      </c>
      <c r="I34" s="32" t="str">
        <f>IF(JULReport[[#Totals],[Amount]]=0, "", ABS(SUMIFS(JULReport[Amount],JULReport[Type],B34)))</f>
        <v/>
      </c>
      <c r="J34" s="32" t="str">
        <f>IF(AUGReport[[#Totals],[Amount]]=0, "", ABS(SUMIFS(AUGReport[Amount],AUGReport[Type],B34)))</f>
        <v/>
      </c>
      <c r="K34" s="32" t="str">
        <f>IF(SEPReport[[#Totals],[Amount]]=0, "", ABS(SUMIFS(SEPReport[Amount],SEPReport[Type],B34)))</f>
        <v/>
      </c>
      <c r="L34" s="32" t="str">
        <f>IF(OCTReport[[#Totals],[Amount]]=0, "", ABS(SUMIFS(OCTReport[Amount],OCTReport[Type],B34)))</f>
        <v/>
      </c>
      <c r="M34" s="32" t="str">
        <f>IF(NOVReport[[#Totals],[Amount]]=0, "", ABS(SUMIFS(NOVReport[Amount],NOVReport[Type],B34)))</f>
        <v/>
      </c>
      <c r="N34" s="32" t="str">
        <f>IF(DECReport[[#Totals],[Amount]]=0, "", ABS(SUMIFS(DECReport[Amount],DECReport[Type],B34)))</f>
        <v/>
      </c>
      <c r="O34" s="35">
        <f t="shared" si="2"/>
        <v>0</v>
      </c>
    </row>
    <row r="35" spans="2:15" x14ac:dyDescent="0.25">
      <c r="B35" s="28" t="str">
        <v>Netflix</v>
      </c>
      <c r="C35" s="31" t="str">
        <f>IF(JANReport[[#Totals],[Amount]]=0, "", ABS(SUMIFS(JANReport[Amount],JANReport[Type],B35)))</f>
        <v/>
      </c>
      <c r="D35" s="31" t="str">
        <f>IF(FEBReport[[#Totals],[Amount]]=0, "", ABS(SUMIFS(FEBReport[Amount],FEBReport[Type],B35)))</f>
        <v/>
      </c>
      <c r="E35" s="31" t="str">
        <f>IF(MARReport[[#Totals],[Amount]]=0, "", ABS(SUMIFS(MARReport[Amount],MARReport[Type],B35)))</f>
        <v/>
      </c>
      <c r="F35" s="31" t="str">
        <f>IF(APRReport[[#Totals],[Amount]]=0, "", ABS(SUMIFS(APRReport[Amount],APRReport[Type],B35)))</f>
        <v/>
      </c>
      <c r="G35" s="31" t="str">
        <f>IF(MAYReport[[#Totals],[Amount]]=0, "", ABS(SUMIFS(MAYReport[Amount],MAYReport[Type],B35)))</f>
        <v/>
      </c>
      <c r="H35" s="31" t="str">
        <f>IF(JUNReport[[#Totals],[Amount]]=0, "", ABS(SUMIFS(JUNReport[Amount],JUNReport[Type],B35)))</f>
        <v/>
      </c>
      <c r="I35" s="31" t="str">
        <f>IF(JULReport[[#Totals],[Amount]]=0, "", ABS(SUMIFS(JULReport[Amount],JULReport[Type],B35)))</f>
        <v/>
      </c>
      <c r="J35" s="31" t="str">
        <f>IF(AUGReport[[#Totals],[Amount]]=0, "", ABS(SUMIFS(AUGReport[Amount],AUGReport[Type],B35)))</f>
        <v/>
      </c>
      <c r="K35" s="31" t="str">
        <f>IF(SEPReport[[#Totals],[Amount]]=0, "", ABS(SUMIFS(SEPReport[Amount],SEPReport[Type],B35)))</f>
        <v/>
      </c>
      <c r="L35" s="31" t="str">
        <f>IF(OCTReport[[#Totals],[Amount]]=0, "", ABS(SUMIFS(OCTReport[Amount],OCTReport[Type],B35)))</f>
        <v/>
      </c>
      <c r="M35" s="31" t="str">
        <f>IF(NOVReport[[#Totals],[Amount]]=0, "", ABS(SUMIFS(NOVReport[Amount],NOVReport[Type],B35)))</f>
        <v/>
      </c>
      <c r="N35" s="31" t="str">
        <f>IF(DECReport[[#Totals],[Amount]]=0, "", ABS(SUMIFS(DECReport[Amount],DECReport[Type],B35)))</f>
        <v/>
      </c>
      <c r="O35" s="36">
        <f t="shared" si="2"/>
        <v>0</v>
      </c>
    </row>
    <row r="36" spans="2:15" x14ac:dyDescent="0.25">
      <c r="B36" s="29" t="str">
        <v>Item…</v>
      </c>
      <c r="C36" s="32" t="str">
        <f>IF(JANReport[[#Totals],[Amount]]=0, "", ABS(SUMIFS(JANReport[Amount],JANReport[Type],B36)))</f>
        <v/>
      </c>
      <c r="D36" s="32" t="str">
        <f>IF(FEBReport[[#Totals],[Amount]]=0, "", ABS(SUMIFS(FEBReport[Amount],FEBReport[Type],B36)))</f>
        <v/>
      </c>
      <c r="E36" s="32" t="str">
        <f>IF(MARReport[[#Totals],[Amount]]=0, "", ABS(SUMIFS(MARReport[Amount],MARReport[Type],B36)))</f>
        <v/>
      </c>
      <c r="F36" s="32" t="str">
        <f>IF(APRReport[[#Totals],[Amount]]=0, "", ABS(SUMIFS(APRReport[Amount],APRReport[Type],B36)))</f>
        <v/>
      </c>
      <c r="G36" s="32" t="str">
        <f>IF(MAYReport[[#Totals],[Amount]]=0, "", ABS(SUMIFS(MAYReport[Amount],MAYReport[Type],B36)))</f>
        <v/>
      </c>
      <c r="H36" s="32" t="str">
        <f>IF(JUNReport[[#Totals],[Amount]]=0, "", ABS(SUMIFS(JUNReport[Amount],JUNReport[Type],B36)))</f>
        <v/>
      </c>
      <c r="I36" s="32" t="str">
        <f>IF(JULReport[[#Totals],[Amount]]=0, "", ABS(SUMIFS(JULReport[Amount],JULReport[Type],B36)))</f>
        <v/>
      </c>
      <c r="J36" s="32" t="str">
        <f>IF(AUGReport[[#Totals],[Amount]]=0, "", ABS(SUMIFS(AUGReport[Amount],AUGReport[Type],B36)))</f>
        <v/>
      </c>
      <c r="K36" s="32" t="str">
        <f>IF(SEPReport[[#Totals],[Amount]]=0, "", ABS(SUMIFS(SEPReport[Amount],SEPReport[Type],B36)))</f>
        <v/>
      </c>
      <c r="L36" s="32" t="str">
        <f>IF(OCTReport[[#Totals],[Amount]]=0, "", ABS(SUMIFS(OCTReport[Amount],OCTReport[Type],B36)))</f>
        <v/>
      </c>
      <c r="M36" s="32" t="str">
        <f>IF(NOVReport[[#Totals],[Amount]]=0, "", ABS(SUMIFS(NOVReport[Amount],NOVReport[Type],B36)))</f>
        <v/>
      </c>
      <c r="N36" s="32" t="str">
        <f>IF(DECReport[[#Totals],[Amount]]=0, "", ABS(SUMIFS(DECReport[Amount],DECReport[Type],B36)))</f>
        <v/>
      </c>
      <c r="O36" s="35">
        <f t="shared" si="2"/>
        <v>0</v>
      </c>
    </row>
    <row r="37" spans="2:15" x14ac:dyDescent="0.25">
      <c r="B37" s="28" t="str">
        <v>Eating Out</v>
      </c>
      <c r="C37" s="31" t="str">
        <f>IF(JANReport[[#Totals],[Amount]]=0, "", ABS(SUMIFS(JANReport[Amount],JANReport[Type],B37)))</f>
        <v/>
      </c>
      <c r="D37" s="31" t="str">
        <f>IF(FEBReport[[#Totals],[Amount]]=0, "", ABS(SUMIFS(FEBReport[Amount],FEBReport[Type],B37)))</f>
        <v/>
      </c>
      <c r="E37" s="31" t="str">
        <f>IF(MARReport[[#Totals],[Amount]]=0, "", ABS(SUMIFS(MARReport[Amount],MARReport[Type],B37)))</f>
        <v/>
      </c>
      <c r="F37" s="31" t="str">
        <f>IF(APRReport[[#Totals],[Amount]]=0, "", ABS(SUMIFS(APRReport[Amount],APRReport[Type],B37)))</f>
        <v/>
      </c>
      <c r="G37" s="31" t="str">
        <f>IF(MAYReport[[#Totals],[Amount]]=0, "", ABS(SUMIFS(MAYReport[Amount],MAYReport[Type],B37)))</f>
        <v/>
      </c>
      <c r="H37" s="31" t="str">
        <f>IF(JUNReport[[#Totals],[Amount]]=0, "", ABS(SUMIFS(JUNReport[Amount],JUNReport[Type],B37)))</f>
        <v/>
      </c>
      <c r="I37" s="31" t="str">
        <f>IF(JULReport[[#Totals],[Amount]]=0, "", ABS(SUMIFS(JULReport[Amount],JULReport[Type],B37)))</f>
        <v/>
      </c>
      <c r="J37" s="31" t="str">
        <f>IF(AUGReport[[#Totals],[Amount]]=0, "", ABS(SUMIFS(AUGReport[Amount],AUGReport[Type],B37)))</f>
        <v/>
      </c>
      <c r="K37" s="31" t="str">
        <f>IF(SEPReport[[#Totals],[Amount]]=0, "", ABS(SUMIFS(SEPReport[Amount],SEPReport[Type],B37)))</f>
        <v/>
      </c>
      <c r="L37" s="31" t="str">
        <f>IF(OCTReport[[#Totals],[Amount]]=0, "", ABS(SUMIFS(OCTReport[Amount],OCTReport[Type],B37)))</f>
        <v/>
      </c>
      <c r="M37" s="31" t="str">
        <f>IF(NOVReport[[#Totals],[Amount]]=0, "", ABS(SUMIFS(NOVReport[Amount],NOVReport[Type],B37)))</f>
        <v/>
      </c>
      <c r="N37" s="31" t="str">
        <f>IF(DECReport[[#Totals],[Amount]]=0, "", ABS(SUMIFS(DECReport[Amount],DECReport[Type],B37)))</f>
        <v/>
      </c>
      <c r="O37" s="36">
        <f t="shared" si="2"/>
        <v>0</v>
      </c>
    </row>
    <row r="38" spans="2:15" x14ac:dyDescent="0.25">
      <c r="B38" s="29" t="str">
        <v>Social Drinks</v>
      </c>
      <c r="C38" s="32" t="str">
        <f>IF(JANReport[[#Totals],[Amount]]=0, "", ABS(SUMIFS(JANReport[Amount],JANReport[Type],B38)))</f>
        <v/>
      </c>
      <c r="D38" s="32" t="str">
        <f>IF(FEBReport[[#Totals],[Amount]]=0, "", ABS(SUMIFS(FEBReport[Amount],FEBReport[Type],B38)))</f>
        <v/>
      </c>
      <c r="E38" s="32" t="str">
        <f>IF(MARReport[[#Totals],[Amount]]=0, "", ABS(SUMIFS(MARReport[Amount],MARReport[Type],B38)))</f>
        <v/>
      </c>
      <c r="F38" s="32" t="str">
        <f>IF(APRReport[[#Totals],[Amount]]=0, "", ABS(SUMIFS(APRReport[Amount],APRReport[Type],B38)))</f>
        <v/>
      </c>
      <c r="G38" s="32" t="str">
        <f>IF(MAYReport[[#Totals],[Amount]]=0, "", ABS(SUMIFS(MAYReport[Amount],MAYReport[Type],B38)))</f>
        <v/>
      </c>
      <c r="H38" s="32" t="str">
        <f>IF(JUNReport[[#Totals],[Amount]]=0, "", ABS(SUMIFS(JUNReport[Amount],JUNReport[Type],B38)))</f>
        <v/>
      </c>
      <c r="I38" s="32" t="str">
        <f>IF(JULReport[[#Totals],[Amount]]=0, "", ABS(SUMIFS(JULReport[Amount],JULReport[Type],B38)))</f>
        <v/>
      </c>
      <c r="J38" s="32" t="str">
        <f>IF(AUGReport[[#Totals],[Amount]]=0, "", ABS(SUMIFS(AUGReport[Amount],AUGReport[Type],B38)))</f>
        <v/>
      </c>
      <c r="K38" s="32" t="str">
        <f>IF(SEPReport[[#Totals],[Amount]]=0, "", ABS(SUMIFS(SEPReport[Amount],SEPReport[Type],B38)))</f>
        <v/>
      </c>
      <c r="L38" s="32" t="str">
        <f>IF(OCTReport[[#Totals],[Amount]]=0, "", ABS(SUMIFS(OCTReport[Amount],OCTReport[Type],B38)))</f>
        <v/>
      </c>
      <c r="M38" s="32" t="str">
        <f>IF(NOVReport[[#Totals],[Amount]]=0, "", ABS(SUMIFS(NOVReport[Amount],NOVReport[Type],B38)))</f>
        <v/>
      </c>
      <c r="N38" s="32" t="str">
        <f>IF(DECReport[[#Totals],[Amount]]=0, "", ABS(SUMIFS(DECReport[Amount],DECReport[Type],B38)))</f>
        <v/>
      </c>
      <c r="O38" s="35">
        <f t="shared" si="2"/>
        <v>0</v>
      </c>
    </row>
    <row r="39" spans="2:15" x14ac:dyDescent="0.25">
      <c r="B39" s="28" t="str">
        <v>Coffee</v>
      </c>
      <c r="C39" s="31" t="str">
        <f>IF(JANReport[[#Totals],[Amount]]=0, "", ABS(SUMIFS(JANReport[Amount],JANReport[Type],B39)))</f>
        <v/>
      </c>
      <c r="D39" s="31" t="str">
        <f>IF(FEBReport[[#Totals],[Amount]]=0, "", ABS(SUMIFS(FEBReport[Amount],FEBReport[Type],B39)))</f>
        <v/>
      </c>
      <c r="E39" s="31" t="str">
        <f>IF(MARReport[[#Totals],[Amount]]=0, "", ABS(SUMIFS(MARReport[Amount],MARReport[Type],B39)))</f>
        <v/>
      </c>
      <c r="F39" s="31" t="str">
        <f>IF(APRReport[[#Totals],[Amount]]=0, "", ABS(SUMIFS(APRReport[Amount],APRReport[Type],B39)))</f>
        <v/>
      </c>
      <c r="G39" s="31" t="str">
        <f>IF(MAYReport[[#Totals],[Amount]]=0, "", ABS(SUMIFS(MAYReport[Amount],MAYReport[Type],B39)))</f>
        <v/>
      </c>
      <c r="H39" s="31" t="str">
        <f>IF(JUNReport[[#Totals],[Amount]]=0, "", ABS(SUMIFS(JUNReport[Amount],JUNReport[Type],B39)))</f>
        <v/>
      </c>
      <c r="I39" s="31" t="str">
        <f>IF(JULReport[[#Totals],[Amount]]=0, "", ABS(SUMIFS(JULReport[Amount],JULReport[Type],B39)))</f>
        <v/>
      </c>
      <c r="J39" s="31" t="str">
        <f>IF(AUGReport[[#Totals],[Amount]]=0, "", ABS(SUMIFS(AUGReport[Amount],AUGReport[Type],B39)))</f>
        <v/>
      </c>
      <c r="K39" s="31" t="str">
        <f>IF(SEPReport[[#Totals],[Amount]]=0, "", ABS(SUMIFS(SEPReport[Amount],SEPReport[Type],B39)))</f>
        <v/>
      </c>
      <c r="L39" s="31" t="str">
        <f>IF(OCTReport[[#Totals],[Amount]]=0, "", ABS(SUMIFS(OCTReport[Amount],OCTReport[Type],B39)))</f>
        <v/>
      </c>
      <c r="M39" s="31" t="str">
        <f>IF(NOVReport[[#Totals],[Amount]]=0, "", ABS(SUMIFS(NOVReport[Amount],NOVReport[Type],B39)))</f>
        <v/>
      </c>
      <c r="N39" s="31" t="str">
        <f>IF(DECReport[[#Totals],[Amount]]=0, "", ABS(SUMIFS(DECReport[Amount],DECReport[Type],B39)))</f>
        <v/>
      </c>
      <c r="O39" s="36">
        <f t="shared" si="2"/>
        <v>0</v>
      </c>
    </row>
    <row r="40" spans="2:15" x14ac:dyDescent="0.25">
      <c r="B40" s="29" t="str">
        <v>Books</v>
      </c>
      <c r="C40" s="32" t="str">
        <f>IF(JANReport[[#Totals],[Amount]]=0, "", ABS(SUMIFS(JANReport[Amount],JANReport[Type],B40)))</f>
        <v/>
      </c>
      <c r="D40" s="32" t="str">
        <f>IF(FEBReport[[#Totals],[Amount]]=0, "", ABS(SUMIFS(FEBReport[Amount],FEBReport[Type],B40)))</f>
        <v/>
      </c>
      <c r="E40" s="32" t="str">
        <f>IF(MARReport[[#Totals],[Amount]]=0, "", ABS(SUMIFS(MARReport[Amount],MARReport[Type],B40)))</f>
        <v/>
      </c>
      <c r="F40" s="32" t="str">
        <f>IF(APRReport[[#Totals],[Amount]]=0, "", ABS(SUMIFS(APRReport[Amount],APRReport[Type],B40)))</f>
        <v/>
      </c>
      <c r="G40" s="32" t="str">
        <f>IF(MAYReport[[#Totals],[Amount]]=0, "", ABS(SUMIFS(MAYReport[Amount],MAYReport[Type],B40)))</f>
        <v/>
      </c>
      <c r="H40" s="32" t="str">
        <f>IF(JUNReport[[#Totals],[Amount]]=0, "", ABS(SUMIFS(JUNReport[Amount],JUNReport[Type],B40)))</f>
        <v/>
      </c>
      <c r="I40" s="32" t="str">
        <f>IF(JULReport[[#Totals],[Amount]]=0, "", ABS(SUMIFS(JULReport[Amount],JULReport[Type],B40)))</f>
        <v/>
      </c>
      <c r="J40" s="32" t="str">
        <f>IF(AUGReport[[#Totals],[Amount]]=0, "", ABS(SUMIFS(AUGReport[Amount],AUGReport[Type],B40)))</f>
        <v/>
      </c>
      <c r="K40" s="32" t="str">
        <f>IF(SEPReport[[#Totals],[Amount]]=0, "", ABS(SUMIFS(SEPReport[Amount],SEPReport[Type],B40)))</f>
        <v/>
      </c>
      <c r="L40" s="32" t="str">
        <f>IF(OCTReport[[#Totals],[Amount]]=0, "", ABS(SUMIFS(OCTReport[Amount],OCTReport[Type],B40)))</f>
        <v/>
      </c>
      <c r="M40" s="32" t="str">
        <f>IF(NOVReport[[#Totals],[Amount]]=0, "", ABS(SUMIFS(NOVReport[Amount],NOVReport[Type],B40)))</f>
        <v/>
      </c>
      <c r="N40" s="32" t="str">
        <f>IF(DECReport[[#Totals],[Amount]]=0, "", ABS(SUMIFS(DECReport[Amount],DECReport[Type],B40)))</f>
        <v/>
      </c>
      <c r="O40" s="35">
        <f t="shared" si="2"/>
        <v>0</v>
      </c>
    </row>
    <row r="41" spans="2:15" x14ac:dyDescent="0.25">
      <c r="B41" s="28" t="str">
        <v>Other</v>
      </c>
      <c r="C41" s="31" t="str">
        <f>IF(JANReport[[#Totals],[Amount]]=0, "", ABS(SUMIFS(JANReport[Amount],JANReport[Type],B41)))</f>
        <v/>
      </c>
      <c r="D41" s="31" t="str">
        <f>IF(FEBReport[[#Totals],[Amount]]=0, "", ABS(SUMIFS(FEBReport[Amount],FEBReport[Type],B41)))</f>
        <v/>
      </c>
      <c r="E41" s="31" t="str">
        <f>IF(MARReport[[#Totals],[Amount]]=0, "", ABS(SUMIFS(MARReport[Amount],MARReport[Type],B41)))</f>
        <v/>
      </c>
      <c r="F41" s="31" t="str">
        <f>IF(APRReport[[#Totals],[Amount]]=0, "", ABS(SUMIFS(APRReport[Amount],APRReport[Type],B41)))</f>
        <v/>
      </c>
      <c r="G41" s="31" t="str">
        <f>IF(MAYReport[[#Totals],[Amount]]=0, "", ABS(SUMIFS(MAYReport[Amount],MAYReport[Type],B41)))</f>
        <v/>
      </c>
      <c r="H41" s="31" t="str">
        <f>IF(JUNReport[[#Totals],[Amount]]=0, "", ABS(SUMIFS(JUNReport[Amount],JUNReport[Type],B41)))</f>
        <v/>
      </c>
      <c r="I41" s="31" t="str">
        <f>IF(JULReport[[#Totals],[Amount]]=0, "", ABS(SUMIFS(JULReport[Amount],JULReport[Type],B41)))</f>
        <v/>
      </c>
      <c r="J41" s="31" t="str">
        <f>IF(AUGReport[[#Totals],[Amount]]=0, "", ABS(SUMIFS(AUGReport[Amount],AUGReport[Type],B41)))</f>
        <v/>
      </c>
      <c r="K41" s="31" t="str">
        <f>IF(SEPReport[[#Totals],[Amount]]=0, "", ABS(SUMIFS(SEPReport[Amount],SEPReport[Type],B41)))</f>
        <v/>
      </c>
      <c r="L41" s="31" t="str">
        <f>IF(OCTReport[[#Totals],[Amount]]=0, "", ABS(SUMIFS(OCTReport[Amount],OCTReport[Type],B41)))</f>
        <v/>
      </c>
      <c r="M41" s="31" t="str">
        <f>IF(NOVReport[[#Totals],[Amount]]=0, "", ABS(SUMIFS(NOVReport[Amount],NOVReport[Type],B41)))</f>
        <v/>
      </c>
      <c r="N41" s="31" t="str">
        <f>IF(DECReport[[#Totals],[Amount]]=0, "", ABS(SUMIFS(DECReport[Amount],DECReport[Type],B41)))</f>
        <v/>
      </c>
      <c r="O41" s="36">
        <f t="shared" si="2"/>
        <v>0</v>
      </c>
    </row>
    <row r="42" spans="2:15" x14ac:dyDescent="0.25">
      <c r="B42" s="29" t="str">
        <v>Item…</v>
      </c>
      <c r="C42" s="32" t="str">
        <f>IF(JANReport[[#Totals],[Amount]]=0, "", ABS(SUMIFS(JANReport[Amount],JANReport[Type],B42)))</f>
        <v/>
      </c>
      <c r="D42" s="32" t="str">
        <f>IF(FEBReport[[#Totals],[Amount]]=0, "", ABS(SUMIFS(FEBReport[Amount],FEBReport[Type],B42)))</f>
        <v/>
      </c>
      <c r="E42" s="32" t="str">
        <f>IF(MARReport[[#Totals],[Amount]]=0, "", ABS(SUMIFS(MARReport[Amount],MARReport[Type],B42)))</f>
        <v/>
      </c>
      <c r="F42" s="32" t="str">
        <f>IF(APRReport[[#Totals],[Amount]]=0, "", ABS(SUMIFS(APRReport[Amount],APRReport[Type],B42)))</f>
        <v/>
      </c>
      <c r="G42" s="32" t="str">
        <f>IF(MAYReport[[#Totals],[Amount]]=0, "", ABS(SUMIFS(MAYReport[Amount],MAYReport[Type],B42)))</f>
        <v/>
      </c>
      <c r="H42" s="32" t="str">
        <f>IF(JUNReport[[#Totals],[Amount]]=0, "", ABS(SUMIFS(JUNReport[Amount],JUNReport[Type],B42)))</f>
        <v/>
      </c>
      <c r="I42" s="32" t="str">
        <f>IF(JULReport[[#Totals],[Amount]]=0, "", ABS(SUMIFS(JULReport[Amount],JULReport[Type],B42)))</f>
        <v/>
      </c>
      <c r="J42" s="32" t="str">
        <f>IF(AUGReport[[#Totals],[Amount]]=0, "", ABS(SUMIFS(AUGReport[Amount],AUGReport[Type],B42)))</f>
        <v/>
      </c>
      <c r="K42" s="32" t="str">
        <f>IF(SEPReport[[#Totals],[Amount]]=0, "", ABS(SUMIFS(SEPReport[Amount],SEPReport[Type],B42)))</f>
        <v/>
      </c>
      <c r="L42" s="32" t="str">
        <f>IF(OCTReport[[#Totals],[Amount]]=0, "", ABS(SUMIFS(OCTReport[Amount],OCTReport[Type],B42)))</f>
        <v/>
      </c>
      <c r="M42" s="32" t="str">
        <f>IF(NOVReport[[#Totals],[Amount]]=0, "", ABS(SUMIFS(NOVReport[Amount],NOVReport[Type],B42)))</f>
        <v/>
      </c>
      <c r="N42" s="32" t="str">
        <f>IF(DECReport[[#Totals],[Amount]]=0, "", ABS(SUMIFS(DECReport[Amount],DECReport[Type],B42)))</f>
        <v/>
      </c>
      <c r="O42" s="35">
        <f t="shared" si="2"/>
        <v>0</v>
      </c>
    </row>
    <row r="43" spans="2:15" x14ac:dyDescent="0.25">
      <c r="B43" s="28" t="str">
        <v>Other</v>
      </c>
      <c r="C43" s="31" t="str">
        <f>IF(JANReport[[#Totals],[Amount]]=0, "", ABS(SUMIFS(JANReport[Amount],JANReport[Type],B43)))</f>
        <v/>
      </c>
      <c r="D43" s="31" t="str">
        <f>IF(FEBReport[[#Totals],[Amount]]=0, "", ABS(SUMIFS(FEBReport[Amount],FEBReport[Type],B43)))</f>
        <v/>
      </c>
      <c r="E43" s="31" t="str">
        <f>IF(MARReport[[#Totals],[Amount]]=0, "", ABS(SUMIFS(MARReport[Amount],MARReport[Type],B43)))</f>
        <v/>
      </c>
      <c r="F43" s="31" t="str">
        <f>IF(APRReport[[#Totals],[Amount]]=0, "", ABS(SUMIFS(APRReport[Amount],APRReport[Type],B43)))</f>
        <v/>
      </c>
      <c r="G43" s="31" t="str">
        <f>IF(MAYReport[[#Totals],[Amount]]=0, "", ABS(SUMIFS(MAYReport[Amount],MAYReport[Type],B43)))</f>
        <v/>
      </c>
      <c r="H43" s="31" t="str">
        <f>IF(JUNReport[[#Totals],[Amount]]=0, "", ABS(SUMIFS(JUNReport[Amount],JUNReport[Type],B43)))</f>
        <v/>
      </c>
      <c r="I43" s="31" t="str">
        <f>IF(JULReport[[#Totals],[Amount]]=0, "", ABS(SUMIFS(JULReport[Amount],JULReport[Type],B43)))</f>
        <v/>
      </c>
      <c r="J43" s="31" t="str">
        <f>IF(AUGReport[[#Totals],[Amount]]=0, "", ABS(SUMIFS(AUGReport[Amount],AUGReport[Type],B43)))</f>
        <v/>
      </c>
      <c r="K43" s="31" t="str">
        <f>IF(SEPReport[[#Totals],[Amount]]=0, "", ABS(SUMIFS(SEPReport[Amount],SEPReport[Type],B43)))</f>
        <v/>
      </c>
      <c r="L43" s="31" t="str">
        <f>IF(OCTReport[[#Totals],[Amount]]=0, "", ABS(SUMIFS(OCTReport[Amount],OCTReport[Type],B43)))</f>
        <v/>
      </c>
      <c r="M43" s="31" t="str">
        <f>IF(NOVReport[[#Totals],[Amount]]=0, "", ABS(SUMIFS(NOVReport[Amount],NOVReport[Type],B43)))</f>
        <v/>
      </c>
      <c r="N43" s="31" t="str">
        <f>IF(DECReport[[#Totals],[Amount]]=0, "", ABS(SUMIFS(DECReport[Amount],DECReport[Type],B43)))</f>
        <v/>
      </c>
      <c r="O43" s="36">
        <f t="shared" si="2"/>
        <v>0</v>
      </c>
    </row>
    <row r="44" spans="2:15" x14ac:dyDescent="0.25">
      <c r="B44" s="26" t="s">
        <v>9</v>
      </c>
      <c r="C44" s="33">
        <f>SUM(C20:C43)</f>
        <v>0</v>
      </c>
      <c r="D44" s="33">
        <f t="shared" ref="D44:O44" si="3">SUM(D20:D43)</f>
        <v>0</v>
      </c>
      <c r="E44" s="33">
        <f t="shared" si="3"/>
        <v>0</v>
      </c>
      <c r="F44" s="33">
        <f t="shared" si="3"/>
        <v>0</v>
      </c>
      <c r="G44" s="33">
        <f t="shared" si="3"/>
        <v>0</v>
      </c>
      <c r="H44" s="33">
        <f t="shared" si="3"/>
        <v>0</v>
      </c>
      <c r="I44" s="33">
        <f t="shared" si="3"/>
        <v>0</v>
      </c>
      <c r="J44" s="33">
        <f t="shared" si="3"/>
        <v>0</v>
      </c>
      <c r="K44" s="33">
        <f t="shared" si="3"/>
        <v>0</v>
      </c>
      <c r="L44" s="33">
        <f t="shared" si="3"/>
        <v>0</v>
      </c>
      <c r="M44" s="33">
        <f t="shared" si="3"/>
        <v>0</v>
      </c>
      <c r="N44" s="33">
        <f t="shared" si="3"/>
        <v>0</v>
      </c>
      <c r="O44" s="33">
        <f t="shared" si="3"/>
        <v>0</v>
      </c>
    </row>
    <row r="46" spans="2:15" x14ac:dyDescent="0.25">
      <c r="B46" s="51" t="s">
        <v>39</v>
      </c>
      <c r="C46" s="51"/>
      <c r="D46" s="51"/>
      <c r="E46" s="51"/>
    </row>
    <row r="47" spans="2:15" x14ac:dyDescent="0.25">
      <c r="B47" s="51"/>
      <c r="C47" s="51"/>
      <c r="D47" s="51"/>
      <c r="E47" s="51"/>
    </row>
    <row r="49" spans="2:15" ht="15.75" thickBot="1" x14ac:dyDescent="0.3">
      <c r="B49" s="24" t="s">
        <v>8</v>
      </c>
      <c r="C49" s="25" t="s">
        <v>56</v>
      </c>
      <c r="D49" s="25" t="s">
        <v>58</v>
      </c>
      <c r="E49" s="25" t="s">
        <v>59</v>
      </c>
      <c r="F49" s="25" t="s">
        <v>60</v>
      </c>
      <c r="G49" s="25" t="s">
        <v>61</v>
      </c>
      <c r="H49" s="25" t="s">
        <v>62</v>
      </c>
      <c r="I49" s="25" t="s">
        <v>63</v>
      </c>
      <c r="J49" s="25" t="s">
        <v>64</v>
      </c>
      <c r="K49" s="25" t="s">
        <v>65</v>
      </c>
      <c r="L49" s="25" t="s">
        <v>66</v>
      </c>
      <c r="M49" s="25" t="s">
        <v>67</v>
      </c>
      <c r="N49" s="25" t="s">
        <v>68</v>
      </c>
      <c r="O49" s="25" t="s">
        <v>9</v>
      </c>
    </row>
    <row r="50" spans="2:15" ht="15.75" thickTop="1" x14ac:dyDescent="0.25">
      <c r="B50" s="27" t="str" cm="1">
        <f t="array" ref="B50:B54">SavingsCategories</f>
        <v>Holiday</v>
      </c>
      <c r="C50" s="30" t="str">
        <f>IF(JANReport[[#Totals], [Amount]] = 0, "", (SUMIFS(JANReport[Amount],JANReport[Notes],B50)))</f>
        <v/>
      </c>
      <c r="D50" s="30" t="str">
        <f>IF(FEBReport[[#Totals], [Amount]] = 0, "", (SUMIFS(FEBReport[Amount],FEBReport[Notes],B50)))</f>
        <v/>
      </c>
      <c r="E50" s="30" t="str">
        <f>IF(MARReport[[#Totals], [Amount]] = 0, "", (SUMIFS(MARReport[Amount],MARReport[Notes],B50)))</f>
        <v/>
      </c>
      <c r="F50" s="30" t="str">
        <f>IF(APRReport[[#Totals], [Amount]] = 0, "", (SUMIFS(APRReport[Amount],APRReport[Notes],B50)))</f>
        <v/>
      </c>
      <c r="G50" s="30" t="str">
        <f>IF(MAYReport[[#Totals], [Amount]] = 0, "", (SUMIFS(MAYReport[Amount],MAYReport[Notes],B50)))</f>
        <v/>
      </c>
      <c r="H50" s="30" t="str">
        <f>IF(JUNReport[[#Totals], [Amount]] = 0, "", (SUMIFS(JUNReport[Amount],JUNReport[Notes],B50)))</f>
        <v/>
      </c>
      <c r="I50" s="30" t="str">
        <f>IF(JULReport[[#Totals], [Amount]] = 0, "", (SUMIFS(JULReport[Amount],JULReport[Notes],B50)))</f>
        <v/>
      </c>
      <c r="J50" s="30" t="str">
        <f>IF(AUGReport[[#Totals], [Amount]] = 0, "", (SUMIFS(AUGReport[Amount],AUGReport[Notes],B50)))</f>
        <v/>
      </c>
      <c r="K50" s="30" t="str">
        <f>IF(SEPReport[[#Totals], [Amount]] = 0, "", (SUMIFS(SEPReport[Amount],SEPReport[Notes],B50)))</f>
        <v/>
      </c>
      <c r="L50" s="30" t="str">
        <f>IF(OCTReport[[#Totals], [Amount]] = 0, "", (SUMIFS(OCTReport[Amount],OCTReport[Notes],B50)))</f>
        <v/>
      </c>
      <c r="M50" s="30" t="str">
        <f>IF(NOVReport[[#Totals], [Amount]] = 0, "", (SUMIFS(NOVReport[Amount],NOVReport[Notes],B50)))</f>
        <v/>
      </c>
      <c r="N50" s="30" t="str">
        <f>IF(DECReport[[#Totals], [Amount]] = 0, "", (SUMIFS(DECReport[Amount],DECReport[Notes],B50)))</f>
        <v/>
      </c>
      <c r="O50" s="35">
        <f>SUM(C50:N50)</f>
        <v>0</v>
      </c>
    </row>
    <row r="51" spans="2:15" x14ac:dyDescent="0.25">
      <c r="B51" s="29" t="str">
        <v>Savings Goal #2</v>
      </c>
      <c r="C51" s="32" t="str">
        <f>IF(JANReport[[#Totals], [Amount]] = 0, "", (SUMIFS(JANReport[Amount],JANReport[Notes],B51)))</f>
        <v/>
      </c>
      <c r="D51" s="32" t="str">
        <f>IF(FEBReport[[#Totals], [Amount]] = 0, "", (SUMIFS(FEBReport[Amount],FEBReport[Notes],B51)))</f>
        <v/>
      </c>
      <c r="E51" s="32" t="str">
        <f>IF(MARReport[[#Totals], [Amount]] = 0, "", (SUMIFS(MARReport[Amount],MARReport[Notes],B51)))</f>
        <v/>
      </c>
      <c r="F51" s="32" t="str">
        <f>IF(APRReport[[#Totals], [Amount]] = 0, "", (SUMIFS(APRReport[Amount],APRReport[Notes],B51)))</f>
        <v/>
      </c>
      <c r="G51" s="32" t="str">
        <f>IF(MAYReport[[#Totals], [Amount]] = 0, "", (SUMIFS(MAYReport[Amount],MAYReport[Notes],B51)))</f>
        <v/>
      </c>
      <c r="H51" s="32" t="str">
        <f>IF(JUNReport[[#Totals], [Amount]] = 0, "", (SUMIFS(JUNReport[Amount],JUNReport[Notes],B51)))</f>
        <v/>
      </c>
      <c r="I51" s="32" t="str">
        <f>IF(JULReport[[#Totals], [Amount]] = 0, "", (SUMIFS(JULReport[Amount],JULReport[Notes],B51)))</f>
        <v/>
      </c>
      <c r="J51" s="32" t="str">
        <f>IF(AUGReport[[#Totals], [Amount]] = 0, "", (SUMIFS(AUGReport[Amount],AUGReport[Notes],B51)))</f>
        <v/>
      </c>
      <c r="K51" s="32" t="str">
        <f>IF(SEPReport[[#Totals], [Amount]] = 0, "", (SUMIFS(SEPReport[Amount],SEPReport[Notes],B51)))</f>
        <v/>
      </c>
      <c r="L51" s="32" t="str">
        <f>IF(OCTReport[[#Totals], [Amount]] = 0, "", (SUMIFS(OCTReport[Amount],OCTReport[Notes],B51)))</f>
        <v/>
      </c>
      <c r="M51" s="32" t="str">
        <f>IF(NOVReport[[#Totals], [Amount]] = 0, "", (SUMIFS(NOVReport[Amount],NOVReport[Notes],B51)))</f>
        <v/>
      </c>
      <c r="N51" s="32" t="str">
        <f>IF(DECReport[[#Totals], [Amount]] = 0, "", (SUMIFS(DECReport[Amount],DECReport[Notes],B51)))</f>
        <v/>
      </c>
      <c r="O51" s="34">
        <f t="shared" ref="O51:O54" si="4">SUM(C51:N51)</f>
        <v>0</v>
      </c>
    </row>
    <row r="52" spans="2:15" x14ac:dyDescent="0.25">
      <c r="B52" s="28" t="str">
        <v>Savings Goal #3</v>
      </c>
      <c r="C52" s="31" t="str">
        <f>IF(JANReport[[#Totals], [Amount]] = 0, "", (SUMIFS(JANReport[Amount],JANReport[Notes],B52)))</f>
        <v/>
      </c>
      <c r="D52" s="31" t="str">
        <f>IF(FEBReport[[#Totals], [Amount]] = 0, "", (SUMIFS(FEBReport[Amount],FEBReport[Notes],B52)))</f>
        <v/>
      </c>
      <c r="E52" s="31" t="str">
        <f>IF(MARReport[[#Totals], [Amount]] = 0, "", (SUMIFS(MARReport[Amount],MARReport[Notes],B52)))</f>
        <v/>
      </c>
      <c r="F52" s="31" t="str">
        <f>IF(APRReport[[#Totals], [Amount]] = 0, "", (SUMIFS(APRReport[Amount],APRReport[Notes],B52)))</f>
        <v/>
      </c>
      <c r="G52" s="31" t="str">
        <f>IF(MAYReport[[#Totals], [Amount]] = 0, "", (SUMIFS(MAYReport[Amount],MAYReport[Notes],B52)))</f>
        <v/>
      </c>
      <c r="H52" s="31" t="str">
        <f>IF(JUNReport[[#Totals], [Amount]] = 0, "", (SUMIFS(JUNReport[Amount],JUNReport[Notes],B52)))</f>
        <v/>
      </c>
      <c r="I52" s="31" t="str">
        <f>IF(JULReport[[#Totals], [Amount]] = 0, "", (SUMIFS(JULReport[Amount],JULReport[Notes],B52)))</f>
        <v/>
      </c>
      <c r="J52" s="31" t="str">
        <f>IF(AUGReport[[#Totals], [Amount]] = 0, "", (SUMIFS(AUGReport[Amount],AUGReport[Notes],B52)))</f>
        <v/>
      </c>
      <c r="K52" s="31" t="str">
        <f>IF(SEPReport[[#Totals], [Amount]] = 0, "", (SUMIFS(SEPReport[Amount],SEPReport[Notes],B52)))</f>
        <v/>
      </c>
      <c r="L52" s="31" t="str">
        <f>IF(OCTReport[[#Totals], [Amount]] = 0, "", (SUMIFS(OCTReport[Amount],OCTReport[Notes],B52)))</f>
        <v/>
      </c>
      <c r="M52" s="31" t="str">
        <f>IF(NOVReport[[#Totals], [Amount]] = 0, "", (SUMIFS(NOVReport[Amount],NOVReport[Notes],B52)))</f>
        <v/>
      </c>
      <c r="N52" s="31" t="str">
        <f>IF(DECReport[[#Totals], [Amount]] = 0, "", (SUMIFS(DECReport[Amount],DECReport[Notes],B52)))</f>
        <v/>
      </c>
      <c r="O52" s="34">
        <f t="shared" si="4"/>
        <v>0</v>
      </c>
    </row>
    <row r="53" spans="2:15" x14ac:dyDescent="0.25">
      <c r="B53" s="29" t="str">
        <v>Savings Goal #4</v>
      </c>
      <c r="C53" s="32" t="str">
        <f>IF(JANReport[[#Totals], [Amount]] = 0, "", (SUMIFS(JANReport[Amount],JANReport[Notes],B53)))</f>
        <v/>
      </c>
      <c r="D53" s="32" t="str">
        <f>IF(FEBReport[[#Totals], [Amount]] = 0, "", (SUMIFS(FEBReport[Amount],FEBReport[Notes],B53)))</f>
        <v/>
      </c>
      <c r="E53" s="32" t="str">
        <f>IF(MARReport[[#Totals], [Amount]] = 0, "", (SUMIFS(MARReport[Amount],MARReport[Notes],B53)))</f>
        <v/>
      </c>
      <c r="F53" s="32" t="str">
        <f>IF(APRReport[[#Totals], [Amount]] = 0, "", (SUMIFS(APRReport[Amount],APRReport[Notes],B53)))</f>
        <v/>
      </c>
      <c r="G53" s="32" t="str">
        <f>IF(MAYReport[[#Totals], [Amount]] = 0, "", (SUMIFS(MAYReport[Amount],MAYReport[Notes],B53)))</f>
        <v/>
      </c>
      <c r="H53" s="32" t="str">
        <f>IF(JUNReport[[#Totals], [Amount]] = 0, "", (SUMIFS(JUNReport[Amount],JUNReport[Notes],B53)))</f>
        <v/>
      </c>
      <c r="I53" s="32" t="str">
        <f>IF(JULReport[[#Totals], [Amount]] = 0, "", (SUMIFS(JULReport[Amount],JULReport[Notes],B53)))</f>
        <v/>
      </c>
      <c r="J53" s="32" t="str">
        <f>IF(AUGReport[[#Totals], [Amount]] = 0, "", (SUMIFS(AUGReport[Amount],AUGReport[Notes],B53)))</f>
        <v/>
      </c>
      <c r="K53" s="32" t="str">
        <f>IF(SEPReport[[#Totals], [Amount]] = 0, "", (SUMIFS(SEPReport[Amount],SEPReport[Notes],B53)))</f>
        <v/>
      </c>
      <c r="L53" s="32" t="str">
        <f>IF(OCTReport[[#Totals], [Amount]] = 0, "", (SUMIFS(OCTReport[Amount],OCTReport[Notes],B53)))</f>
        <v/>
      </c>
      <c r="M53" s="32" t="str">
        <f>IF(NOVReport[[#Totals], [Amount]] = 0, "", (SUMIFS(NOVReport[Amount],NOVReport[Notes],B53)))</f>
        <v/>
      </c>
      <c r="N53" s="32" t="str">
        <f>IF(DECReport[[#Totals], [Amount]] = 0, "", (SUMIFS(DECReport[Amount],DECReport[Notes],B53)))</f>
        <v/>
      </c>
      <c r="O53" s="34">
        <f t="shared" si="4"/>
        <v>0</v>
      </c>
    </row>
    <row r="54" spans="2:15" x14ac:dyDescent="0.25">
      <c r="B54" s="28" t="str">
        <v>Savings Goal #5</v>
      </c>
      <c r="C54" s="31" t="str">
        <f>IF(JANReport[[#Totals], [Amount]] = 0, "", (SUMIFS(JANReport[Amount],JANReport[Notes],B54)))</f>
        <v/>
      </c>
      <c r="D54" s="31" t="str">
        <f>IF(FEBReport[[#Totals], [Amount]] = 0, "", (SUMIFS(FEBReport[Amount],FEBReport[Notes],B54)))</f>
        <v/>
      </c>
      <c r="E54" s="31" t="str">
        <f>IF(MARReport[[#Totals], [Amount]] = 0, "", (SUMIFS(MARReport[Amount],MARReport[Notes],B54)))</f>
        <v/>
      </c>
      <c r="F54" s="31" t="str">
        <f>IF(APRReport[[#Totals], [Amount]] = 0, "", (SUMIFS(APRReport[Amount],APRReport[Notes],B54)))</f>
        <v/>
      </c>
      <c r="G54" s="31" t="str">
        <f>IF(MAYReport[[#Totals], [Amount]] = 0, "", (SUMIFS(MAYReport[Amount],MAYReport[Notes],B54)))</f>
        <v/>
      </c>
      <c r="H54" s="31" t="str">
        <f>IF(JUNReport[[#Totals], [Amount]] = 0, "", (SUMIFS(JUNReport[Amount],JUNReport[Notes],B54)))</f>
        <v/>
      </c>
      <c r="I54" s="31" t="str">
        <f>IF(JULReport[[#Totals], [Amount]] = 0, "", (SUMIFS(JULReport[Amount],JULReport[Notes],B54)))</f>
        <v/>
      </c>
      <c r="J54" s="31" t="str">
        <f>IF(AUGReport[[#Totals], [Amount]] = 0, "", (SUMIFS(AUGReport[Amount],AUGReport[Notes],B54)))</f>
        <v/>
      </c>
      <c r="K54" s="31" t="str">
        <f>IF(SEPReport[[#Totals], [Amount]] = 0, "", (SUMIFS(SEPReport[Amount],SEPReport[Notes],B54)))</f>
        <v/>
      </c>
      <c r="L54" s="31" t="str">
        <f>IF(OCTReport[[#Totals], [Amount]] = 0, "", (SUMIFS(OCTReport[Amount],OCTReport[Notes],B54)))</f>
        <v/>
      </c>
      <c r="M54" s="31" t="str">
        <f>IF(NOVReport[[#Totals], [Amount]] = 0, "", (SUMIFS(NOVReport[Amount],NOVReport[Notes],B54)))</f>
        <v/>
      </c>
      <c r="N54" s="31" t="str">
        <f>IF(DECReport[[#Totals], [Amount]] = 0, "", (SUMIFS(DECReport[Amount],DECReport[Notes],B54)))</f>
        <v/>
      </c>
      <c r="O54" s="34">
        <f t="shared" si="4"/>
        <v>0</v>
      </c>
    </row>
    <row r="55" spans="2:15" x14ac:dyDescent="0.25">
      <c r="B55" s="26" t="s">
        <v>9</v>
      </c>
      <c r="C55" s="33">
        <f t="shared" ref="C55:O55" si="5">SUM(C50:C54)</f>
        <v>0</v>
      </c>
      <c r="D55" s="33">
        <f t="shared" si="5"/>
        <v>0</v>
      </c>
      <c r="E55" s="33">
        <f t="shared" si="5"/>
        <v>0</v>
      </c>
      <c r="F55" s="33">
        <f t="shared" si="5"/>
        <v>0</v>
      </c>
      <c r="G55" s="33">
        <f t="shared" si="5"/>
        <v>0</v>
      </c>
      <c r="H55" s="33">
        <f t="shared" si="5"/>
        <v>0</v>
      </c>
      <c r="I55" s="33">
        <f t="shared" si="5"/>
        <v>0</v>
      </c>
      <c r="J55" s="33">
        <f t="shared" si="5"/>
        <v>0</v>
      </c>
      <c r="K55" s="33">
        <f t="shared" si="5"/>
        <v>0</v>
      </c>
      <c r="L55" s="33">
        <f t="shared" si="5"/>
        <v>0</v>
      </c>
      <c r="M55" s="33">
        <f t="shared" si="5"/>
        <v>0</v>
      </c>
      <c r="N55" s="33">
        <f t="shared" si="5"/>
        <v>0</v>
      </c>
      <c r="O55" s="33">
        <f t="shared" si="5"/>
        <v>0</v>
      </c>
    </row>
  </sheetData>
  <mergeCells count="18">
    <mergeCell ref="B16:E17"/>
    <mergeCell ref="B46:E47"/>
    <mergeCell ref="B7:E8"/>
    <mergeCell ref="B2:E4"/>
    <mergeCell ref="B5:C5"/>
    <mergeCell ref="D5:E5"/>
    <mergeCell ref="L3:M3"/>
    <mergeCell ref="L4:L5"/>
    <mergeCell ref="M4:M5"/>
    <mergeCell ref="F3:G3"/>
    <mergeCell ref="H3:I3"/>
    <mergeCell ref="J3:K3"/>
    <mergeCell ref="F4:F5"/>
    <mergeCell ref="G4:G5"/>
    <mergeCell ref="H4:H5"/>
    <mergeCell ref="I4:I5"/>
    <mergeCell ref="J4:J5"/>
    <mergeCell ref="K4:K5"/>
  </mergeCells>
  <phoneticPr fontId="12" type="noConversion"/>
  <conditionalFormatting sqref="O10:O13">
    <cfRule type="dataBar" priority="3">
      <dataBar>
        <cfvo type="min"/>
        <cfvo type="max"/>
        <color rgb="FF638EC6"/>
      </dataBar>
      <extLst>
        <ext xmlns:x14="http://schemas.microsoft.com/office/spreadsheetml/2009/9/main" uri="{B025F937-C7B1-47D3-B67F-A62EFF666E3E}">
          <x14:id>{03A7A148-474E-42E3-B96A-BD956B5C2D71}</x14:id>
        </ext>
      </extLst>
    </cfRule>
  </conditionalFormatting>
  <conditionalFormatting sqref="O20:O43">
    <cfRule type="dataBar" priority="2">
      <dataBar>
        <cfvo type="min"/>
        <cfvo type="max"/>
        <color rgb="FF638EC6"/>
      </dataBar>
      <extLst>
        <ext xmlns:x14="http://schemas.microsoft.com/office/spreadsheetml/2009/9/main" uri="{B025F937-C7B1-47D3-B67F-A62EFF666E3E}">
          <x14:id>{82C90C6D-37B6-4CF9-B190-3AE3F059961A}</x14:id>
        </ext>
      </extLst>
    </cfRule>
  </conditionalFormatting>
  <conditionalFormatting sqref="O50:O54">
    <cfRule type="dataBar" priority="1">
      <dataBar>
        <cfvo type="min"/>
        <cfvo type="max"/>
        <color rgb="FF638EC6"/>
      </dataBar>
      <extLst>
        <ext xmlns:x14="http://schemas.microsoft.com/office/spreadsheetml/2009/9/main" uri="{B025F937-C7B1-47D3-B67F-A62EFF666E3E}">
          <x14:id>{FB3F2F01-90D3-4BE6-81F0-9BA8E1BB215D}</x14:id>
        </ext>
      </extLst>
    </cfRule>
  </conditionalFormatting>
  <dataValidations count="1">
    <dataValidation allowBlank="1" showInputMessage="1" showErrorMessage="1" promptTitle="Reports Sheet" prompt="_x000a_1) Evaluate annual budget _x000a__x000a_2) Visualize monthly trends _x000a__x000a_3) Track income, expenses, and savings." sqref="A1" xr:uid="{0E03A1C1-FE85-45EC-A53C-E0A9A3B4C059}"/>
  </dataValidations>
  <pageMargins left="0.7" right="0.7" top="0.75" bottom="0.75" header="0.3" footer="0.3"/>
  <pageSetup paperSize="9" orientation="portrait" r:id="rId1"/>
  <ignoredErrors>
    <ignoredError sqref="L5 L4 K5 H4 H5:J5 J4" formula="1"/>
  </ignoredErrors>
  <extLst>
    <ext xmlns:x14="http://schemas.microsoft.com/office/spreadsheetml/2009/9/main" uri="{78C0D931-6437-407d-A8EE-F0AAD7539E65}">
      <x14:conditionalFormattings>
        <x14:conditionalFormatting xmlns:xm="http://schemas.microsoft.com/office/excel/2006/main">
          <x14:cfRule type="dataBar" id="{03A7A148-474E-42E3-B96A-BD956B5C2D71}">
            <x14:dataBar minLength="0" maxLength="100" border="1" negativeBarBorderColorSameAsPositive="0">
              <x14:cfvo type="autoMin"/>
              <x14:cfvo type="autoMax"/>
              <x14:borderColor rgb="FF638EC6"/>
              <x14:negativeFillColor rgb="FFFF0000"/>
              <x14:negativeBorderColor rgb="FFFF0000"/>
              <x14:axisColor rgb="FF000000"/>
            </x14:dataBar>
          </x14:cfRule>
          <xm:sqref>O10:O13</xm:sqref>
        </x14:conditionalFormatting>
        <x14:conditionalFormatting xmlns:xm="http://schemas.microsoft.com/office/excel/2006/main">
          <x14:cfRule type="dataBar" id="{82C90C6D-37B6-4CF9-B190-3AE3F059961A}">
            <x14:dataBar minLength="0" maxLength="100" border="1" negativeBarBorderColorSameAsPositive="0">
              <x14:cfvo type="autoMin"/>
              <x14:cfvo type="autoMax"/>
              <x14:borderColor rgb="FF638EC6"/>
              <x14:negativeFillColor rgb="FFFF0000"/>
              <x14:negativeBorderColor rgb="FFFF0000"/>
              <x14:axisColor rgb="FF000000"/>
            </x14:dataBar>
          </x14:cfRule>
          <xm:sqref>O20:O43</xm:sqref>
        </x14:conditionalFormatting>
        <x14:conditionalFormatting xmlns:xm="http://schemas.microsoft.com/office/excel/2006/main">
          <x14:cfRule type="dataBar" id="{FB3F2F01-90D3-4BE6-81F0-9BA8E1BB215D}">
            <x14:dataBar minLength="0" maxLength="100" border="1" negativeBarBorderColorSameAsPositive="0">
              <x14:cfvo type="autoMin"/>
              <x14:cfvo type="autoMax"/>
              <x14:borderColor rgb="FF638EC6"/>
              <x14:negativeFillColor rgb="FFFF0000"/>
              <x14:negativeBorderColor rgb="FFFF0000"/>
              <x14:axisColor rgb="FF000000"/>
            </x14:dataBar>
          </x14:cfRule>
          <xm:sqref>O50:O54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5A7C-A28C-4CF0-B2AB-F04BEDEE7F45}">
  <sheetPr codeName="Sheet4"/>
  <dimension ref="B2:G11"/>
  <sheetViews>
    <sheetView showGridLines="0" zoomScale="115" zoomScaleNormal="115" workbookViewId="0"/>
  </sheetViews>
  <sheetFormatPr defaultRowHeight="15" x14ac:dyDescent="0.25"/>
  <cols>
    <col min="1" max="1" width="3.85546875" customWidth="1"/>
    <col min="2" max="2" width="15.42578125" bestFit="1" customWidth="1"/>
    <col min="3" max="7" width="15.28515625" customWidth="1"/>
  </cols>
  <sheetData>
    <row r="2" spans="2:7" ht="15" customHeight="1" x14ac:dyDescent="0.25">
      <c r="B2" s="55" t="s">
        <v>33</v>
      </c>
      <c r="C2" s="55"/>
      <c r="D2" s="55"/>
    </row>
    <row r="3" spans="2:7" ht="15.75" customHeight="1" thickBot="1" x14ac:dyDescent="0.35">
      <c r="B3" s="55"/>
      <c r="C3" s="55"/>
      <c r="D3" s="55"/>
      <c r="F3" s="13" t="s">
        <v>37</v>
      </c>
      <c r="G3" s="13" t="s">
        <v>38</v>
      </c>
    </row>
    <row r="4" spans="2:7" ht="15.75" x14ac:dyDescent="0.25">
      <c r="B4" s="54" t="s">
        <v>44</v>
      </c>
      <c r="C4" s="54"/>
      <c r="D4" s="1"/>
      <c r="F4" s="17">
        <f>Income[[#Totals],[Annual Gross]]</f>
        <v>26000</v>
      </c>
      <c r="G4" s="17">
        <f>Income[[#Totals],[Annual AT]]</f>
        <v>23400</v>
      </c>
    </row>
    <row r="6" spans="2:7" x14ac:dyDescent="0.25">
      <c r="B6" s="6" t="s">
        <v>8</v>
      </c>
      <c r="C6" s="6" t="s">
        <v>36</v>
      </c>
      <c r="D6" s="6" t="s">
        <v>81</v>
      </c>
      <c r="E6" s="6" t="s">
        <v>7</v>
      </c>
      <c r="F6" s="6" t="s">
        <v>82</v>
      </c>
      <c r="G6" s="6" t="s">
        <v>83</v>
      </c>
    </row>
    <row r="7" spans="2:7" x14ac:dyDescent="0.25">
      <c r="B7" s="2" t="s">
        <v>85</v>
      </c>
      <c r="C7" s="5">
        <v>500</v>
      </c>
      <c r="D7" s="4">
        <v>450</v>
      </c>
      <c r="E7" t="s">
        <v>84</v>
      </c>
      <c r="F7" s="5">
        <f>IF(Income[[#This Row],[Gross]]&gt;0,IF(Income[[#This Row],[Frequency]]&lt;&gt;"",IF(Income[[#This Row],[Frequency]]="Weekly",Income[[#This Row],[Gross]]*52, IF(Income[[#This Row],[Frequency]]="Fortnightly",Income[[#This Row],[Gross]]*26,IF(Income[[#This Row],[Frequency]]="Monthly",Income[[#This Row],[Gross]]*12,IF(Income[[#This Row],[Frequency]]="Yearly",Income[[#This Row],[Gross]],"")))),""),"")</f>
        <v>26000</v>
      </c>
      <c r="G7" s="5">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23400</v>
      </c>
    </row>
    <row r="8" spans="2:7" x14ac:dyDescent="0.25">
      <c r="B8" s="2" t="s">
        <v>79</v>
      </c>
      <c r="C8" s="5"/>
      <c r="D8" s="4"/>
      <c r="F8" s="5" t="str">
        <f>IF(Income[[#This Row],[Gross]]&gt;0,IF(Income[[#This Row],[Frequency]]&lt;&gt;"",IF(Income[[#This Row],[Frequency]]="Weekly",Income[[#This Row],[Gross]]*52, IF(Income[[#This Row],[Frequency]]="Fortnightly",Income[[#This Row],[Gross]]*26,IF(Income[[#This Row],[Frequency]]="Monthly",Income[[#This Row],[Gross]]*12,IF(Income[[#This Row],[Frequency]]="Yearly",Income[[#This Row],[Gross]],"")))),""),"")</f>
        <v/>
      </c>
      <c r="G8" s="5" t="str">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
      </c>
    </row>
    <row r="9" spans="2:7" x14ac:dyDescent="0.25">
      <c r="B9" s="2" t="s">
        <v>34</v>
      </c>
      <c r="C9" s="5"/>
      <c r="D9" s="4"/>
      <c r="F9" s="5" t="str">
        <f>IF(Income[[#This Row],[Gross]]&gt;0,IF(Income[[#This Row],[Frequency]]&lt;&gt;"",IF(Income[[#This Row],[Frequency]]="Weekly",Income[[#This Row],[Gross]]*52, IF(Income[[#This Row],[Frequency]]="Fortnightly",Income[[#This Row],[Gross]]*26,IF(Income[[#This Row],[Frequency]]="Monthly",Income[[#This Row],[Gross]]*12,IF(Income[[#This Row],[Frequency]]="Yearly",Income[[#This Row],[Gross]],"")))),""),"")</f>
        <v/>
      </c>
      <c r="G9" s="5" t="str">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
      </c>
    </row>
    <row r="10" spans="2:7" x14ac:dyDescent="0.25">
      <c r="B10" s="2" t="s">
        <v>35</v>
      </c>
      <c r="C10" s="5"/>
      <c r="D10" s="4"/>
      <c r="F10" s="5" t="str">
        <f>IF(Income[[#This Row],[Gross]]&gt;0,IF(Income[[#This Row],[Frequency]]&lt;&gt;"",IF(Income[[#This Row],[Frequency]]="Weekly",Income[[#This Row],[Gross]]*52, IF(Income[[#This Row],[Frequency]]="Fortnightly",Income[[#This Row],[Gross]]*26,IF(Income[[#This Row],[Frequency]]="Monthly",Income[[#This Row],[Gross]]*12,IF(Income[[#This Row],[Frequency]]="Yearly",Income[[#This Row],[Gross]],"")))),""),"")</f>
        <v/>
      </c>
      <c r="G10" s="5" t="str">
        <f>IF(Income[[#This Row],[After Tax '[AT']]]&gt;0,IF(Income[[#This Row],[Frequency]]&lt;&gt;"",IF(Income[[#This Row],[Frequency]]="Weekly",Income[[#This Row],[After Tax '[AT']]]*52, IF(Income[[#This Row],[Frequency]]="Fortnightly",Income[[#This Row],[After Tax '[AT']]]*26,IF(Income[[#This Row],[Frequency]]="Monthly",Income[[#This Row],[After Tax '[AT']]]*12,IF(Income[[#This Row],[Frequency]]="Yearly",Income[[#This Row],[After Tax '[AT']]],"")))),""),"")</f>
        <v/>
      </c>
    </row>
    <row r="11" spans="2:7" x14ac:dyDescent="0.25">
      <c r="B11" s="8" t="s">
        <v>41</v>
      </c>
      <c r="C11" s="9"/>
      <c r="D11" s="9"/>
      <c r="E11" s="8"/>
      <c r="F11" s="10">
        <f>SUBTOTAL(109,Income[Annual Gross])</f>
        <v>26000</v>
      </c>
      <c r="G11" s="10">
        <f>SUBTOTAL(109,Income[Annual AT])</f>
        <v>23400</v>
      </c>
    </row>
  </sheetData>
  <mergeCells count="3">
    <mergeCell ref="B4:C4"/>
    <mergeCell ref="B2:C3"/>
    <mergeCell ref="D2:D3"/>
  </mergeCells>
  <dataValidations count="2">
    <dataValidation type="list" allowBlank="1" showInputMessage="1" showErrorMessage="1" sqref="E7:E10" xr:uid="{0D4E2424-EE3D-4FE8-AB32-D9B7BFB1AA15}">
      <formula1>"Weekly, Fortnightly, Monthly, Yearly"</formula1>
    </dataValidation>
    <dataValidation allowBlank="1" showInputMessage="1" showErrorMessage="1" promptTitle="Income Sheet" prompt="Create an entry for each income stream:_x000a_1) Rename income type (i.e. Salary) _x000a_2) Enter Gross and After Tax amounts_x000a_3) Select the frequency_x000a__x000a_**INSERT ROWS**_x000a_Select neighboring row &gt; Right-Click &gt; Insert &gt; Table Rows Above." sqref="A1" xr:uid="{A1C6DFD3-6B12-4983-B097-0A564D8E1AB7}"/>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883F6-41CC-4D50-8A9B-A9A1C5569C90}">
  <sheetPr codeName="Sheet5"/>
  <dimension ref="B2:F12"/>
  <sheetViews>
    <sheetView showGridLines="0" zoomScale="115" zoomScaleNormal="115" workbookViewId="0"/>
  </sheetViews>
  <sheetFormatPr defaultRowHeight="15" x14ac:dyDescent="0.25"/>
  <cols>
    <col min="1" max="1" width="3.85546875" customWidth="1"/>
    <col min="2" max="6" width="20.28515625" customWidth="1"/>
  </cols>
  <sheetData>
    <row r="2" spans="2:6" ht="15" customHeight="1" x14ac:dyDescent="0.25">
      <c r="B2" s="55" t="s">
        <v>39</v>
      </c>
      <c r="C2" s="55"/>
    </row>
    <row r="3" spans="2:6" ht="15.75" customHeight="1" thickBot="1" x14ac:dyDescent="0.35">
      <c r="B3" s="55"/>
      <c r="C3" s="55"/>
      <c r="D3" s="13" t="s">
        <v>9</v>
      </c>
      <c r="E3" s="13"/>
      <c r="F3" s="13" t="s">
        <v>42</v>
      </c>
    </row>
    <row r="4" spans="2:6" ht="15.75" x14ac:dyDescent="0.25">
      <c r="B4" s="54" t="s">
        <v>43</v>
      </c>
      <c r="C4" s="54"/>
      <c r="D4" s="17">
        <f>Savings[[#Totals],[Annual]]</f>
        <v>12000</v>
      </c>
      <c r="E4" s="17"/>
      <c r="F4" s="18">
        <f>IFERROR(Savings[[#Totals],[Annual]]/Income[[#Totals],[Annual AT]], 0)</f>
        <v>0.51282051282051277</v>
      </c>
    </row>
    <row r="5" spans="2:6" ht="14.25" customHeight="1" x14ac:dyDescent="0.25"/>
    <row r="6" spans="2:6" x14ac:dyDescent="0.25">
      <c r="B6" s="6" t="s">
        <v>8</v>
      </c>
      <c r="C6" s="6" t="s">
        <v>4</v>
      </c>
      <c r="D6" s="6" t="s">
        <v>7</v>
      </c>
      <c r="E6" s="6" t="s">
        <v>11</v>
      </c>
      <c r="F6" s="6" t="s">
        <v>12</v>
      </c>
    </row>
    <row r="7" spans="2:6" x14ac:dyDescent="0.25">
      <c r="B7" s="2" t="s">
        <v>40</v>
      </c>
      <c r="C7" s="5">
        <v>1000</v>
      </c>
      <c r="D7" s="3" t="s">
        <v>11</v>
      </c>
      <c r="E7" s="5">
        <f>IF(Savings[[#This Row],[Amount]]&gt;0,IF(Savings[[#This Row],[Frequency]]&lt;&gt;"",IF(Savings[[#This Row],[Frequency]]="Weekly",Savings[[#This Row],[Amount]]*52/12, IF(Savings[[#This Row],[Frequency]]="Fortnightly",Savings[[#This Row],[Amount]]*26/12,IF(Savings[[#This Row],[Frequency]]="Monthly",Savings[[#This Row],[Amount]],IF(Savings[[#This Row],[Frequency]]="Yearly",Savings[[#This Row],[Amount]]/12,"")))),""),"")</f>
        <v>1000</v>
      </c>
      <c r="F7" s="5">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12000</v>
      </c>
    </row>
    <row r="8" spans="2:6" x14ac:dyDescent="0.25">
      <c r="B8" s="2" t="s">
        <v>71</v>
      </c>
      <c r="C8" s="5"/>
      <c r="D8" s="3"/>
      <c r="E8" s="5" t="str">
        <f>IF(Savings[[#This Row],[Amount]]&gt;0,IF(Savings[[#This Row],[Frequency]]&lt;&gt;"",IF(Savings[[#This Row],[Frequency]]="Weekly",Savings[[#This Row],[Amount]]*52/12, IF(Savings[[#This Row],[Frequency]]="Fortnightly",Savings[[#This Row],[Amount]]*26/12,IF(Savings[[#This Row],[Frequency]]="Monthly",Savings[[#This Row],[Amount]],IF(Savings[[#This Row],[Frequency]]="Yearly",Savings[[#This Row],[Amount]]/12,"")))),""),"")</f>
        <v/>
      </c>
      <c r="F8"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row>
    <row r="9" spans="2:6" x14ac:dyDescent="0.25">
      <c r="B9" s="2" t="s">
        <v>72</v>
      </c>
      <c r="C9" s="5"/>
      <c r="D9" s="3"/>
      <c r="E9" s="5" t="str">
        <f>IF(Savings[[#This Row],[Amount]]&gt;0,IF(Savings[[#This Row],[Frequency]]&lt;&gt;"",IF(Savings[[#This Row],[Frequency]]="Weekly",Savings[[#This Row],[Amount]]*52/12, IF(Savings[[#This Row],[Frequency]]="Fortnightly",Savings[[#This Row],[Amount]]*26/12,IF(Savings[[#This Row],[Frequency]]="Monthly",Savings[[#This Row],[Amount]],IF(Savings[[#This Row],[Frequency]]="Yearly",Savings[[#This Row],[Amount]]/12,"")))),""),"")</f>
        <v/>
      </c>
      <c r="F9"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row>
    <row r="10" spans="2:6" x14ac:dyDescent="0.25">
      <c r="B10" s="2" t="s">
        <v>73</v>
      </c>
      <c r="C10" s="5"/>
      <c r="D10" s="3"/>
      <c r="E10" s="5" t="str">
        <f>IF(Savings[[#This Row],[Amount]]&gt;0,IF(Savings[[#This Row],[Frequency]]&lt;&gt;"",IF(Savings[[#This Row],[Frequency]]="Weekly",Savings[[#This Row],[Amount]]*52/12, IF(Savings[[#This Row],[Frequency]]="Fortnightly",Savings[[#This Row],[Amount]]*26/12,IF(Savings[[#This Row],[Frequency]]="Monthly",Savings[[#This Row],[Amount]],IF(Savings[[#This Row],[Frequency]]="Yearly",Savings[[#This Row],[Amount]]/12,"")))),""),"")</f>
        <v/>
      </c>
      <c r="F10"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row>
    <row r="11" spans="2:6" x14ac:dyDescent="0.25">
      <c r="B11" s="2" t="s">
        <v>74</v>
      </c>
      <c r="C11" s="5"/>
      <c r="D11" s="3"/>
      <c r="E11" s="5" t="str">
        <f>IF(Savings[[#This Row],[Amount]]&gt;0,IF(Savings[[#This Row],[Frequency]]&lt;&gt;"",IF(Savings[[#This Row],[Frequency]]="Weekly",Savings[[#This Row],[Amount]]*52/12, IF(Savings[[#This Row],[Frequency]]="Fortnightly",Savings[[#This Row],[Amount]]*26/12,IF(Savings[[#This Row],[Frequency]]="Monthly",Savings[[#This Row],[Amount]],IF(Savings[[#This Row],[Frequency]]="Yearly",Savings[[#This Row],[Amount]]/12,"")))),""),"")</f>
        <v/>
      </c>
      <c r="F11" s="5" t="str">
        <f>IF(Savings[[#This Row],[Amount]]&gt;0,IF(Savings[[#This Row],[Frequency]]&lt;&gt;"",IF(Savings[[#This Row],[Frequency]]="Weekly",Savings[[#This Row],[Amount]]*52, IF(Savings[[#This Row],[Frequency]]="Fortnightly",Savings[[#This Row],[Amount]]*26,IF(Savings[[#This Row],[Frequency]]="Monthly",Savings[[#This Row],[Amount]]*12,IF(Savings[[#This Row],[Frequency]]="Yearly",Savings[[#This Row],[Amount]],"")))),""),"")</f>
        <v/>
      </c>
    </row>
    <row r="12" spans="2:6" x14ac:dyDescent="0.25">
      <c r="B12" s="8" t="s">
        <v>41</v>
      </c>
      <c r="C12" s="10"/>
      <c r="D12" s="11"/>
      <c r="E12" s="10">
        <f>SUBTOTAL(109,Savings[Monthly])</f>
        <v>1000</v>
      </c>
      <c r="F12" s="10">
        <f>SUBTOTAL(109,Savings[Annual])</f>
        <v>12000</v>
      </c>
    </row>
  </sheetData>
  <mergeCells count="2">
    <mergeCell ref="B2:C3"/>
    <mergeCell ref="B4:C4"/>
  </mergeCells>
  <phoneticPr fontId="12" type="noConversion"/>
  <conditionalFormatting sqref="C7:C11">
    <cfRule type="dataBar" priority="4">
      <dataBar>
        <cfvo type="min"/>
        <cfvo type="max"/>
        <color theme="8" tint="0.39997558519241921"/>
      </dataBar>
      <extLst>
        <ext xmlns:x14="http://schemas.microsoft.com/office/spreadsheetml/2009/9/main" uri="{B025F937-C7B1-47D3-B67F-A62EFF666E3E}">
          <x14:id>{C6B9377F-7CED-4755-B820-55084ED064FE}</x14:id>
        </ext>
      </extLst>
    </cfRule>
  </conditionalFormatting>
  <dataValidations count="2">
    <dataValidation type="list" allowBlank="1" showInputMessage="1" showErrorMessage="1" sqref="D7:D11" xr:uid="{10F87F37-5E75-44D9-B179-4D6FDB907022}">
      <formula1>"Weekly, Fortnightly, Monthly, Yearly"</formula1>
    </dataValidation>
    <dataValidation allowBlank="1" showInputMessage="1" showErrorMessage="1" promptTitle="Savings Sheet" prompt="Create an entry for each savings goal_x000a_1) Rename savings type (i.e. Holiday) _x000a_2) Enter amount to save each period_x000a_3) Select the frequency_x000a__x000a_**INSERT ROWS**_x000a_Select neighboring row &gt; Right-Click &gt; Insert &gt; Table Rows Above." sqref="A1" xr:uid="{4F18CB68-124E-468E-8B0F-58BE55C161ED}"/>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6B9377F-7CED-4755-B820-55084ED064FE}">
            <x14:dataBar minLength="0" maxLength="100" gradient="0">
              <x14:cfvo type="autoMin"/>
              <x14:cfvo type="autoMax"/>
              <x14:negativeFillColor rgb="FFFF0000"/>
              <x14:axisColor rgb="FF000000"/>
            </x14:dataBar>
          </x14:cfRule>
          <xm:sqref>C7:C11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5D788-DD84-4E6C-95EB-F9965CD7A585}">
  <sheetPr codeName="Sheet6"/>
  <dimension ref="B2:I54"/>
  <sheetViews>
    <sheetView showGridLines="0" zoomScaleNormal="100" workbookViewId="0"/>
  </sheetViews>
  <sheetFormatPr defaultRowHeight="15" x14ac:dyDescent="0.25"/>
  <cols>
    <col min="1" max="1" width="3.85546875" customWidth="1"/>
    <col min="2" max="5" width="20.7109375" customWidth="1"/>
    <col min="6" max="6" width="19.7109375" customWidth="1"/>
    <col min="9" max="9" width="14.7109375" hidden="1" customWidth="1"/>
  </cols>
  <sheetData>
    <row r="2" spans="2:9" ht="19.5" thickBot="1" x14ac:dyDescent="0.35">
      <c r="B2" s="56" t="s">
        <v>47</v>
      </c>
      <c r="C2" s="56"/>
      <c r="D2" s="13" t="s">
        <v>9</v>
      </c>
      <c r="E2" s="13"/>
      <c r="F2" s="13" t="s">
        <v>10</v>
      </c>
      <c r="I2" s="2" t="s">
        <v>52</v>
      </c>
    </row>
    <row r="3" spans="2:9" ht="15.75" x14ac:dyDescent="0.25">
      <c r="B3" s="56"/>
      <c r="C3" s="56"/>
      <c r="D3" s="17">
        <f>SUM(HomeExpenses[[#Totals],[Annual]],TransportExpenses[[#Totals],[Annual]],SubscriptionExpenses[[#Totals],[Annual]],MiscExpenses[[#Totals],[Annual]])</f>
        <v>0</v>
      </c>
      <c r="E3" s="17"/>
      <c r="F3" s="18">
        <f>IFERROR(SUM(HomeExpenses[[#Totals],[Annual]],TransportExpenses[[#Totals],[Annual]],SubscriptionExpenses[[#Totals],[Annual]],MiscExpenses[[#Totals],[Annual]])/Income[[#Totals],[Annual AT]], 0)</f>
        <v>0</v>
      </c>
      <c r="I3" t="s">
        <v>15</v>
      </c>
    </row>
    <row r="4" spans="2:9" x14ac:dyDescent="0.25">
      <c r="B4" s="54"/>
      <c r="C4" s="54"/>
      <c r="I4" t="s">
        <v>23</v>
      </c>
    </row>
    <row r="5" spans="2:9" x14ac:dyDescent="0.25">
      <c r="B5" s="55" t="s">
        <v>14</v>
      </c>
      <c r="C5" s="55"/>
      <c r="I5" t="s">
        <v>49</v>
      </c>
    </row>
    <row r="6" spans="2:9" ht="15.75" x14ac:dyDescent="0.25">
      <c r="B6" s="55"/>
      <c r="C6" s="55"/>
      <c r="D6" s="7" t="s">
        <v>9</v>
      </c>
      <c r="E6" s="7"/>
      <c r="F6" s="7" t="s">
        <v>10</v>
      </c>
      <c r="I6" t="s">
        <v>25</v>
      </c>
    </row>
    <row r="7" spans="2:9" ht="14.25" customHeight="1" x14ac:dyDescent="0.25">
      <c r="B7" s="54" t="s">
        <v>6</v>
      </c>
      <c r="C7" s="54"/>
      <c r="D7" s="15">
        <f>HomeExpenses[[#Totals],[Annual]]</f>
        <v>0</v>
      </c>
      <c r="E7" s="15"/>
      <c r="F7" s="16">
        <f>IFERROR(HomeExpenses[[#Totals],[Annual]]/Income[[#Totals],[Annual AT]], 0)</f>
        <v>0</v>
      </c>
      <c r="I7" t="s">
        <v>16</v>
      </c>
    </row>
    <row r="8" spans="2:9" ht="14.25" customHeight="1" x14ac:dyDescent="0.25">
      <c r="I8" t="s">
        <v>26</v>
      </c>
    </row>
    <row r="9" spans="2:9" x14ac:dyDescent="0.25">
      <c r="B9" s="6" t="s">
        <v>8</v>
      </c>
      <c r="C9" s="6" t="s">
        <v>4</v>
      </c>
      <c r="D9" s="6" t="s">
        <v>7</v>
      </c>
      <c r="E9" s="6" t="s">
        <v>11</v>
      </c>
      <c r="F9" s="6" t="s">
        <v>12</v>
      </c>
      <c r="I9" t="s">
        <v>75</v>
      </c>
    </row>
    <row r="10" spans="2:9" x14ac:dyDescent="0.25">
      <c r="B10" s="2" t="s">
        <v>15</v>
      </c>
      <c r="C10" s="4"/>
      <c r="E10"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0"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0" t="s">
        <v>18</v>
      </c>
    </row>
    <row r="11" spans="2:9" x14ac:dyDescent="0.25">
      <c r="B11" s="2" t="s">
        <v>23</v>
      </c>
      <c r="C11" s="4"/>
      <c r="E11"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1"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1" t="s">
        <v>19</v>
      </c>
    </row>
    <row r="12" spans="2:9" x14ac:dyDescent="0.25">
      <c r="B12" s="2" t="s">
        <v>49</v>
      </c>
      <c r="C12" s="4"/>
      <c r="E12"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2"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2" t="s">
        <v>20</v>
      </c>
    </row>
    <row r="13" spans="2:9" x14ac:dyDescent="0.25">
      <c r="B13" s="2" t="s">
        <v>25</v>
      </c>
      <c r="C13" s="4"/>
      <c r="E13"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3"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3" t="s">
        <v>22</v>
      </c>
    </row>
    <row r="14" spans="2:9" x14ac:dyDescent="0.25">
      <c r="B14" s="2" t="s">
        <v>16</v>
      </c>
      <c r="C14" s="4"/>
      <c r="E14"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4"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4" t="s">
        <v>75</v>
      </c>
    </row>
    <row r="15" spans="2:9" x14ac:dyDescent="0.25">
      <c r="B15" s="2" t="s">
        <v>26</v>
      </c>
      <c r="C15" s="4"/>
      <c r="E15"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5"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5" t="s">
        <v>24</v>
      </c>
    </row>
    <row r="16" spans="2:9" x14ac:dyDescent="0.25">
      <c r="B16" s="2" t="s">
        <v>75</v>
      </c>
      <c r="C16" s="4"/>
      <c r="E16" s="4" t="str">
        <f>IF(HomeExpenses[[#This Row],[Amount]]&gt;0,IF(HomeExpenses[[#This Row],[Frequency]]&lt;&gt;"",IF(HomeExpenses[[#This Row],[Frequency]]="Weekly",HomeExpenses[[#This Row],[Amount]]*52/12, IF(HomeExpenses[[#This Row],[Frequency]]="Fortnightly",HomeExpenses[[#This Row],[Amount]]*26/12,IF(HomeExpenses[[#This Row],[Frequency]]="Monthly",HomeExpenses[[#This Row],[Amount]]*12,IF(HomeExpenses[[#This Row],[Frequency]]="Yearly",HomeExpenses[[#This Row],[Amount]]/12,"")))),""),"")</f>
        <v/>
      </c>
      <c r="F16" s="4" t="str">
        <f>IF(HomeExpenses[[#This Row],[Amount]]&gt;0,IF(HomeExpenses[[#This Row],[Frequency]]&lt;&gt;"",IF(HomeExpenses[[#This Row],[Frequency]]="Weekly",HomeExpenses[[#This Row],[Amount]]*52, IF(HomeExpenses[[#This Row],[Frequency]]="Fortnightly",HomeExpenses[[#This Row],[Amount]]*26,IF(HomeExpenses[[#This Row],[Frequency]]="Monthly",HomeExpenses[[#This Row],[Amount]]*12,IF(HomeExpenses[[#This Row],[Frequency]]="Yearly",HomeExpenses[[#This Row],[Amount]],"")))),""),"")</f>
        <v/>
      </c>
      <c r="I16" t="s">
        <v>27</v>
      </c>
    </row>
    <row r="17" spans="2:9" x14ac:dyDescent="0.25">
      <c r="B17" s="8" t="s">
        <v>41</v>
      </c>
      <c r="C17" s="9"/>
      <c r="D17" s="8"/>
      <c r="E17" s="8"/>
      <c r="F17" s="9">
        <f>SUBTOTAL(109,HomeExpenses[Annual])</f>
        <v>0</v>
      </c>
      <c r="I17" t="s">
        <v>28</v>
      </c>
    </row>
    <row r="18" spans="2:9" x14ac:dyDescent="0.25">
      <c r="I18" t="s">
        <v>76</v>
      </c>
    </row>
    <row r="19" spans="2:9" x14ac:dyDescent="0.25">
      <c r="B19" s="55" t="s">
        <v>17</v>
      </c>
      <c r="C19" s="55"/>
      <c r="I19" t="s">
        <v>75</v>
      </c>
    </row>
    <row r="20" spans="2:9" ht="15.75" x14ac:dyDescent="0.25">
      <c r="B20" s="55"/>
      <c r="C20" s="55"/>
      <c r="D20" s="7" t="s">
        <v>9</v>
      </c>
      <c r="E20" s="7"/>
      <c r="F20" s="7" t="s">
        <v>10</v>
      </c>
      <c r="I20" t="s">
        <v>30</v>
      </c>
    </row>
    <row r="21" spans="2:9" x14ac:dyDescent="0.25">
      <c r="B21" s="54" t="s">
        <v>6</v>
      </c>
      <c r="C21" s="54"/>
      <c r="D21" s="15">
        <f>TransportExpenses[[#Totals],[Annual]]</f>
        <v>0</v>
      </c>
      <c r="E21" s="15"/>
      <c r="F21" s="16">
        <f>IFERROR(TransportExpenses[[#Totals],[Annual]]/Income[[#Totals],[Annual AT]], 0)</f>
        <v>0</v>
      </c>
      <c r="I21" t="s">
        <v>31</v>
      </c>
    </row>
    <row r="22" spans="2:9" x14ac:dyDescent="0.25">
      <c r="I22" t="s">
        <v>32</v>
      </c>
    </row>
    <row r="23" spans="2:9" x14ac:dyDescent="0.25">
      <c r="B23" s="6" t="s">
        <v>8</v>
      </c>
      <c r="C23" s="6" t="s">
        <v>4</v>
      </c>
      <c r="D23" s="6" t="s">
        <v>7</v>
      </c>
      <c r="E23" s="6" t="s">
        <v>11</v>
      </c>
      <c r="F23" s="6" t="s">
        <v>12</v>
      </c>
      <c r="I23" t="s">
        <v>50</v>
      </c>
    </row>
    <row r="24" spans="2:9" x14ac:dyDescent="0.25">
      <c r="B24" s="2" t="s">
        <v>18</v>
      </c>
      <c r="C24" s="4"/>
      <c r="E24" t="str">
        <f>IF(TransportExpenses[[#This Row],[Amount]]&gt;0,IF(TransportExpenses[[#This Row],[Frequency]]&lt;&gt;"",IF(TransportExpenses[[#This Row],[Frequency]]="Weekly",TransportExpenses[[#This Row],[Amount]]*52/12, IF(TransportExpenses[[#This Row],[Frequency]]="Fortnightly",TransportExpenses[[#This Row],[Amount]]*26/12,IF(TransportExpenses[[#This Row],[Frequency]]="Monthly",TransportExpenses[[#This Row],[Amount]]*12,IF(TransportExpenses[[#This Row],[Frequency]]="Yearly",TransportExpenses[[#This Row],[Amount]]/12,"")))),""),"")</f>
        <v/>
      </c>
      <c r="F24"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I24" t="s">
        <v>51</v>
      </c>
    </row>
    <row r="25" spans="2:9" x14ac:dyDescent="0.25">
      <c r="B25" s="2" t="s">
        <v>19</v>
      </c>
      <c r="C25" s="4"/>
      <c r="E25" t="str">
        <f>IF(TransportExpenses[[#This Row],[Amount]]&gt;0,IF(TransportExpenses[[#This Row],[Frequency]]&lt;&gt;"",IF(TransportExpenses[[#This Row],[Frequency]]="Weekly",TransportExpenses[[#This Row],[Amount]]*52/12, IF(TransportExpenses[[#This Row],[Frequency]]="Fortnightly",TransportExpenses[[#This Row],[Amount]]*26/12,IF(TransportExpenses[[#This Row],[Frequency]]="Monthly",TransportExpenses[[#This Row],[Amount]]*12,IF(TransportExpenses[[#This Row],[Frequency]]="Yearly",TransportExpenses[[#This Row],[Amount]]/12,"")))),""),"")</f>
        <v/>
      </c>
      <c r="F25"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I25" t="s">
        <v>75</v>
      </c>
    </row>
    <row r="26" spans="2:9" x14ac:dyDescent="0.25">
      <c r="B26" s="2" t="s">
        <v>20</v>
      </c>
      <c r="C26" s="4"/>
      <c r="E26" t="str">
        <f>IF(TransportExpenses[[#This Row],[Amount]]&gt;0,IF(TransportExpenses[[#This Row],[Frequency]]&lt;&gt;"",IF(TransportExpenses[[#This Row],[Frequency]]="Weekly",TransportExpenses[[#This Row],[Amount]]*52/12, IF(TransportExpenses[[#This Row],[Frequency]]="Fortnightly",TransportExpenses[[#This Row],[Amount]]*26/12,IF(TransportExpenses[[#This Row],[Frequency]]="Monthly",TransportExpenses[[#This Row],[Amount]]*12,IF(TransportExpenses[[#This Row],[Frequency]]="Yearly",TransportExpenses[[#This Row],[Amount]]/12,"")))),""),"")</f>
        <v/>
      </c>
      <c r="F26"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c r="I26" t="s">
        <v>51</v>
      </c>
    </row>
    <row r="27" spans="2:9" x14ac:dyDescent="0.25">
      <c r="B27" s="2" t="s">
        <v>22</v>
      </c>
      <c r="C27" s="4"/>
      <c r="E27" t="str">
        <f>IF(TransportExpenses[[#This Row],[Amount]]&gt;0,IF(TransportExpenses[[#This Row],[Frequency]]&lt;&gt;"",IF(TransportExpenses[[#This Row],[Frequency]]="Weekly",TransportExpenses[[#This Row],[Amount]]*52/12, IF(TransportExpenses[[#This Row],[Frequency]]="Fortnightly",TransportExpenses[[#This Row],[Amount]]*26/12,IF(TransportExpenses[[#This Row],[Frequency]]="Monthly",TransportExpenses[[#This Row],[Amount]]*12,IF(TransportExpenses[[#This Row],[Frequency]]="Yearly",TransportExpenses[[#This Row],[Amount]]/12,"")))),""),"")</f>
        <v/>
      </c>
      <c r="F27"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row>
    <row r="28" spans="2:9" x14ac:dyDescent="0.25">
      <c r="B28" s="2" t="s">
        <v>75</v>
      </c>
      <c r="C28" s="4"/>
      <c r="E28" t="str">
        <f>IF(TransportExpenses[[#This Row],[Amount]]&gt;0,IF(TransportExpenses[[#This Row],[Frequency]]&lt;&gt;"",IF(TransportExpenses[[#This Row],[Frequency]]="Weekly",TransportExpenses[[#This Row],[Amount]]*52/12, IF(TransportExpenses[[#This Row],[Frequency]]="Fortnightly",TransportExpenses[[#This Row],[Amount]]*26/12,IF(TransportExpenses[[#This Row],[Frequency]]="Monthly",TransportExpenses[[#This Row],[Amount]]*12,IF(TransportExpenses[[#This Row],[Frequency]]="Yearly",TransportExpenses[[#This Row],[Amount]]/12,"")))),""),"")</f>
        <v/>
      </c>
      <c r="F28" s="4" t="str">
        <f>IF(TransportExpenses[[#This Row],[Amount]]&gt;0,IF(TransportExpenses[[#This Row],[Frequency]]&lt;&gt;"",IF(TransportExpenses[[#This Row],[Frequency]]="Weekly",TransportExpenses[[#This Row],[Amount]]*52, IF(TransportExpenses[[#This Row],[Frequency]]="Fortnightly",TransportExpenses[[#This Row],[Amount]]*26,IF(TransportExpenses[[#This Row],[Frequency]]="Monthly",TransportExpenses[[#This Row],[Amount]]*12,IF(TransportExpenses[[#This Row],[Frequency]]="Yearly",TransportExpenses[[#This Row],[Amount]],"")))),""),"")</f>
        <v/>
      </c>
    </row>
    <row r="29" spans="2:9" x14ac:dyDescent="0.25">
      <c r="B29" s="8" t="s">
        <v>41</v>
      </c>
      <c r="C29" s="9"/>
      <c r="D29" s="8"/>
      <c r="E29" s="8"/>
      <c r="F29" s="9">
        <f>SUBTOTAL(109,TransportExpenses[Annual])</f>
        <v>0</v>
      </c>
    </row>
    <row r="31" spans="2:9" x14ac:dyDescent="0.25">
      <c r="B31" s="55" t="s">
        <v>21</v>
      </c>
      <c r="C31" s="55"/>
    </row>
    <row r="32" spans="2:9" ht="15.75" x14ac:dyDescent="0.25">
      <c r="B32" s="55"/>
      <c r="C32" s="55"/>
      <c r="D32" s="7" t="s">
        <v>9</v>
      </c>
      <c r="E32" s="7"/>
      <c r="F32" s="7" t="s">
        <v>10</v>
      </c>
    </row>
    <row r="33" spans="2:6" x14ac:dyDescent="0.25">
      <c r="B33" s="54" t="s">
        <v>6</v>
      </c>
      <c r="C33" s="54"/>
      <c r="D33" s="15">
        <f>SubscriptionExpenses[[#Totals],[Annual]]</f>
        <v>0</v>
      </c>
      <c r="E33" s="15"/>
      <c r="F33" s="16">
        <f>IFERROR(SubscriptionExpenses[[#Totals],[Annual]]/Income[[#Totals],[Annual AT]], 0)</f>
        <v>0</v>
      </c>
    </row>
    <row r="35" spans="2:6" x14ac:dyDescent="0.25">
      <c r="B35" s="6" t="s">
        <v>8</v>
      </c>
      <c r="C35" s="6" t="s">
        <v>4</v>
      </c>
      <c r="D35" s="6" t="s">
        <v>7</v>
      </c>
      <c r="E35" s="6" t="s">
        <v>11</v>
      </c>
      <c r="F35" s="6" t="s">
        <v>12</v>
      </c>
    </row>
    <row r="36" spans="2:6" x14ac:dyDescent="0.25">
      <c r="B36" s="2" t="s">
        <v>24</v>
      </c>
      <c r="C36" s="4"/>
      <c r="E36" t="str">
        <f>IF(SubscriptionExpenses[[#This Row],[Amount]]&gt;0,IF(SubscriptionExpenses[[#This Row],[Frequency]]&lt;&gt;"",IF(SubscriptionExpenses[[#This Row],[Frequency]]="Weekly",SubscriptionExpenses[[#This Row],[Amount]]*52/12, IF(SubscriptionExpenses[[#This Row],[Frequency]]="Fortnightly",SubscriptionExpenses[[#This Row],[Amount]]*26/12,IF(SubscriptionExpenses[[#This Row],[Frequency]]="Monthly",SubscriptionExpenses[[#This Row],[Amount]]*12,IF(SubscriptionExpenses[[#This Row],[Frequency]]="Yearly",SubscriptionExpenses[[#This Row],[Amount]]/12,"")))),""),"")</f>
        <v/>
      </c>
      <c r="F36"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row>
    <row r="37" spans="2:6" x14ac:dyDescent="0.25">
      <c r="B37" s="2" t="s">
        <v>27</v>
      </c>
      <c r="C37" s="4"/>
      <c r="E37" t="str">
        <f>IF(SubscriptionExpenses[[#This Row],[Amount]]&gt;0,IF(SubscriptionExpenses[[#This Row],[Frequency]]&lt;&gt;"",IF(SubscriptionExpenses[[#This Row],[Frequency]]="Weekly",SubscriptionExpenses[[#This Row],[Amount]]*52/12, IF(SubscriptionExpenses[[#This Row],[Frequency]]="Fortnightly",SubscriptionExpenses[[#This Row],[Amount]]*26/12,IF(SubscriptionExpenses[[#This Row],[Frequency]]="Monthly",SubscriptionExpenses[[#This Row],[Amount]]*12,IF(SubscriptionExpenses[[#This Row],[Frequency]]="Yearly",SubscriptionExpenses[[#This Row],[Amount]]/12,"")))),""),"")</f>
        <v/>
      </c>
      <c r="F37"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row>
    <row r="38" spans="2:6" x14ac:dyDescent="0.25">
      <c r="B38" s="2" t="s">
        <v>28</v>
      </c>
      <c r="C38" s="4"/>
      <c r="E38" t="str">
        <f>IF(SubscriptionExpenses[[#This Row],[Amount]]&gt;0,IF(SubscriptionExpenses[[#This Row],[Frequency]]&lt;&gt;"",IF(SubscriptionExpenses[[#This Row],[Frequency]]="Weekly",SubscriptionExpenses[[#This Row],[Amount]]*52/12, IF(SubscriptionExpenses[[#This Row],[Frequency]]="Fortnightly",SubscriptionExpenses[[#This Row],[Amount]]*26/12,IF(SubscriptionExpenses[[#This Row],[Frequency]]="Monthly",SubscriptionExpenses[[#This Row],[Amount]]*12,IF(SubscriptionExpenses[[#This Row],[Frequency]]="Yearly",SubscriptionExpenses[[#This Row],[Amount]]/12,"")))),""),"")</f>
        <v/>
      </c>
      <c r="F38"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row>
    <row r="39" spans="2:6" x14ac:dyDescent="0.25">
      <c r="B39" s="2" t="s">
        <v>76</v>
      </c>
      <c r="C39" s="4"/>
      <c r="E39" t="str">
        <f>IF(SubscriptionExpenses[[#This Row],[Amount]]&gt;0,IF(SubscriptionExpenses[[#This Row],[Frequency]]&lt;&gt;"",IF(SubscriptionExpenses[[#This Row],[Frequency]]="Weekly",SubscriptionExpenses[[#This Row],[Amount]]*52/12, IF(SubscriptionExpenses[[#This Row],[Frequency]]="Fortnightly",SubscriptionExpenses[[#This Row],[Amount]]*26/12,IF(SubscriptionExpenses[[#This Row],[Frequency]]="Monthly",SubscriptionExpenses[[#This Row],[Amount]]*12,IF(SubscriptionExpenses[[#This Row],[Frequency]]="Yearly",SubscriptionExpenses[[#This Row],[Amount]]/12,"")))),""),"")</f>
        <v/>
      </c>
      <c r="F39"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row>
    <row r="40" spans="2:6" x14ac:dyDescent="0.25">
      <c r="B40" s="2" t="s">
        <v>75</v>
      </c>
      <c r="C40" s="4"/>
      <c r="E40" t="str">
        <f>IF(SubscriptionExpenses[[#This Row],[Amount]]&gt;0,IF(SubscriptionExpenses[[#This Row],[Frequency]]&lt;&gt;"",IF(SubscriptionExpenses[[#This Row],[Frequency]]="Weekly",SubscriptionExpenses[[#This Row],[Amount]]*52/12, IF(SubscriptionExpenses[[#This Row],[Frequency]]="Fortnightly",SubscriptionExpenses[[#This Row],[Amount]]*26/12,IF(SubscriptionExpenses[[#This Row],[Frequency]]="Monthly",SubscriptionExpenses[[#This Row],[Amount]]*12,IF(SubscriptionExpenses[[#This Row],[Frequency]]="Yearly",SubscriptionExpenses[[#This Row],[Amount]]/12,"")))),""),"")</f>
        <v/>
      </c>
      <c r="F40" s="4" t="str">
        <f>IF(SubscriptionExpenses[[#This Row],[Amount]]&gt;0,IF(SubscriptionExpenses[[#This Row],[Frequency]]&lt;&gt;"",IF(SubscriptionExpenses[[#This Row],[Frequency]]="Weekly",SubscriptionExpenses[[#This Row],[Amount]]*52, IF(SubscriptionExpenses[[#This Row],[Frequency]]="Fortnightly",SubscriptionExpenses[[#This Row],[Amount]]*26,IF(SubscriptionExpenses[[#This Row],[Frequency]]="Monthly",SubscriptionExpenses[[#This Row],[Amount]]*12,IF(SubscriptionExpenses[[#This Row],[Frequency]]="Yearly",SubscriptionExpenses[[#This Row],[Amount]],"")))),""),"")</f>
        <v/>
      </c>
    </row>
    <row r="41" spans="2:6" x14ac:dyDescent="0.25">
      <c r="B41" s="8" t="s">
        <v>41</v>
      </c>
      <c r="C41" s="9"/>
      <c r="D41" s="8"/>
      <c r="E41" s="8"/>
      <c r="F41" s="9">
        <f>SUBTOTAL(109,SubscriptionExpenses[Annual])</f>
        <v>0</v>
      </c>
    </row>
    <row r="43" spans="2:6" x14ac:dyDescent="0.25">
      <c r="B43" s="55" t="s">
        <v>29</v>
      </c>
      <c r="C43" s="55"/>
    </row>
    <row r="44" spans="2:6" ht="15.75" x14ac:dyDescent="0.25">
      <c r="B44" s="55"/>
      <c r="C44" s="55"/>
      <c r="D44" s="7" t="s">
        <v>9</v>
      </c>
      <c r="E44" s="7"/>
      <c r="F44" s="7" t="s">
        <v>10</v>
      </c>
    </row>
    <row r="45" spans="2:6" x14ac:dyDescent="0.25">
      <c r="B45" s="54" t="s">
        <v>6</v>
      </c>
      <c r="C45" s="54"/>
      <c r="D45" s="15">
        <f>MiscExpenses[[#Totals],[Annual]]</f>
        <v>0</v>
      </c>
      <c r="E45" s="15"/>
      <c r="F45" s="16">
        <f>IFERROR(MiscExpenses[[#Totals],[Annual]]/Income[[#Totals],[Annual AT]], 0)</f>
        <v>0</v>
      </c>
    </row>
    <row r="47" spans="2:6" x14ac:dyDescent="0.25">
      <c r="B47" s="6" t="s">
        <v>8</v>
      </c>
      <c r="C47" s="6" t="s">
        <v>4</v>
      </c>
      <c r="D47" s="6" t="s">
        <v>7</v>
      </c>
      <c r="E47" s="6" t="s">
        <v>11</v>
      </c>
      <c r="F47" s="6" t="s">
        <v>12</v>
      </c>
    </row>
    <row r="48" spans="2:6" x14ac:dyDescent="0.25">
      <c r="B48" s="2" t="s">
        <v>30</v>
      </c>
      <c r="C48" s="4"/>
      <c r="E48" t="str">
        <f>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f>
        <v/>
      </c>
      <c r="F48"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row>
    <row r="49" spans="2:6" x14ac:dyDescent="0.25">
      <c r="B49" s="2" t="s">
        <v>31</v>
      </c>
      <c r="C49" s="4"/>
      <c r="E49" t="str">
        <f>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f>
        <v/>
      </c>
      <c r="F49"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row>
    <row r="50" spans="2:6" x14ac:dyDescent="0.25">
      <c r="B50" s="2" t="s">
        <v>32</v>
      </c>
      <c r="C50" s="4"/>
      <c r="E50" t="str">
        <f>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f>
        <v/>
      </c>
      <c r="F50"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row>
    <row r="51" spans="2:6" x14ac:dyDescent="0.25">
      <c r="B51" s="2" t="s">
        <v>50</v>
      </c>
      <c r="C51" s="4"/>
      <c r="E51" t="str">
        <f>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f>
        <v/>
      </c>
      <c r="F51"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row>
    <row r="52" spans="2:6" x14ac:dyDescent="0.25">
      <c r="B52" s="2" t="s">
        <v>51</v>
      </c>
      <c r="C52" s="4"/>
      <c r="E52" t="str">
        <f>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f>
        <v/>
      </c>
      <c r="F52"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row>
    <row r="53" spans="2:6" x14ac:dyDescent="0.25">
      <c r="B53" s="2" t="s">
        <v>75</v>
      </c>
      <c r="C53" s="4"/>
      <c r="E53" t="str">
        <f>IF(MiscExpenses[[#This Row],[Amount]]&gt;0,IF(MiscExpenses[[#This Row],[Frequency]]&lt;&gt;"",IF(MiscExpenses[[#This Row],[Frequency]]="Weekly",MiscExpenses[[#This Row],[Amount]]*52/12, IF(MiscExpenses[[#This Row],[Frequency]]="Fortnightly",MiscExpenses[[#This Row],[Amount]]*26/12,IF(MiscExpenses[[#This Row],[Frequency]]="Monthly",MiscExpenses[[#This Row],[Amount]]*12,IF(MiscExpenses[[#This Row],[Frequency]]="Yearly",MiscExpenses[[#This Row],[Amount]]/12,"")))),""),"")</f>
        <v/>
      </c>
      <c r="F53" s="4" t="str">
        <f>IF(MiscExpenses[[#This Row],[Amount]]&gt;0,IF(MiscExpenses[[#This Row],[Frequency]]&lt;&gt;"",IF(MiscExpenses[[#This Row],[Frequency]]="Weekly",MiscExpenses[[#This Row],[Amount]]*52, IF(MiscExpenses[[#This Row],[Frequency]]="Fortnightly",MiscExpenses[[#This Row],[Amount]]*26,IF(MiscExpenses[[#This Row],[Frequency]]="Monthly",MiscExpenses[[#This Row],[Amount]]*12,IF(MiscExpenses[[#This Row],[Frequency]]="Yearly",MiscExpenses[[#This Row],[Amount]],"")))),""),"")</f>
        <v/>
      </c>
    </row>
    <row r="54" spans="2:6" x14ac:dyDescent="0.25">
      <c r="B54" s="8" t="s">
        <v>41</v>
      </c>
      <c r="C54" s="9"/>
      <c r="D54" s="8"/>
      <c r="E54" s="8"/>
      <c r="F54" s="9">
        <f>SUBTOTAL(109,MiscExpenses[Annual])</f>
        <v>0</v>
      </c>
    </row>
  </sheetData>
  <mergeCells count="10">
    <mergeCell ref="B2:C3"/>
    <mergeCell ref="B4:C4"/>
    <mergeCell ref="B33:C33"/>
    <mergeCell ref="B43:C44"/>
    <mergeCell ref="B45:C45"/>
    <mergeCell ref="B5:C6"/>
    <mergeCell ref="B7:C7"/>
    <mergeCell ref="B19:C20"/>
    <mergeCell ref="B21:C21"/>
    <mergeCell ref="B31:C32"/>
  </mergeCells>
  <dataValidations count="2">
    <dataValidation type="list" allowBlank="1" showInputMessage="1" showErrorMessage="1" sqref="D24:D28 D36:D40 D48:D53 D10:D16" xr:uid="{C727A291-6039-4985-9EA7-A13BC25C4903}">
      <formula1>"Weekly, Fortnightly, Monthly, Yearly"</formula1>
    </dataValidation>
    <dataValidation allowBlank="1" showInputMessage="1" showErrorMessage="1" promptTitle="Expenses Sheet" prompt="Create expense categories_x000a_1) Rename expense type (i.e. Home) _x000a_2) Enter amount of expense_x000a_3) Select the frequency_x000a__x000a_**INSERT ROWS**_x000a_Select neighboring row &gt; Right-Click &gt; Insert &gt; Table Rows Above." sqref="A1" xr:uid="{C3CECC6D-E8A2-497D-BA9D-0685EDE0D09E}"/>
  </dataValidations>
  <pageMargins left="0.7" right="0.7" top="0.75" bottom="0.75" header="0.3" footer="0.3"/>
  <ignoredErrors>
    <ignoredError sqref="E10" calculatedColumn="1"/>
  </ignoredErrors>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73938-6329-4B14-8DB1-49775E144AAA}">
  <sheetPr codeName="Sheet7"/>
  <dimension ref="B2:E11"/>
  <sheetViews>
    <sheetView showGridLines="0" zoomScale="115" zoomScaleNormal="115" workbookViewId="0"/>
  </sheetViews>
  <sheetFormatPr defaultRowHeight="15" x14ac:dyDescent="0.25"/>
  <cols>
    <col min="1" max="1" width="3.5703125" customWidth="1"/>
    <col min="2" max="2" width="6.28515625" customWidth="1"/>
    <col min="3" max="3" width="47.7109375" customWidth="1"/>
    <col min="4" max="4" width="15.140625" customWidth="1"/>
    <col min="5" max="5" width="15.7109375" customWidth="1"/>
  </cols>
  <sheetData>
    <row r="2" spans="2:5" ht="17.25" customHeight="1" x14ac:dyDescent="0.25">
      <c r="B2" s="55" t="s">
        <v>53</v>
      </c>
      <c r="C2" s="55"/>
    </row>
    <row r="3" spans="2:5" x14ac:dyDescent="0.25">
      <c r="B3" s="55"/>
      <c r="C3" s="55"/>
    </row>
    <row r="4" spans="2:5" x14ac:dyDescent="0.25">
      <c r="B4" s="54" t="s">
        <v>54</v>
      </c>
      <c r="C4" s="54"/>
    </row>
    <row r="6" spans="2:5" x14ac:dyDescent="0.25">
      <c r="B6" s="6" t="s">
        <v>13</v>
      </c>
      <c r="C6" s="6" t="s">
        <v>3</v>
      </c>
      <c r="D6" s="6" t="s">
        <v>8</v>
      </c>
      <c r="E6" s="6" t="s">
        <v>5</v>
      </c>
    </row>
    <row r="7" spans="2:5" x14ac:dyDescent="0.25">
      <c r="B7" s="38">
        <v>1</v>
      </c>
      <c r="C7" t="s">
        <v>24</v>
      </c>
      <c r="D7" t="s">
        <v>24</v>
      </c>
    </row>
    <row r="8" spans="2:5" x14ac:dyDescent="0.25">
      <c r="B8" s="38">
        <v>2</v>
      </c>
      <c r="C8" t="s">
        <v>76</v>
      </c>
      <c r="D8" t="s">
        <v>76</v>
      </c>
    </row>
    <row r="9" spans="2:5" x14ac:dyDescent="0.25">
      <c r="B9" s="38">
        <v>3</v>
      </c>
      <c r="C9" t="s">
        <v>78</v>
      </c>
      <c r="D9" t="s">
        <v>26</v>
      </c>
    </row>
    <row r="10" spans="2:5" x14ac:dyDescent="0.25">
      <c r="B10" s="38">
        <v>4</v>
      </c>
    </row>
    <row r="11" spans="2:5" x14ac:dyDescent="0.25">
      <c r="B11" s="38">
        <v>5</v>
      </c>
    </row>
  </sheetData>
  <mergeCells count="2">
    <mergeCell ref="B2:C3"/>
    <mergeCell ref="B4:C4"/>
  </mergeCells>
  <dataValidations count="2">
    <dataValidation type="list" allowBlank="1" showInputMessage="1" showErrorMessage="1" sqref="D7:D11" xr:uid="{522C08EA-9C01-45C8-A717-8D252521BA12}">
      <formula1>ExpenseCategories</formula1>
    </dataValidation>
    <dataValidation allowBlank="1" showInputMessage="1" showErrorMessage="1" promptTitle="Rules Sheet" prompt="Create categorization rules:_x000a_1) Description must form part of the bank transaction_x000a_2) Multiple search phrases can be used for the same category_x000a_3) Select the &quot;+&quot; button to add row_x000a__x000a_NOTE: Separate description phrases with an &quot;;&quot;" sqref="A1" xr:uid="{94599B6B-DBE8-40D4-87A6-B891E0AE7AD1}"/>
  </dataValidation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3EBDE-9C2E-4AA9-8EDF-B4E47459A51A}">
  <sheetPr codeName="Sheet3"/>
  <dimension ref="B2:F17"/>
  <sheetViews>
    <sheetView showGridLines="0" zoomScale="115" zoomScaleNormal="115" workbookViewId="0"/>
  </sheetViews>
  <sheetFormatPr defaultRowHeight="15" x14ac:dyDescent="0.25"/>
  <cols>
    <col min="1" max="1" width="3.42578125" customWidth="1"/>
    <col min="2" max="2" width="15.85546875" customWidth="1"/>
    <col min="3" max="3" width="44.140625" customWidth="1"/>
    <col min="4" max="6" width="18.42578125" customWidth="1"/>
  </cols>
  <sheetData>
    <row r="2" spans="2:6" ht="16.5" thickBot="1" x14ac:dyDescent="0.3">
      <c r="B2" s="52" t="s">
        <v>46</v>
      </c>
      <c r="C2" s="52"/>
      <c r="D2" s="14" t="s">
        <v>0</v>
      </c>
      <c r="E2" s="40" t="s">
        <v>9</v>
      </c>
      <c r="F2" s="40" t="s">
        <v>77</v>
      </c>
    </row>
    <row r="3" spans="2:6" ht="15.75" x14ac:dyDescent="0.25">
      <c r="B3" s="52"/>
      <c r="C3" s="52"/>
      <c r="D3" s="12"/>
      <c r="E3" s="41">
        <f>Transactions[[#Totals],[Amount]]</f>
        <v>0</v>
      </c>
      <c r="F3" s="43">
        <f>SUBTOTAL(103,Transactions[Description])</f>
        <v>0</v>
      </c>
    </row>
    <row r="4" spans="2:6" ht="15.75" x14ac:dyDescent="0.25">
      <c r="B4" s="52"/>
      <c r="C4" s="52"/>
      <c r="D4" s="12"/>
      <c r="E4" s="12"/>
      <c r="F4" s="12"/>
    </row>
    <row r="5" spans="2:6" ht="16.5" thickBot="1" x14ac:dyDescent="0.3">
      <c r="B5" s="52"/>
      <c r="C5" s="52"/>
      <c r="D5" s="14" t="s">
        <v>1</v>
      </c>
      <c r="E5" s="14" t="s">
        <v>10</v>
      </c>
      <c r="F5" s="14"/>
    </row>
    <row r="6" spans="2:6" ht="15.75" x14ac:dyDescent="0.25">
      <c r="B6" s="52"/>
      <c r="C6" s="52"/>
      <c r="D6" s="12">
        <v>2023</v>
      </c>
      <c r="E6" s="42">
        <f>IFERROR(Transactions[[#Totals],[Amount]]/Income[[#Totals],[Annual AT]], 0)</f>
        <v>0</v>
      </c>
      <c r="F6" s="42"/>
    </row>
    <row r="7" spans="2:6" ht="15.75" x14ac:dyDescent="0.25">
      <c r="B7" s="53" t="s">
        <v>45</v>
      </c>
      <c r="C7" s="53"/>
    </row>
    <row r="8" spans="2:6" x14ac:dyDescent="0.25">
      <c r="D8" s="19" t="s">
        <v>48</v>
      </c>
      <c r="E8" s="20"/>
      <c r="F8" s="21"/>
    </row>
    <row r="9" spans="2:6" x14ac:dyDescent="0.25">
      <c r="D9" s="57"/>
      <c r="E9" s="57"/>
      <c r="F9" s="57"/>
    </row>
    <row r="10" spans="2:6" x14ac:dyDescent="0.25">
      <c r="D10" s="58"/>
      <c r="E10" s="58"/>
      <c r="F10" s="58"/>
    </row>
    <row r="11" spans="2:6" x14ac:dyDescent="0.25">
      <c r="D11" s="58"/>
      <c r="E11" s="58"/>
      <c r="F11" s="58"/>
    </row>
    <row r="12" spans="2:6" x14ac:dyDescent="0.25">
      <c r="D12" s="58"/>
      <c r="E12" s="58"/>
      <c r="F12" s="58"/>
    </row>
    <row r="14" spans="2:6" x14ac:dyDescent="0.25">
      <c r="B14" s="6" t="s">
        <v>2</v>
      </c>
      <c r="C14" s="6" t="s">
        <v>3</v>
      </c>
      <c r="D14" s="6" t="s">
        <v>4</v>
      </c>
      <c r="E14" s="6" t="s">
        <v>8</v>
      </c>
      <c r="F14" s="6" t="s">
        <v>5</v>
      </c>
    </row>
    <row r="15" spans="2:6" x14ac:dyDescent="0.25">
      <c r="B15" s="39"/>
      <c r="C15" s="44"/>
      <c r="D15" s="4"/>
      <c r="F15" s="44"/>
    </row>
    <row r="16" spans="2:6" x14ac:dyDescent="0.25">
      <c r="B16" s="39"/>
      <c r="C16" s="44"/>
      <c r="D16" s="4"/>
      <c r="F16" s="44"/>
    </row>
    <row r="17" spans="2:6" x14ac:dyDescent="0.25">
      <c r="B17" s="8" t="s">
        <v>9</v>
      </c>
      <c r="C17" s="8"/>
      <c r="D17" s="9">
        <f>SUBTOTAL(109,Transactions[Amount])</f>
        <v>0</v>
      </c>
      <c r="E17" s="8"/>
      <c r="F17" s="8"/>
    </row>
  </sheetData>
  <mergeCells count="3">
    <mergeCell ref="D9:F12"/>
    <mergeCell ref="B2:C6"/>
    <mergeCell ref="B7:C7"/>
  </mergeCells>
  <phoneticPr fontId="12" type="noConversion"/>
  <dataValidations count="3">
    <dataValidation type="list" allowBlank="1" showInputMessage="1" showErrorMessage="1" sqref="D3" xr:uid="{B36D6E5F-1F6D-4D20-945B-C1DA6B1280C1}">
      <formula1>"JAN, FEB, MAR, APR, MAY, JUN, JUL, AUG, SEP, OCT, NOV, DEC"</formula1>
    </dataValidation>
    <dataValidation type="list" allowBlank="1" showInputMessage="1" showErrorMessage="1" sqref="E15:E16" xr:uid="{0D1E62CF-1EE3-4833-995F-8FEAD9C60D8F}">
      <formula1>ExpenseCategories</formula1>
    </dataValidation>
    <dataValidation allowBlank="1" showInputMessage="1" showErrorMessage="1" promptTitle="Template Sheet" prompt="Categorize monthly transactions:_x000a_1) Clear data_x000a_2) Import statements_x000a_3) Categorize expenses_x000a_4) Generate expense report_x000a__x000a_NOTE: Add category rules before running categorization." sqref="A1" xr:uid="{38937275-282D-49DE-86D0-3F448FB153C6}"/>
  </dataValidation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3FA7-1DB9-445B-8043-A37711099B96}">
  <sheetPr codeName="Sheet8"/>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86</v>
      </c>
      <c r="C2" s="52"/>
      <c r="D2" s="14" t="s">
        <v>0</v>
      </c>
      <c r="E2" s="14" t="s">
        <v>9</v>
      </c>
      <c r="F2" s="14" t="s">
        <v>80</v>
      </c>
    </row>
    <row r="3" spans="2:6" ht="15" customHeight="1" x14ac:dyDescent="0.25">
      <c r="B3" s="52"/>
      <c r="C3" s="52"/>
      <c r="D3" s="12" t="s">
        <v>56</v>
      </c>
      <c r="E3" s="41">
        <f>JANReport[[#Totals],[Amount]]</f>
        <v>0</v>
      </c>
      <c r="F3" s="45">
        <f>SUBTOTAL(103,JANReport[Description])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IFERROR(JANReport[[#Totals],[Amount]]/Income[[#Totals],[Annual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SUBTOTAL(109,JANReport[Amount])</f>
        <v>0</v>
      </c>
      <c r="E11" s="8"/>
      <c r="F11" s="8"/>
    </row>
  </sheetData>
  <mergeCells count="2">
    <mergeCell ref="B2:C5"/>
    <mergeCell ref="B6:C6"/>
  </mergeCells>
  <dataValidations count="2">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0EF2C98B-A8A1-43CB-82FB-F05936A2D85E}"/>
    <dataValidation type="list" allowBlank="1" showInputMessage="1" showErrorMessage="1" sqref="E9:E10" xr:uid="{66AC6BA2-D95C-4CBB-A1E5-17D3EEDE305D}">
      <formula1>ExpenseCategories</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E7BE1-D613-481B-8A16-FD4B5F82FEA0}">
  <sheetPr codeName="Sheet9"/>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87</v>
      </c>
      <c r="C2" s="52"/>
      <c r="D2" s="14" t="s">
        <v>0</v>
      </c>
      <c r="E2" s="14" t="s">
        <v>9</v>
      </c>
      <c r="F2" s="14" t="s">
        <v>80</v>
      </c>
    </row>
    <row r="3" spans="2:6" ht="15" customHeight="1" x14ac:dyDescent="0.25">
      <c r="B3" s="52"/>
      <c r="C3" s="52"/>
      <c r="D3" s="12" t="s">
        <v>58</v>
      </c>
      <c r="E3" s="41">
        <f>FEBReport[[#Totals],[Amount]]</f>
        <v>0</v>
      </c>
      <c r="F3" s="45">
        <f>SUBTOTAL(103,FEBReport[Description])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IFERROR(FEBReport[[#Totals],[Amount]]/Income[[#Totals],[Annual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SUBTOTAL(109,FEBReport[Amount])</f>
        <v>0</v>
      </c>
      <c r="E11" s="8"/>
      <c r="F11" s="8"/>
    </row>
  </sheetData>
  <mergeCells count="2">
    <mergeCell ref="B2:C5"/>
    <mergeCell ref="B6:C6"/>
  </mergeCells>
  <dataValidations count="2">
    <dataValidation type="list" allowBlank="1" showInputMessage="1" showErrorMessage="1" sqref="E9:E10" xr:uid="{D43ACFE2-F366-41C7-AD99-27E35088AC01}">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60E50368-8CA1-4517-9AF6-C072275B0E31}"/>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BB5D-24E7-4BC8-B6E7-4ABE17AAFE3B}">
  <sheetPr codeName="Sheet10"/>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88</v>
      </c>
      <c r="C2" s="52"/>
      <c r="D2" s="14" t="s">
        <v>0</v>
      </c>
      <c r="E2" s="14" t="s">
        <v>9</v>
      </c>
      <c r="F2" s="14" t="s">
        <v>80</v>
      </c>
    </row>
    <row r="3" spans="2:6" ht="15" customHeight="1" x14ac:dyDescent="0.25">
      <c r="B3" s="52"/>
      <c r="C3" s="52"/>
      <c r="D3" s="12" t="s">
        <v>59</v>
      </c>
      <c r="E3" s="41">
        <f>MARReport[[#Totals],[Amount]]</f>
        <v>0</v>
      </c>
      <c r="F3" s="45">
        <f>SUBTOTAL(103,MARReport[Description])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IFERROR(MARReport[[#Totals],[Amount]]/Income[[#Totals],[Annual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SUBTOTAL(109,MARReport[Amount])</f>
        <v>0</v>
      </c>
      <c r="E11" s="8"/>
      <c r="F11" s="8"/>
    </row>
  </sheetData>
  <mergeCells count="2">
    <mergeCell ref="B2:C5"/>
    <mergeCell ref="B6:C6"/>
  </mergeCells>
  <dataValidations count="2">
    <dataValidation type="list" allowBlank="1" showInputMessage="1" showErrorMessage="1" sqref="E9:E10" xr:uid="{55D4C3E4-629C-4960-AB72-3A7CBD27BE96}">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D9EC4EEA-0965-4E19-95C8-54E982871264}"/>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E5A9F-47D0-4247-915D-935EF6596885}">
  <sheetPr codeName="Sheet11"/>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89</v>
      </c>
      <c r="C2" s="52"/>
      <c r="D2" s="14" t="s">
        <v>0</v>
      </c>
      <c r="E2" s="14" t="s">
        <v>9</v>
      </c>
      <c r="F2" s="14" t="s">
        <v>80</v>
      </c>
    </row>
    <row r="3" spans="2:6" ht="15" customHeight="1" x14ac:dyDescent="0.25">
      <c r="B3" s="52"/>
      <c r="C3" s="52"/>
      <c r="D3" s="12" t="s">
        <v>60</v>
      </c>
      <c r="E3" s="41">
        <f>APRReport[[#Totals],[Amount]]</f>
        <v>0</v>
      </c>
      <c r="F3" s="45">
        <f>SUBTOTAL(103,APRReport[Description])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IFERROR(APRReport[[#Totals],[Amount]]/Income[[#Totals],[Annual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SUBTOTAL(109,APRReport[Amount])</f>
        <v>0</v>
      </c>
      <c r="E11" s="8"/>
      <c r="F11" s="8"/>
    </row>
  </sheetData>
  <mergeCells count="2">
    <mergeCell ref="B2:C5"/>
    <mergeCell ref="B6:C6"/>
  </mergeCells>
  <dataValidations count="2">
    <dataValidation type="list" allowBlank="1" showInputMessage="1" showErrorMessage="1" sqref="E9:E10" xr:uid="{10238655-4E60-4E0C-9F08-40DDEE920150}">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BA104FE6-385B-400C-B7CF-75C78877659B}"/>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2128-FF02-459D-8F89-152AAD1CC616}">
  <sheetPr codeName="Sheet12"/>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90</v>
      </c>
      <c r="C2" s="52"/>
      <c r="D2" s="14" t="s">
        <v>0</v>
      </c>
      <c r="E2" s="14" t="s">
        <v>9</v>
      </c>
      <c r="F2" s="14" t="s">
        <v>80</v>
      </c>
    </row>
    <row r="3" spans="2:6" ht="15" customHeight="1" x14ac:dyDescent="0.25">
      <c r="B3" s="52"/>
      <c r="C3" s="52"/>
      <c r="D3" s="12" t="s">
        <v>61</v>
      </c>
      <c r="E3" s="41">
        <f>MAYReport[[#Totals],[Amount]]</f>
        <v>0</v>
      </c>
      <c r="F3" s="45">
        <f>SUBTOTAL(103,MAYReport[Description])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IFERROR(MAYReport[[#Totals],[Amount]]/Income[[#Totals],[Annual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SUBTOTAL(109,MAYReport[Amount])</f>
        <v>0</v>
      </c>
      <c r="E11" s="8"/>
      <c r="F11" s="8"/>
    </row>
  </sheetData>
  <mergeCells count="2">
    <mergeCell ref="B2:C5"/>
    <mergeCell ref="B6:C6"/>
  </mergeCells>
  <dataValidations count="2">
    <dataValidation type="list" allowBlank="1" showInputMessage="1" showErrorMessage="1" sqref="E9:E10" xr:uid="{0D270E18-8BFD-4F7A-B5A7-4A78BEBC8EB9}">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67FA48AA-3D99-470A-ACA1-FAA97BB4D8D7}"/>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A91DD-6FC9-459D-AB05-BB2958641650}">
  <sheetPr codeName="Sheet13"/>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91</v>
      </c>
      <c r="C2" s="52"/>
      <c r="D2" s="14" t="s">
        <v>0</v>
      </c>
      <c r="E2" s="14" t="s">
        <v>9</v>
      </c>
      <c r="F2" s="14" t="s">
        <v>80</v>
      </c>
    </row>
    <row r="3" spans="2:6" ht="15" customHeight="1" x14ac:dyDescent="0.25">
      <c r="B3" s="52"/>
      <c r="C3" s="52"/>
      <c r="D3" s="12" t="s">
        <v>62</v>
      </c>
      <c r="E3" s="41">
        <f>JUNReport[[#Totals],[Amount]]</f>
        <v>0</v>
      </c>
      <c r="F3" s="45">
        <f>SUBTOTAL(103,JUNReport[Description])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IFERROR(JUNReport[[#Totals],[Amount]]/Income[[#Totals],[Annual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SUBTOTAL(109,JUNReport[Amount])</f>
        <v>0</v>
      </c>
      <c r="E11" s="8"/>
      <c r="F11" s="8"/>
    </row>
  </sheetData>
  <mergeCells count="2">
    <mergeCell ref="B2:C5"/>
    <mergeCell ref="B6:C6"/>
  </mergeCells>
  <dataValidations count="2">
    <dataValidation type="list" allowBlank="1" showInputMessage="1" showErrorMessage="1" sqref="E9:E10" xr:uid="{04CC9372-AFFE-4F29-A7B2-D29AC4660F40}">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0A248C9A-3520-4F8D-921A-EA3BA2B8CB86}"/>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FA849-9D1F-4BE2-91AA-21661DE43005}">
  <sheetPr codeName="Sheet14"/>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92</v>
      </c>
      <c r="C2" s="52"/>
      <c r="D2" s="14" t="s">
        <v>0</v>
      </c>
      <c r="E2" s="14" t="s">
        <v>9</v>
      </c>
      <c r="F2" s="14" t="s">
        <v>80</v>
      </c>
    </row>
    <row r="3" spans="2:6" ht="15" customHeight="1" x14ac:dyDescent="0.25">
      <c r="B3" s="52"/>
      <c r="C3" s="52"/>
      <c r="D3" s="12" t="s">
        <v>63</v>
      </c>
      <c r="E3" s="41">
        <f>JULReport[[#Totals],[Amount]]</f>
        <v>0</v>
      </c>
      <c r="F3" s="45">
        <f>SUBTOTAL(103,JULReport[Description])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IFERROR(JULReport[[#Totals],[Amount]]/Income[[#Totals],[Annual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SUBTOTAL(109,JULReport[Amount])</f>
        <v>0</v>
      </c>
      <c r="E11" s="8"/>
      <c r="F11" s="8"/>
    </row>
  </sheetData>
  <mergeCells count="2">
    <mergeCell ref="B2:C5"/>
    <mergeCell ref="B6:C6"/>
  </mergeCells>
  <dataValidations count="2">
    <dataValidation type="list" allowBlank="1" showInputMessage="1" showErrorMessage="1" sqref="E9:E10" xr:uid="{79CC9076-2CB0-4B51-8147-2D2BDD5DDFE4}">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DA1C7705-6548-4E39-A869-7E3C41B4661A}"/>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D433A-367F-4B15-831B-EDF568DC0A1F}">
  <sheetPr codeName="Sheet15"/>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93</v>
      </c>
      <c r="C2" s="52"/>
      <c r="D2" s="14" t="s">
        <v>0</v>
      </c>
      <c r="E2" s="14" t="s">
        <v>9</v>
      </c>
      <c r="F2" s="14" t="s">
        <v>80</v>
      </c>
    </row>
    <row r="3" spans="2:6" ht="15" customHeight="1" x14ac:dyDescent="0.25">
      <c r="B3" s="52"/>
      <c r="C3" s="52"/>
      <c r="D3" s="12" t="s">
        <v>64</v>
      </c>
      <c r="E3" s="41">
        <f>AUGReport[[#Totals],[Amount]]</f>
        <v>0</v>
      </c>
      <c r="F3" s="45">
        <f>SUBTOTAL(103,AUGReport[Description])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IFERROR(AUGReport[[#Totals],[Amount]]/Income[[#Totals],[Annual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SUBTOTAL(109,AUGReport[Amount])</f>
        <v>0</v>
      </c>
      <c r="E11" s="8"/>
      <c r="F11" s="8"/>
    </row>
  </sheetData>
  <mergeCells count="2">
    <mergeCell ref="B2:C5"/>
    <mergeCell ref="B6:C6"/>
  </mergeCells>
  <dataValidations count="2">
    <dataValidation type="list" allowBlank="1" showInputMessage="1" showErrorMessage="1" sqref="E9:E10" xr:uid="{626FEF8A-60AC-408F-9B9E-FA669F0BFCBC}">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A664AC57-0905-4CFB-849C-B6033C527EBA}"/>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4579B-08CE-42A1-B5A7-2B07A6AB5B31}">
  <sheetPr codeName="Sheet16"/>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94</v>
      </c>
      <c r="C2" s="52"/>
      <c r="D2" s="14" t="s">
        <v>0</v>
      </c>
      <c r="E2" s="14" t="s">
        <v>9</v>
      </c>
      <c r="F2" s="14" t="s">
        <v>80</v>
      </c>
    </row>
    <row r="3" spans="2:6" ht="15" customHeight="1" x14ac:dyDescent="0.25">
      <c r="B3" s="52"/>
      <c r="C3" s="52"/>
      <c r="D3" s="12" t="s">
        <v>65</v>
      </c>
      <c r="E3" s="41">
        <f>SEPReport[[#Totals],[Amount]]</f>
        <v>0</v>
      </c>
      <c r="F3" s="45">
        <f>SUBTOTAL(103,SEPReport[Description])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IFERROR(SEPReport[[#Totals],[Amount]]/Income[[#Totals],[Annual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SUBTOTAL(109,SEPReport[Amount])</f>
        <v>0</v>
      </c>
      <c r="E11" s="8"/>
      <c r="F11" s="8"/>
    </row>
  </sheetData>
  <mergeCells count="2">
    <mergeCell ref="B2:C5"/>
    <mergeCell ref="B6:C6"/>
  </mergeCells>
  <dataValidations count="2">
    <dataValidation type="list" allowBlank="1" showInputMessage="1" showErrorMessage="1" sqref="E9:E10" xr:uid="{32FCC5EC-8830-4F68-8779-EB1BBA65D848}">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A47A1A85-248A-4EEE-9105-31F9F74F206E}"/>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7890-8430-493B-9F03-31F82CDEEBB1}">
  <sheetPr codeName="Sheet17"/>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95</v>
      </c>
      <c r="C2" s="52"/>
      <c r="D2" s="14" t="s">
        <v>0</v>
      </c>
      <c r="E2" s="14" t="s">
        <v>9</v>
      </c>
      <c r="F2" s="14" t="s">
        <v>80</v>
      </c>
    </row>
    <row r="3" spans="2:6" ht="15" customHeight="1" x14ac:dyDescent="0.25">
      <c r="B3" s="52"/>
      <c r="C3" s="52"/>
      <c r="D3" s="12" t="s">
        <v>66</v>
      </c>
      <c r="E3" s="41">
        <f>OCTReport[[#Totals],[Amount]]</f>
        <v>0</v>
      </c>
      <c r="F3" s="45">
        <f>SUBTOTAL(103,OCTReport[Description])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IFERROR(OCTReport[[#Totals],[Amount]]/Income[[#Totals],[Annual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SUBTOTAL(109,OCTReport[Amount])</f>
        <v>0</v>
      </c>
      <c r="E11" s="8"/>
      <c r="F11" s="8"/>
    </row>
  </sheetData>
  <mergeCells count="2">
    <mergeCell ref="B2:C5"/>
    <mergeCell ref="B6:C6"/>
  </mergeCells>
  <dataValidations count="2">
    <dataValidation type="list" allowBlank="1" showInputMessage="1" showErrorMessage="1" sqref="E9:E10" xr:uid="{F1C4D640-6F3B-4EDA-85FC-A4F4112B0B78}">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07D9A524-C684-41B2-8042-13948ECB28B0}"/>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F72C-A463-4175-87A1-E8CD097A3A5F}">
  <sheetPr codeName="Sheet18"/>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96</v>
      </c>
      <c r="C2" s="52"/>
      <c r="D2" s="14" t="s">
        <v>0</v>
      </c>
      <c r="E2" s="14" t="s">
        <v>9</v>
      </c>
      <c r="F2" s="14" t="s">
        <v>80</v>
      </c>
    </row>
    <row r="3" spans="2:6" ht="15" customHeight="1" x14ac:dyDescent="0.25">
      <c r="B3" s="52"/>
      <c r="C3" s="52"/>
      <c r="D3" s="12" t="s">
        <v>67</v>
      </c>
      <c r="E3" s="41">
        <f>NOVReport[[#Totals],[Amount]]</f>
        <v>0</v>
      </c>
      <c r="F3" s="45">
        <f>SUBTOTAL(103,NOVReport[Description])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IFERROR(NOVReport[[#Totals],[Amount]]/Income[[#Totals],[Annual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SUBTOTAL(109,NOVReport[Amount])</f>
        <v>0</v>
      </c>
      <c r="E11" s="8"/>
      <c r="F11" s="8"/>
    </row>
  </sheetData>
  <mergeCells count="2">
    <mergeCell ref="B2:C5"/>
    <mergeCell ref="B6:C6"/>
  </mergeCells>
  <dataValidations count="2">
    <dataValidation type="list" allowBlank="1" showInputMessage="1" showErrorMessage="1" sqref="E9:E10" xr:uid="{64A26CAE-1B10-4850-8750-07D567ECB4E0}">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C7A75EAB-CD44-49B9-8160-966125895462}"/>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9719D-0983-4658-BE7B-21B024053087}">
  <sheetPr codeName="Sheet19"/>
  <dimension ref="B2:F11"/>
  <sheetViews>
    <sheetView showGridLines="0" zoomScale="115" zoomScaleNormal="115" workbookViewId="0"/>
  </sheetViews>
  <sheetFormatPr defaultRowHeight="15" x14ac:dyDescent="0.25"/>
  <cols>
    <col min="1" max="1" width="3.7109375" customWidth="1"/>
    <col min="2" max="2" width="17.5703125" bestFit="1" customWidth="1"/>
    <col min="3" max="3" width="51.140625" customWidth="1"/>
    <col min="4" max="4" width="12.42578125" customWidth="1"/>
    <col min="5" max="5" width="15.42578125" bestFit="1" customWidth="1"/>
    <col min="6" max="6" width="18.140625" customWidth="1"/>
    <col min="8" max="8" width="9.85546875" customWidth="1"/>
    <col min="9" max="9" width="9.85546875" bestFit="1" customWidth="1"/>
    <col min="10" max="10" width="9.85546875" customWidth="1"/>
    <col min="11" max="11" width="11.5703125" customWidth="1"/>
  </cols>
  <sheetData>
    <row r="2" spans="2:6" ht="15" customHeight="1" thickBot="1" x14ac:dyDescent="0.3">
      <c r="B2" s="52" t="s">
        <v>97</v>
      </c>
      <c r="C2" s="52"/>
      <c r="D2" s="14" t="s">
        <v>0</v>
      </c>
      <c r="E2" s="14" t="s">
        <v>9</v>
      </c>
      <c r="F2" s="14" t="s">
        <v>80</v>
      </c>
    </row>
    <row r="3" spans="2:6" ht="15" customHeight="1" x14ac:dyDescent="0.25">
      <c r="B3" s="52"/>
      <c r="C3" s="52"/>
      <c r="D3" s="12" t="s">
        <v>68</v>
      </c>
      <c r="E3" s="41">
        <f>DECReport[[#Totals],[Amount]]</f>
        <v>0</v>
      </c>
      <c r="F3" s="45">
        <f>SUBTOTAL(103,DECReport[Description])</f>
        <v>0</v>
      </c>
    </row>
    <row r="4" spans="2:6" ht="15.75" customHeight="1" x14ac:dyDescent="0.25">
      <c r="B4" s="52"/>
      <c r="C4" s="52"/>
      <c r="D4" s="12"/>
      <c r="E4" s="12"/>
      <c r="F4" s="12"/>
    </row>
    <row r="5" spans="2:6" ht="16.5" customHeight="1" thickBot="1" x14ac:dyDescent="0.3">
      <c r="B5" s="52"/>
      <c r="C5" s="52"/>
      <c r="D5" s="14" t="s">
        <v>1</v>
      </c>
      <c r="E5" s="40" t="s">
        <v>10</v>
      </c>
      <c r="F5" s="40"/>
    </row>
    <row r="6" spans="2:6" ht="15.75" customHeight="1" x14ac:dyDescent="0.25">
      <c r="B6" s="53" t="s">
        <v>55</v>
      </c>
      <c r="C6" s="53"/>
      <c r="D6" s="12">
        <v>2023</v>
      </c>
      <c r="E6" s="42">
        <f>IFERROR(DECReport[[#Totals],[Amount]]/Income[[#Totals],[Annual AT]], 0)</f>
        <v>0</v>
      </c>
      <c r="F6" s="42"/>
    </row>
    <row r="8" spans="2:6" x14ac:dyDescent="0.25">
      <c r="B8" s="6" t="s">
        <v>2</v>
      </c>
      <c r="C8" s="6" t="s">
        <v>3</v>
      </c>
      <c r="D8" s="6" t="s">
        <v>4</v>
      </c>
      <c r="E8" s="6" t="s">
        <v>8</v>
      </c>
      <c r="F8" s="6" t="s">
        <v>5</v>
      </c>
    </row>
    <row r="9" spans="2:6" x14ac:dyDescent="0.25">
      <c r="B9" s="23"/>
      <c r="C9" s="44"/>
      <c r="D9" s="4"/>
      <c r="F9" s="44"/>
    </row>
    <row r="10" spans="2:6" x14ac:dyDescent="0.25">
      <c r="B10" s="23"/>
      <c r="C10" s="44"/>
      <c r="D10" s="4"/>
      <c r="F10" s="44"/>
    </row>
    <row r="11" spans="2:6" x14ac:dyDescent="0.25">
      <c r="B11" s="8" t="s">
        <v>41</v>
      </c>
      <c r="C11" s="8"/>
      <c r="D11" s="9">
        <f>SUBTOTAL(109,DECReport[Amount])</f>
        <v>0</v>
      </c>
      <c r="E11" s="8"/>
      <c r="F11" s="8"/>
    </row>
  </sheetData>
  <mergeCells count="2">
    <mergeCell ref="B2:C5"/>
    <mergeCell ref="B6:C6"/>
  </mergeCells>
  <dataValidations count="2">
    <dataValidation type="list" allowBlank="1" showInputMessage="1" showErrorMessage="1" sqref="E9:E10" xr:uid="{87744298-A14E-4A36-8BC8-0A3602AB2712}">
      <formula1>ExpenseCategories</formula1>
    </dataValidation>
    <dataValidation allowBlank="1" showInputMessage="1" showErrorMessage="1" promptTitle="Monthly Report" prompt="Report generated from monthly transactions._x000a__x000a_**FILTERS**_x000a_Category filters can be applied by selecting the &quot;Type&quot; from the slicer next to the table._x000a__x000a_**NOTES**_x000a_This data can be overwritten by generating another report for the same month. " sqref="A1" xr:uid="{1E2FB7C0-DFBF-47BD-8F13-4277EA3AF153}"/>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27</vt:i4>
      </vt:variant>
    </vt:vector>
  </HeadingPairs>
  <TitlesOfParts>
    <vt:vector size="45" baseType="lpstr">
      <vt:lpstr>Reports</vt:lpstr>
      <vt:lpstr>Income</vt:lpstr>
      <vt:lpstr>Savings</vt:lpstr>
      <vt:lpstr>Expenses</vt:lpstr>
      <vt:lpstr>Rules</vt:lpstr>
      <vt:lpstr>Template</vt:lpstr>
      <vt:lpstr>JAN</vt:lpstr>
      <vt:lpstr>FEB</vt:lpstr>
      <vt:lpstr>MAR</vt:lpstr>
      <vt:lpstr>APR</vt:lpstr>
      <vt:lpstr>MAY</vt:lpstr>
      <vt:lpstr>JUN</vt:lpstr>
      <vt:lpstr>JUL</vt:lpstr>
      <vt:lpstr>AUG</vt:lpstr>
      <vt:lpstr>SEP</vt:lpstr>
      <vt:lpstr>OCT</vt:lpstr>
      <vt:lpstr>NOV</vt:lpstr>
      <vt:lpstr>DEC</vt:lpstr>
      <vt:lpstr>ExpenseCategories</vt:lpstr>
      <vt:lpstr>APR!IncomeCategories</vt:lpstr>
      <vt:lpstr>AUG!IncomeCategories</vt:lpstr>
      <vt:lpstr>DEC!IncomeCategories</vt:lpstr>
      <vt:lpstr>FEB!IncomeCategories</vt:lpstr>
      <vt:lpstr>JUL!IncomeCategories</vt:lpstr>
      <vt:lpstr>JUN!IncomeCategories</vt:lpstr>
      <vt:lpstr>MAR!IncomeCategories</vt:lpstr>
      <vt:lpstr>MAY!IncomeCategories</vt:lpstr>
      <vt:lpstr>NOV!IncomeCategories</vt:lpstr>
      <vt:lpstr>OCT!IncomeCategories</vt:lpstr>
      <vt:lpstr>SEP!IncomeCategories</vt:lpstr>
      <vt:lpstr>IncomeCategories</vt:lpstr>
      <vt:lpstr>APR!SavingsCategories</vt:lpstr>
      <vt:lpstr>AUG!SavingsCategories</vt:lpstr>
      <vt:lpstr>DEC!SavingsCategories</vt:lpstr>
      <vt:lpstr>FEB!SavingsCategories</vt:lpstr>
      <vt:lpstr>JUL!SavingsCategories</vt:lpstr>
      <vt:lpstr>JUN!SavingsCategories</vt:lpstr>
      <vt:lpstr>MAR!SavingsCategories</vt:lpstr>
      <vt:lpstr>MAY!SavingsCategories</vt:lpstr>
      <vt:lpstr>NOV!SavingsCategories</vt:lpstr>
      <vt:lpstr>OCT!SavingsCategories</vt:lpstr>
      <vt:lpstr>SEP!SavingsCategories</vt:lpstr>
      <vt:lpstr>SavingsCategories</vt:lpstr>
      <vt:lpstr>SavingsTotal</vt:lpstr>
      <vt:lpstr>TotalExpenses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Jensen</dc:creator>
  <cp:lastModifiedBy>Nick Jensen</cp:lastModifiedBy>
  <dcterms:created xsi:type="dcterms:W3CDTF">2023-10-07T15:34:04Z</dcterms:created>
  <dcterms:modified xsi:type="dcterms:W3CDTF">2023-10-23T16:08:12Z</dcterms:modified>
</cp:coreProperties>
</file>