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IA" sheetId="1" r:id="rId4"/>
    <sheet state="visible" name="Análise" sheetId="2" r:id="rId5"/>
    <sheet state="visible" name="Principal" sheetId="3" r:id="rId6"/>
    <sheet state="visible" name="ChatGPT info" sheetId="4" r:id="rId7"/>
    <sheet state="visible" name="Total_de_acoes" sheetId="5" r:id="rId8"/>
    <sheet state="visible" name="Ticker" sheetId="6" r:id="rId9"/>
  </sheets>
  <definedNames/>
  <calcPr/>
</workbook>
</file>

<file path=xl/sharedStrings.xml><?xml version="1.0" encoding="utf-8"?>
<sst xmlns="http://schemas.openxmlformats.org/spreadsheetml/2006/main" count="1554" uniqueCount="1092">
  <si>
    <r>
      <rPr>
        <sz val="26.0"/>
      </rPr>
      <t xml:space="preserve">   Partes do conteúdo, como "Nome da empresa", "Segmentação" e "Idade", foram geradas pela 
</t>
    </r>
    <r>
      <rPr>
        <sz val="25.0"/>
      </rPr>
      <t xml:space="preserve">inteligência artificial da OpenAI, ChatGPT. Portanto, é cabível que algumas dessas informações estejam 
imprecisas, afinal são dados gerados para fins de estudo. 
   Na página "Análise" é possível realizar pesquisas pelo nome do ativo, além de contar com uma segmentador
de período na linha 32. Para que isso seja possível, acesse no canto superior esquerdo da página a aba
"Arquivo" e faça a sua cópia.
Grato pela atenção...
Atenciosamente,
Leonardo.
Contato: </t>
    </r>
    <r>
      <rPr>
        <color rgb="FF1155CC"/>
        <sz val="25.0"/>
        <u/>
      </rPr>
      <t>https://www.linkedin.com/in/leonardor99/</t>
    </r>
    <r>
      <rPr>
        <sz val="25.0"/>
      </rPr>
      <t xml:space="preserve">
</t>
    </r>
  </si>
  <si>
    <t>Pesquise aqui por um ativo específico:</t>
  </si>
  <si>
    <t>AZUL4</t>
  </si>
  <si>
    <t xml:space="preserve">Nome da empresa: </t>
  </si>
  <si>
    <t>Variação de preço do ativo (em reais)</t>
  </si>
  <si>
    <t>Movimentação de fechamento do ativo (em reais)</t>
  </si>
  <si>
    <t xml:space="preserve">Segmento: </t>
  </si>
  <si>
    <t>Atual</t>
  </si>
  <si>
    <t>Dia</t>
  </si>
  <si>
    <t xml:space="preserve">Idade: </t>
  </si>
  <si>
    <t>Semana</t>
  </si>
  <si>
    <t>Mês</t>
  </si>
  <si>
    <t>Ano</t>
  </si>
  <si>
    <t>12 meses</t>
  </si>
  <si>
    <t>Movimentações gerais por período de tempo e segmento</t>
  </si>
  <si>
    <t xml:space="preserve">Maior fechamento: </t>
  </si>
  <si>
    <t>Resultado</t>
  </si>
  <si>
    <t>Variação (em reais)</t>
  </si>
  <si>
    <t xml:space="preserve">Menor fechamento: </t>
  </si>
  <si>
    <t>Subiu</t>
  </si>
  <si>
    <t xml:space="preserve">Média: </t>
  </si>
  <si>
    <t>Desceu</t>
  </si>
  <si>
    <t xml:space="preserve">Média de quem subiu: </t>
  </si>
  <si>
    <t xml:space="preserve">Média de quem desceu: </t>
  </si>
  <si>
    <t>Variação</t>
  </si>
  <si>
    <t>Variação de quem subiu</t>
  </si>
  <si>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</si>
  <si>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</si>
  <si>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</si>
  <si>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</si>
  <si>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</si>
  <si>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</si>
  <si>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</si>
  <si>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</si>
  <si>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</si>
  <si>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</si>
  <si>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</si>
  <si>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Var. Dia (em decimal)</t>
  </si>
  <si>
    <t>Valor inicial (R$)</t>
  </si>
  <si>
    <t>Quantidade de ações</t>
  </si>
  <si>
    <t>Var. Dia (R$)</t>
  </si>
  <si>
    <t>Nome da empresa</t>
  </si>
  <si>
    <t>Segmento</t>
  </si>
  <si>
    <t>Idade</t>
  </si>
  <si>
    <t>Cat_Idade</t>
  </si>
  <si>
    <t>Var. Semanal (em decimal)</t>
  </si>
  <si>
    <t>Valor Inicial (R$)</t>
  </si>
  <si>
    <t>Var. Semanal (R$)</t>
  </si>
  <si>
    <t>Var. Mês (em decimal)</t>
  </si>
  <si>
    <t>Var. Mês (R$)</t>
  </si>
  <si>
    <t>Var. Ano (em decimal)</t>
  </si>
  <si>
    <t>Var. Ano (R$)</t>
  </si>
  <si>
    <t>Var. 12M (em decimal)</t>
  </si>
  <si>
    <t>Var. 12M (R$)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</si>
  <si>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</si>
  <si>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</si>
  <si>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</si>
  <si>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</si>
  <si>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</si>
  <si>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</si>
  <si>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</si>
  <si>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</si>
  <si>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</si>
  <si>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</si>
  <si>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</si>
  <si>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</si>
  <si>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</si>
  <si>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</si>
  <si>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</si>
  <si>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</si>
  <si>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</si>
  <si>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</si>
  <si>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</si>
  <si>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</si>
  <si>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</si>
  <si>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</si>
  <si>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</si>
  <si>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</si>
  <si>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</si>
  <si>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</si>
  <si>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</si>
  <si>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</si>
  <si>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</si>
  <si>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</si>
  <si>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</si>
  <si>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</si>
  <si>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</si>
  <si>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</si>
  <si>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</si>
  <si>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</si>
  <si>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</si>
  <si>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</si>
  <si>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</si>
  <si>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</si>
  <si>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</si>
  <si>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</si>
  <si>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</si>
  <si>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</si>
  <si>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</si>
  <si>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</si>
  <si>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</si>
  <si>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</si>
  <si>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</si>
  <si>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</si>
  <si>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</si>
  <si>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</si>
  <si>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</si>
  <si>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</si>
  <si>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</si>
  <si>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</si>
  <si>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</si>
  <si>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</si>
  <si>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</si>
  <si>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</si>
  <si>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</si>
  <si>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</si>
  <si>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</si>
  <si>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</si>
  <si>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</si>
  <si>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</si>
  <si>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</si>
  <si>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</si>
  <si>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</si>
  <si>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</si>
  <si>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</si>
  <si>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</si>
  <si>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</si>
  <si>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</si>
  <si>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</si>
  <si>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</si>
  <si>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</si>
  <si>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</si>
  <si>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</si>
  <si>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</si>
  <si>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</si>
  <si>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</si>
  <si>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</si>
  <si>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</si>
  <si>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</si>
  <si>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</si>
  <si>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</si>
  <si>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</si>
  <si>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</si>
  <si>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</si>
  <si>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</si>
  <si>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</si>
  <si>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</si>
  <si>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</si>
  <si>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</si>
  <si>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</si>
  <si>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</si>
  <si>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</si>
  <si>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</si>
  <si>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</si>
  <si>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</si>
  <si>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</si>
  <si>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</si>
  <si>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</si>
  <si>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</si>
  <si>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</si>
  <si>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</si>
  <si>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</si>
  <si>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</si>
  <si>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</si>
  <si>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</si>
  <si>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</si>
  <si>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</si>
  <si>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</si>
  <si>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</si>
  <si>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</si>
  <si>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</si>
  <si>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</si>
  <si>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</si>
  <si>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</si>
  <si>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</si>
  <si>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</si>
  <si>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</si>
  <si>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</si>
  <si>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</si>
  <si>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</si>
  <si>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</si>
  <si>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</si>
  <si>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</si>
  <si>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</si>
  <si>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</si>
  <si>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</si>
  <si>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</si>
  <si>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</si>
  <si>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</si>
  <si>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</si>
  <si>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</si>
  <si>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</si>
  <si>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</si>
  <si>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</si>
  <si>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</si>
  <si>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</si>
  <si>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</si>
  <si>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</si>
  <si>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</si>
  <si>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</si>
  <si>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</si>
  <si>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</si>
  <si>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</si>
  <si>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</si>
  <si>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</si>
  <si>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</si>
  <si>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</si>
  <si>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</si>
  <si>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</si>
  <si>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</si>
  <si>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</si>
  <si>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</si>
  <si>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</si>
  <si>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</si>
  <si>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Nome da Empresa</t>
  </si>
  <si>
    <t>Idade (em anos)</t>
  </si>
  <si>
    <t>Usiminas</t>
  </si>
  <si>
    <t>Siderurgia</t>
  </si>
  <si>
    <t>CSN Mineração</t>
  </si>
  <si>
    <t>Mineração</t>
  </si>
  <si>
    <t>Petrobras</t>
  </si>
  <si>
    <t>Petróleo</t>
  </si>
  <si>
    <t>Suzano</t>
  </si>
  <si>
    <t>Papel e Celulose</t>
  </si>
  <si>
    <t>CPFL Energia</t>
  </si>
  <si>
    <t>Energia</t>
  </si>
  <si>
    <t>PetroRio</t>
  </si>
  <si>
    <t>Vale</t>
  </si>
  <si>
    <t>Multiplan</t>
  </si>
  <si>
    <t>Shopping Centers</t>
  </si>
  <si>
    <t>Itaú Unibanco</t>
  </si>
  <si>
    <t>Serviços Financeiros</t>
  </si>
  <si>
    <t>Rede D'Or</t>
  </si>
  <si>
    <t>Saúde</t>
  </si>
  <si>
    <t>Braskem</t>
  </si>
  <si>
    <t>Química</t>
  </si>
  <si>
    <t>Azul</t>
  </si>
  <si>
    <t>Transporte Aéreo</t>
  </si>
  <si>
    <t>3R Petroleum</t>
  </si>
  <si>
    <t>Equatorial Energia</t>
  </si>
  <si>
    <t>Siderúrgica Nacional</t>
  </si>
  <si>
    <t>YDUQS</t>
  </si>
  <si>
    <t>Educação</t>
  </si>
  <si>
    <t>Ultrapar</t>
  </si>
  <si>
    <t>Distribuição de Combustíveis</t>
  </si>
  <si>
    <t>MRV</t>
  </si>
  <si>
    <t>Construção Civil</t>
  </si>
  <si>
    <t>Arezzo</t>
  </si>
  <si>
    <t>Moda</t>
  </si>
  <si>
    <t>Banco Bradesco</t>
  </si>
  <si>
    <t>Minerva</t>
  </si>
  <si>
    <t>Alimentos</t>
  </si>
  <si>
    <t>Grupo Pão de Açúcar</t>
  </si>
  <si>
    <t>Varejo</t>
  </si>
  <si>
    <t>BRF</t>
  </si>
  <si>
    <t>Vivo</t>
  </si>
  <si>
    <t>Telecomunicações</t>
  </si>
  <si>
    <t>Rumo</t>
  </si>
  <si>
    <t>Transporte Ferroviário</t>
  </si>
  <si>
    <t>Cielo</t>
  </si>
  <si>
    <t>Dexco</t>
  </si>
  <si>
    <t>Tecnologia</t>
  </si>
  <si>
    <t>TIM</t>
  </si>
  <si>
    <t>Bradespar</t>
  </si>
  <si>
    <t>Investimentos</t>
  </si>
  <si>
    <t>Locaweb</t>
  </si>
  <si>
    <t>PetroRecôncavo</t>
  </si>
  <si>
    <t>Itaúsa</t>
  </si>
  <si>
    <t>Banco do Brasil</t>
  </si>
  <si>
    <t>RaiaDrogasil</t>
  </si>
  <si>
    <t>Saúde/Varejo</t>
  </si>
  <si>
    <t>Metalúrgica Gerdau</t>
  </si>
  <si>
    <t>Cosan</t>
  </si>
  <si>
    <t>JBS</t>
  </si>
  <si>
    <t>Magazine Luiza</t>
  </si>
  <si>
    <t>Gerdau</t>
  </si>
  <si>
    <t>Raízen</t>
  </si>
  <si>
    <t>Copel</t>
  </si>
  <si>
    <t>Grupo Vamos</t>
  </si>
  <si>
    <t>Logística</t>
  </si>
  <si>
    <t>Marfrig</t>
  </si>
  <si>
    <t>Ambev</t>
  </si>
  <si>
    <t>Bebidas</t>
  </si>
  <si>
    <t>BB Seguridade</t>
  </si>
  <si>
    <t>Seguros</t>
  </si>
  <si>
    <t>Sabesp</t>
  </si>
  <si>
    <t>Saneamento</t>
  </si>
  <si>
    <t>Totvs</t>
  </si>
  <si>
    <t>CEMIG</t>
  </si>
  <si>
    <t>Eletrobras</t>
  </si>
  <si>
    <t>Eneva</t>
  </si>
  <si>
    <t>WEG</t>
  </si>
  <si>
    <t>Equipamentos Elétricos</t>
  </si>
  <si>
    <t>SLC Agrícola</t>
  </si>
  <si>
    <t>Agronegócio</t>
  </si>
  <si>
    <t>Grupo CCR</t>
  </si>
  <si>
    <t>Infraestrutura</t>
  </si>
  <si>
    <t>Cogna</t>
  </si>
  <si>
    <t>Transmissão Paulista</t>
  </si>
  <si>
    <t>Engie</t>
  </si>
  <si>
    <t>Vibra Energia</t>
  </si>
  <si>
    <t>IRB Brasil RE</t>
  </si>
  <si>
    <t>Seguros/Resseguros</t>
  </si>
  <si>
    <t>Petz</t>
  </si>
  <si>
    <t>EZTEC</t>
  </si>
  <si>
    <t>Fleury</t>
  </si>
  <si>
    <t>Grupo Soma</t>
  </si>
  <si>
    <t>Alpargatas</t>
  </si>
  <si>
    <t>Calçados</t>
  </si>
  <si>
    <t>Cyrela</t>
  </si>
  <si>
    <t>Embraer</t>
  </si>
  <si>
    <t>Aeroespacial</t>
  </si>
  <si>
    <t>Natura</t>
  </si>
  <si>
    <t>Cosméticos</t>
  </si>
  <si>
    <t>Assaí</t>
  </si>
  <si>
    <t>B3</t>
  </si>
  <si>
    <t>Bolsa de Valores</t>
  </si>
  <si>
    <t>Hypera</t>
  </si>
  <si>
    <t>Farmacêutico</t>
  </si>
  <si>
    <t>São Martinho</t>
  </si>
  <si>
    <t>Açúcar e Etanol</t>
  </si>
  <si>
    <t>Hapvida</t>
  </si>
  <si>
    <t>Lojas Renner</t>
  </si>
  <si>
    <t>Carrefour Brasil</t>
  </si>
  <si>
    <t>Casas Bahia</t>
  </si>
  <si>
    <t>Localiza</t>
  </si>
  <si>
    <t>Aluguel de Carros</t>
  </si>
  <si>
    <t>CVC</t>
  </si>
  <si>
    <t>Turismo</t>
  </si>
  <si>
    <t>GOL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</si>
  <si>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</si>
  <si>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</si>
  <si>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</si>
  <si>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</si>
  <si>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</si>
  <si>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</si>
  <si>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</si>
  <si>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</si>
  <si>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</si>
  <si>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</si>
  <si>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</si>
  <si>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</si>
  <si>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OIBR3</t>
  </si>
  <si>
    <t>Oi</t>
  </si>
  <si>
    <t>AMER3</t>
  </si>
  <si>
    <t>Americanas</t>
  </si>
  <si>
    <t>CXSE3</t>
  </si>
  <si>
    <t>Caixa Seguridade</t>
  </si>
  <si>
    <t>SEQL3</t>
  </si>
  <si>
    <t>Sequoia Logística</t>
  </si>
  <si>
    <t>CPLE3</t>
  </si>
  <si>
    <t>QUAL3</t>
  </si>
  <si>
    <t>Qualicorp</t>
  </si>
  <si>
    <t>RCSL4</t>
  </si>
  <si>
    <t>Recrusul</t>
  </si>
  <si>
    <t>MLAS3</t>
  </si>
  <si>
    <t>Multilaser</t>
  </si>
  <si>
    <t>IFCM3</t>
  </si>
  <si>
    <t>Infracommerce</t>
  </si>
  <si>
    <t>POMO4</t>
  </si>
  <si>
    <t>Marcopolo</t>
  </si>
  <si>
    <t>MTRE3</t>
  </si>
  <si>
    <t>Mitre Realty</t>
  </si>
  <si>
    <t>ANIM3</t>
  </si>
  <si>
    <t>Ânima Educação</t>
  </si>
  <si>
    <t>GMAT3</t>
  </si>
  <si>
    <t>Grupo Mateus</t>
  </si>
  <si>
    <t>RCSL3</t>
  </si>
  <si>
    <t>GFSA3</t>
  </si>
  <si>
    <t>Gafisa</t>
  </si>
  <si>
    <t>MOVI3</t>
  </si>
  <si>
    <t>Movida</t>
  </si>
  <si>
    <t>TEND3</t>
  </si>
  <si>
    <t>Construtora Tenda</t>
  </si>
  <si>
    <t>VITT3</t>
  </si>
  <si>
    <t>Vittia</t>
  </si>
  <si>
    <t>AERI3</t>
  </si>
  <si>
    <t>Aeris Energy</t>
  </si>
  <si>
    <t>SBFG3</t>
  </si>
  <si>
    <t>Grupo SBF</t>
  </si>
  <si>
    <t>PGMN3</t>
  </si>
  <si>
    <t>Pague Menos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</si>
  <si>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</si>
  <si>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</si>
  <si>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</si>
  <si>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</si>
  <si>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</si>
  <si>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</si>
  <si>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</si>
  <si>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</si>
  <si>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CEAB3</t>
  </si>
  <si>
    <t>C&amp;A</t>
  </si>
  <si>
    <t>JHSF3</t>
  </si>
  <si>
    <t>JHSF</t>
  </si>
  <si>
    <t>SIMH3</t>
  </si>
  <si>
    <t>Simpar</t>
  </si>
  <si>
    <t>VULC3</t>
  </si>
  <si>
    <t>Vulcabras</t>
  </si>
  <si>
    <t>ECOR3</t>
  </si>
  <si>
    <t>EcoRodovias</t>
  </si>
  <si>
    <t>STBP3</t>
  </si>
  <si>
    <t>Santos Brasil</t>
  </si>
  <si>
    <t>LJQQ3</t>
  </si>
  <si>
    <t>Lojas Quero-Quero</t>
  </si>
  <si>
    <t>GUAR3</t>
  </si>
  <si>
    <t>Guararapes</t>
  </si>
  <si>
    <t>USIM3</t>
  </si>
  <si>
    <t>PDGR3</t>
  </si>
  <si>
    <t>PDG Realty</t>
  </si>
  <si>
    <t>PSSA3</t>
  </si>
  <si>
    <t>Porto Seguro</t>
  </si>
  <si>
    <t>SAPR4</t>
  </si>
  <si>
    <t>Sanepar</t>
  </si>
  <si>
    <t>CSMG3</t>
  </si>
  <si>
    <t>COPASA</t>
  </si>
  <si>
    <t>RAPT4</t>
  </si>
  <si>
    <t>Randon</t>
  </si>
  <si>
    <t>MBLY3</t>
  </si>
  <si>
    <t>Mobly</t>
  </si>
  <si>
    <t>CURY3</t>
  </si>
  <si>
    <t>Cury</t>
  </si>
  <si>
    <t>POSI3</t>
  </si>
  <si>
    <t>Positivo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</si>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</sst>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18">
    <font>
      <sz val="10.0"/>
      <color rgb="FF000000"/>
      <name val="Arial"/>
      <scheme val="minor"/>
    </font>
    <font>
      <u/>
      <color rgb="FF0000FF"/>
    </font>
    <font>
      <sz val="13.0"/>
      <color theme="0"/>
      <name val="Arial"/>
      <scheme val="minor"/>
    </font>
    <font>
      <sz val="14.0"/>
      <color theme="1"/>
      <name val="Arial"/>
      <scheme val="minor"/>
    </font>
    <font/>
    <font>
      <sz val="19.0"/>
      <color theme="0"/>
      <name val="Arial"/>
      <scheme val="minor"/>
    </font>
    <font>
      <sz val="12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color theme="1"/>
      <name val="Arial"/>
      <scheme val="minor"/>
    </font>
    <font>
      <sz val="18.0"/>
      <color theme="0"/>
      <name val="Arial"/>
      <scheme val="minor"/>
    </font>
    <font>
      <sz val="18.0"/>
      <color theme="1"/>
      <name val="Arial"/>
      <scheme val="minor"/>
    </font>
    <font>
      <sz val="12.0"/>
      <color theme="1"/>
      <name val="Arial"/>
      <scheme val="minor"/>
    </font>
    <font>
      <b/>
      <sz val="11.0"/>
      <color theme="1"/>
      <name val="Arial"/>
    </font>
    <font>
      <sz val="10.0"/>
      <color theme="1"/>
      <name val="Arial"/>
    </font>
    <font>
      <sz val="11.0"/>
      <color theme="1"/>
      <name val="&quot;aptos narrow&quot;"/>
    </font>
    <font>
      <color rgb="FFECECEC"/>
      <name val="Söhne"/>
    </font>
  </fonts>
  <fills count="12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4EA72E"/>
        <bgColor rgb="FF4EA72E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rgb="FFEDEDED"/>
        <bgColor rgb="FFEDEDED"/>
      </patternFill>
    </fill>
    <fill>
      <patternFill patternType="solid">
        <fgColor rgb="FF212121"/>
        <bgColor rgb="FF212121"/>
      </patternFill>
    </fill>
  </fills>
  <borders count="39">
    <border/>
    <border>
      <left style="thin">
        <color rgb="FF434343"/>
      </left>
      <top style="thin">
        <color rgb="FF434343"/>
      </top>
    </border>
    <border>
      <top style="thin">
        <color rgb="FF434343"/>
      </top>
    </border>
    <border>
      <right style="thin">
        <color rgb="FF434343"/>
      </right>
      <top style="thin">
        <color rgb="FF434343"/>
      </top>
    </border>
    <border>
      <left style="thin">
        <color rgb="FF434343"/>
      </left>
      <bottom style="thin">
        <color rgb="FF434343"/>
      </bottom>
    </border>
    <border>
      <bottom style="thin">
        <color rgb="FF434343"/>
      </bottom>
    </border>
    <border>
      <right style="thin">
        <color rgb="FF434343"/>
      </right>
      <bottom style="thin">
        <color rgb="FF434343"/>
      </bottom>
    </border>
    <border>
      <left style="thin">
        <color rgb="FF434343"/>
      </left>
      <top style="thin">
        <color rgb="FF434343"/>
      </top>
      <bottom style="thin">
        <color rgb="FF434343"/>
      </bottom>
    </border>
    <border>
      <top style="thin">
        <color rgb="FF434343"/>
      </top>
      <bottom style="thin">
        <color rgb="FF434343"/>
      </bottom>
    </border>
    <border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434343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right style="thin">
        <color rgb="FF434343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434343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434343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434343"/>
      </left>
      <right style="thin">
        <color rgb="FFFFFFFF"/>
      </right>
      <top style="thin">
        <color rgb="FFFFFFFF"/>
      </top>
      <bottom style="thin">
        <color rgb="FF434343"/>
      </bottom>
    </border>
    <border>
      <left style="thin">
        <color rgb="FFFFFFFF"/>
      </left>
      <top style="thin">
        <color rgb="FFFFFFFF"/>
      </top>
      <bottom style="thin">
        <color rgb="FF434343"/>
      </bottom>
    </border>
    <border>
      <right style="thin">
        <color rgb="FF434343"/>
      </right>
      <top style="thin">
        <color rgb="FFFFFFFF"/>
      </top>
      <bottom style="thin">
        <color rgb="FF434343"/>
      </bottom>
    </border>
    <border>
      <right style="thin">
        <color rgb="FFFFFFFF"/>
      </right>
      <top style="thin">
        <color rgb="FFFFFFFF"/>
      </top>
      <bottom style="thin">
        <color rgb="FF43434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34343"/>
      </bottom>
    </border>
    <border>
      <left style="thin">
        <color rgb="FFFFFFFF"/>
      </left>
      <right style="thin">
        <color rgb="FF434343"/>
      </right>
      <top style="thin">
        <color rgb="FFFFFFFF"/>
      </top>
      <bottom style="thin">
        <color rgb="FF43434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434343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E3E3E3"/>
      </left>
      <top style="thin">
        <color rgb="FFE3E3E3"/>
      </top>
      <bottom style="thin">
        <color rgb="FFE3E3E3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 vertical="center"/>
    </xf>
    <xf borderId="1" fillId="0" fontId="3" numFmtId="0" xfId="0" applyAlignment="1" applyBorder="1" applyFont="1">
      <alignment horizontal="left" readingOrder="0" vertical="center"/>
    </xf>
    <xf borderId="2" fillId="0" fontId="4" numFmtId="0" xfId="0" applyBorder="1" applyFont="1"/>
    <xf borderId="3" fillId="0" fontId="4" numFmtId="0" xfId="0" applyBorder="1" applyFont="1"/>
    <xf borderId="0" fillId="0" fontId="3" numFmtId="0" xfId="0" applyAlignment="1" applyFont="1">
      <alignment horizontal="left" readingOrder="0" vertical="center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0" fillId="3" fontId="5" numFmtId="0" xfId="0" applyAlignment="1" applyFill="1" applyFont="1">
      <alignment horizontal="center" vertical="center"/>
    </xf>
    <xf borderId="7" fillId="4" fontId="6" numFmtId="0" xfId="0" applyAlignment="1" applyBorder="1" applyFill="1" applyFont="1">
      <alignment horizontal="right" readingOrder="0"/>
    </xf>
    <xf borderId="8" fillId="0" fontId="4" numFmtId="0" xfId="0" applyBorder="1" applyFont="1"/>
    <xf borderId="9" fillId="0" fontId="7" numFmtId="0" xfId="0" applyAlignment="1" applyBorder="1" applyFont="1">
      <alignment horizontal="center"/>
    </xf>
    <xf borderId="7" fillId="4" fontId="6" numFmtId="0" xfId="0" applyAlignment="1" applyBorder="1" applyFont="1">
      <alignment horizontal="center" readingOrder="0"/>
    </xf>
    <xf borderId="9" fillId="0" fontId="4" numFmtId="0" xfId="0" applyBorder="1" applyFont="1"/>
    <xf borderId="10" fillId="0" fontId="8" numFmtId="0" xfId="0" applyAlignment="1" applyBorder="1" applyFont="1">
      <alignment horizontal="right" readingOrder="0"/>
    </xf>
    <xf borderId="11" fillId="0" fontId="9" numFmtId="164" xfId="0" applyAlignment="1" applyBorder="1" applyFont="1" applyNumberFormat="1">
      <alignment horizontal="center"/>
    </xf>
    <xf borderId="12" fillId="0" fontId="4" numFmtId="0" xfId="0" applyBorder="1" applyFont="1"/>
    <xf borderId="13" fillId="5" fontId="10" numFmtId="0" xfId="0" applyAlignment="1" applyBorder="1" applyFill="1" applyFont="1">
      <alignment horizontal="right" readingOrder="0"/>
    </xf>
    <xf borderId="11" fillId="6" fontId="0" numFmtId="164" xfId="0" applyAlignment="1" applyBorder="1" applyFill="1" applyFont="1" applyNumberFormat="1">
      <alignment horizontal="center"/>
    </xf>
    <xf borderId="9" fillId="6" fontId="0" numFmtId="0" xfId="0" applyAlignment="1" applyBorder="1" applyFont="1">
      <alignment horizontal="center"/>
    </xf>
    <xf borderId="14" fillId="0" fontId="8" numFmtId="0" xfId="0" applyAlignment="1" applyBorder="1" applyFont="1">
      <alignment horizontal="right" readingOrder="0"/>
    </xf>
    <xf borderId="15" fillId="0" fontId="9" numFmtId="164" xfId="0" applyAlignment="1" applyBorder="1" applyFont="1" applyNumberFormat="1">
      <alignment horizontal="center"/>
    </xf>
    <xf borderId="16" fillId="0" fontId="4" numFmtId="0" xfId="0" applyBorder="1" applyFont="1"/>
    <xf borderId="17" fillId="5" fontId="10" numFmtId="0" xfId="0" applyAlignment="1" applyBorder="1" applyFont="1">
      <alignment horizontal="right" readingOrder="0"/>
    </xf>
    <xf borderId="15" fillId="6" fontId="0" numFmtId="164" xfId="0" applyAlignment="1" applyBorder="1" applyFont="1" applyNumberFormat="1">
      <alignment horizontal="center" readingOrder="0"/>
    </xf>
    <xf borderId="0" fillId="0" fontId="7" numFmtId="0" xfId="0" applyAlignment="1" applyFont="1">
      <alignment horizontal="center" vertical="center"/>
    </xf>
    <xf borderId="15" fillId="6" fontId="0" numFmtId="164" xfId="0" applyAlignment="1" applyBorder="1" applyFont="1" applyNumberFormat="1">
      <alignment horizontal="center"/>
    </xf>
    <xf borderId="17" fillId="0" fontId="10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9" fillId="6" fontId="0" numFmtId="164" xfId="0" applyAlignment="1" applyBorder="1" applyFont="1" applyNumberFormat="1">
      <alignment horizontal="center"/>
    </xf>
    <xf borderId="20" fillId="0" fontId="4" numFmtId="0" xfId="0" applyBorder="1" applyFont="1"/>
    <xf borderId="21" fillId="0" fontId="7" numFmtId="0" xfId="0" applyBorder="1" applyFont="1"/>
    <xf borderId="22" fillId="0" fontId="7" numFmtId="0" xfId="0" applyBorder="1" applyFont="1"/>
    <xf borderId="23" fillId="0" fontId="7" numFmtId="0" xfId="0" applyBorder="1" applyFont="1"/>
    <xf borderId="0" fillId="3" fontId="11" numFmtId="0" xfId="0" applyAlignment="1" applyFont="1">
      <alignment horizontal="center" readingOrder="0" vertical="center"/>
    </xf>
    <xf borderId="0" fillId="6" fontId="7" numFmtId="0" xfId="0" applyFont="1"/>
    <xf borderId="0" fillId="0" fontId="12" numFmtId="0" xfId="0" applyAlignment="1" applyFont="1">
      <alignment horizontal="center" readingOrder="0"/>
    </xf>
    <xf borderId="0" fillId="6" fontId="13" numFmtId="0" xfId="0" applyAlignment="1" applyFont="1">
      <alignment horizontal="center" readingOrder="0"/>
    </xf>
    <xf borderId="3" fillId="0" fontId="7" numFmtId="164" xfId="0" applyBorder="1" applyFont="1" applyNumberFormat="1"/>
    <xf borderId="24" fillId="4" fontId="13" numFmtId="0" xfId="0" applyAlignment="1" applyBorder="1" applyFont="1">
      <alignment horizontal="center" readingOrder="0"/>
    </xf>
    <xf borderId="25" fillId="4" fontId="13" numFmtId="0" xfId="0" applyAlignment="1" applyBorder="1" applyFont="1">
      <alignment horizontal="center" readingOrder="0"/>
    </xf>
    <xf borderId="26" fillId="0" fontId="4" numFmtId="0" xfId="0" applyBorder="1" applyFont="1"/>
    <xf borderId="27" fillId="0" fontId="7" numFmtId="164" xfId="0" applyBorder="1" applyFont="1" applyNumberFormat="1"/>
    <xf borderId="24" fillId="7" fontId="13" numFmtId="0" xfId="0" applyAlignment="1" applyBorder="1" applyFill="1" applyFont="1">
      <alignment horizontal="right" readingOrder="0"/>
    </xf>
    <xf borderId="25" fillId="0" fontId="7" numFmtId="164" xfId="0" applyBorder="1" applyFont="1" applyNumberFormat="1"/>
    <xf borderId="6" fillId="0" fontId="7" numFmtId="164" xfId="0" applyBorder="1" applyFont="1" applyNumberFormat="1"/>
    <xf borderId="0" fillId="0" fontId="7" numFmtId="0" xfId="0" applyAlignment="1" applyFont="1">
      <alignment readingOrder="0"/>
    </xf>
    <xf borderId="25" fillId="4" fontId="13" numFmtId="0" xfId="0" applyAlignment="1" applyBorder="1" applyFont="1">
      <alignment horizontal="center"/>
    </xf>
    <xf borderId="28" fillId="0" fontId="7" numFmtId="0" xfId="0" applyBorder="1" applyFont="1"/>
    <xf borderId="29" fillId="0" fontId="4" numFmtId="0" xfId="0" applyBorder="1" applyFont="1"/>
    <xf borderId="30" fillId="6" fontId="0" numFmtId="164" xfId="0" applyAlignment="1" applyBorder="1" applyFont="1" applyNumberFormat="1">
      <alignment horizontal="right"/>
    </xf>
    <xf borderId="30" fillId="0" fontId="7" numFmtId="164" xfId="0" applyAlignment="1" applyBorder="1" applyFont="1" applyNumberFormat="1">
      <alignment horizontal="right"/>
    </xf>
    <xf borderId="31" fillId="0" fontId="7" numFmtId="0" xfId="0" applyBorder="1" applyFont="1"/>
    <xf borderId="32" fillId="0" fontId="4" numFmtId="0" xfId="0" applyBorder="1" applyFont="1"/>
    <xf borderId="0" fillId="6" fontId="0" numFmtId="164" xfId="0" applyAlignment="1" applyFont="1" applyNumberFormat="1">
      <alignment horizontal="right"/>
    </xf>
    <xf borderId="0" fillId="0" fontId="7" numFmtId="164" xfId="0" applyAlignment="1" applyFont="1" applyNumberFormat="1">
      <alignment horizontal="right"/>
    </xf>
    <xf borderId="33" fillId="0" fontId="7" numFmtId="0" xfId="0" applyBorder="1" applyFont="1"/>
    <xf borderId="34" fillId="0" fontId="4" numFmtId="0" xfId="0" applyBorder="1" applyFont="1"/>
    <xf borderId="35" fillId="6" fontId="0" numFmtId="164" xfId="0" applyAlignment="1" applyBorder="1" applyFont="1" applyNumberFormat="1">
      <alignment horizontal="right"/>
    </xf>
    <xf borderId="35" fillId="0" fontId="7" numFmtId="164" xfId="0" applyAlignment="1" applyBorder="1" applyFont="1" applyNumberFormat="1">
      <alignment horizontal="right"/>
    </xf>
    <xf borderId="0" fillId="0" fontId="7" numFmtId="0" xfId="0" applyFont="1"/>
    <xf borderId="0" fillId="3" fontId="14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0" fontId="10" numFmtId="164" xfId="0" applyAlignment="1" applyFont="1" applyNumberFormat="1">
      <alignment readingOrder="0"/>
    </xf>
    <xf borderId="0" fillId="8" fontId="15" numFmtId="0" xfId="0" applyAlignment="1" applyFill="1" applyFont="1">
      <alignment vertical="bottom"/>
    </xf>
    <xf borderId="0" fillId="8" fontId="15" numFmtId="14" xfId="0" applyAlignment="1" applyFont="1" applyNumberFormat="1">
      <alignment horizontal="right" vertical="bottom"/>
    </xf>
    <xf borderId="0" fillId="8" fontId="15" numFmtId="2" xfId="0" applyAlignment="1" applyFont="1" applyNumberFormat="1">
      <alignment horizontal="right" vertical="bottom"/>
    </xf>
    <xf borderId="0" fillId="8" fontId="15" numFmtId="0" xfId="0" applyAlignment="1" applyFont="1">
      <alignment horizontal="right" vertical="bottom"/>
    </xf>
    <xf borderId="0" fillId="0" fontId="10" numFmtId="0" xfId="0" applyFont="1"/>
    <xf borderId="0" fillId="0" fontId="10" numFmtId="2" xfId="0" applyFont="1" applyNumberFormat="1"/>
    <xf borderId="0" fillId="0" fontId="10" numFmtId="3" xfId="0" applyFont="1" applyNumberFormat="1"/>
    <xf borderId="0" fillId="0" fontId="10" numFmtId="164" xfId="0" applyFont="1" applyNumberFormat="1"/>
    <xf borderId="0" fillId="9" fontId="15" numFmtId="0" xfId="0" applyAlignment="1" applyFill="1" applyFont="1">
      <alignment vertical="bottom"/>
    </xf>
    <xf borderId="0" fillId="9" fontId="15" numFmtId="14" xfId="0" applyAlignment="1" applyFont="1" applyNumberFormat="1">
      <alignment horizontal="right" vertical="bottom"/>
    </xf>
    <xf borderId="0" fillId="9" fontId="15" numFmtId="2" xfId="0" applyAlignment="1" applyFont="1" applyNumberFormat="1">
      <alignment horizontal="right" vertical="bottom"/>
    </xf>
    <xf borderId="0" fillId="9" fontId="15" numFmtId="0" xfId="0" applyAlignment="1" applyFont="1">
      <alignment horizontal="right" vertical="bottom"/>
    </xf>
    <xf borderId="0" fillId="9" fontId="16" numFmtId="0" xfId="0" applyAlignment="1" applyFont="1">
      <alignment vertical="bottom"/>
    </xf>
    <xf borderId="0" fillId="8" fontId="16" numFmtId="0" xfId="0" applyAlignment="1" applyFont="1">
      <alignment vertical="bottom"/>
    </xf>
    <xf borderId="36" fillId="10" fontId="17" numFmtId="0" xfId="0" applyAlignment="1" applyBorder="1" applyFill="1" applyFont="1">
      <alignment horizontal="center" readingOrder="0" vertical="bottom"/>
    </xf>
    <xf borderId="35" fillId="10" fontId="17" numFmtId="0" xfId="0" applyAlignment="1" applyBorder="1" applyFont="1">
      <alignment horizontal="center" readingOrder="0" vertical="bottom"/>
    </xf>
    <xf borderId="37" fillId="11" fontId="17" numFmtId="0" xfId="0" applyAlignment="1" applyBorder="1" applyFill="1" applyFont="1">
      <alignment horizontal="left" readingOrder="0"/>
    </xf>
    <xf borderId="38" fillId="11" fontId="17" numFmtId="0" xfId="0" applyAlignment="1" applyBorder="1" applyFont="1">
      <alignment horizontal="left" readingOrder="0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9" numFmtId="3" xfId="0" applyAlignment="1" applyFont="1" applyNumberFormat="1">
      <alignment horizontal="right" vertical="bottom"/>
    </xf>
    <xf borderId="0" fillId="0" fontId="9" numFmtId="4" xfId="0" applyAlignment="1" applyFont="1" applyNumberFormat="1">
      <alignment horizontal="right" vertical="bottom"/>
    </xf>
    <xf borderId="0" fillId="0" fontId="16" numFmtId="0" xfId="0" applyAlignment="1" applyFont="1">
      <alignment vertical="bottom"/>
    </xf>
    <xf borderId="0" fillId="3" fontId="9" numFmtId="0" xfId="0" applyAlignment="1" applyFont="1">
      <alignment vertical="bottom"/>
    </xf>
    <xf borderId="0" fillId="0" fontId="9" numFmtId="0" xfId="0" applyFont="1"/>
    <xf borderId="0" fillId="8" fontId="9" numFmtId="0" xfId="0" applyAlignment="1" applyFont="1">
      <alignment vertical="bottom"/>
    </xf>
    <xf borderId="0" fillId="9" fontId="9" numFmtId="0" xfId="0" applyAlignment="1" applyFont="1">
      <alignment vertical="bottom"/>
    </xf>
    <xf borderId="0" fillId="8" fontId="9" numFmtId="0" xfId="0" applyAlignment="1" applyFont="1">
      <alignment shrinkToFit="0" vertical="bottom" wrapText="0"/>
    </xf>
  </cellXfs>
  <cellStyles count="1">
    <cellStyle xfId="0" name="Normal" builtinId="0"/>
  </cellStyles>
  <dxfs count="12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5">
    <tableStyle count="3" pivot="0" name="Principal-style">
      <tableStyleElement dxfId="1" type="headerRow"/>
      <tableStyleElement dxfId="2" type="firstRowStripe"/>
      <tableStyleElement dxfId="3" type="secondRowStripe"/>
    </tableStyle>
    <tableStyle count="3" pivot="0" name="Principal-style 2">
      <tableStyleElement dxfId="4" type="headerRow"/>
      <tableStyleElement dxfId="2" type="firstRowStripe"/>
      <tableStyleElement dxfId="5" type="secondRowStripe"/>
    </tableStyle>
    <tableStyle count="3" pivot="0" name="Principal-style 3">
      <tableStyleElement dxfId="6" type="headerRow"/>
      <tableStyleElement dxfId="2" type="firstRowStripe"/>
      <tableStyleElement dxfId="7" type="secondRowStripe"/>
    </tableStyle>
    <tableStyle count="3" pivot="0" name="Principal-style 4">
      <tableStyleElement dxfId="8" type="headerRow"/>
      <tableStyleElement dxfId="2" type="firstRowStripe"/>
      <tableStyleElement dxfId="9" type="secondRowStripe"/>
    </tableStyle>
    <tableStyle count="3" pivot="0" name="Principal-style 5">
      <tableStyleElement dxfId="10" type="headerRow"/>
      <tableStyleElement dxfId="2" type="firstRowStripe"/>
      <tableStyleElement dxfId="1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rPr b="0">
                <a:solidFill>
                  <a:schemeClr val="dk1"/>
                </a:solidFill>
                <a:latin typeface="+mn-lt"/>
              </a:rPr>
              <a:t>Variação de quem subiu X Segmento</a:t>
            </a:r>
          </a:p>
        </c:rich>
      </c:tx>
      <c:overlay val="0"/>
    </c:title>
    <c:view3D>
      <c:rotX val="50"/>
      <c:perspective val="0"/>
    </c:view3D>
    <c:plotArea>
      <c:layout/>
      <c:doughnutChart>
        <c:varyColors val="1"/>
        <c:ser>
          <c:idx val="0"/>
          <c:order val="0"/>
          <c:tx>
            <c:strRef>
              <c:f>'Análise'!$E$41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  <c:spPr>
              <a:solidFill>
                <a:srgbClr val="FFC599"/>
              </a:solidFill>
            </c:spPr>
          </c:dPt>
          <c:dPt>
            <c:idx val="17"/>
            <c:spPr>
              <a:solidFill>
                <a:srgbClr val="B5E5E8"/>
              </a:solidFill>
            </c:spPr>
          </c:dPt>
          <c:dPt>
            <c:idx val="18"/>
            <c:spPr>
              <a:solidFill>
                <a:srgbClr val="ECF3FE"/>
              </a:solidFill>
            </c:spPr>
          </c:dPt>
          <c:dPt>
            <c:idx val="19"/>
            <c:spPr>
              <a:solidFill>
                <a:srgbClr val="FDECEB"/>
              </a:solidFill>
            </c:spPr>
          </c:dPt>
          <c:dPt>
            <c:idx val="20"/>
            <c:spPr>
              <a:solidFill>
                <a:srgbClr val="FFF8E6"/>
              </a:solidFill>
            </c:spPr>
          </c:dPt>
          <c:dPt>
            <c:idx val="21"/>
            <c:spPr>
              <a:solidFill>
                <a:srgbClr val="EBF6EE"/>
              </a:solidFill>
            </c:spPr>
          </c:dPt>
          <c:dPt>
            <c:idx val="22"/>
            <c:spPr>
              <a:solidFill>
                <a:srgbClr val="FFF0E6"/>
              </a:solidFill>
            </c:spPr>
          </c:dPt>
          <c:dPt>
            <c:idx val="23"/>
            <c:spPr>
              <a:solidFill>
                <a:srgbClr val="EDF8F9"/>
              </a:solidFill>
            </c:spPr>
          </c:dPt>
          <c:dPt>
            <c:idx val="24"/>
            <c:spPr>
              <a:solidFill>
                <a:srgbClr val="251701"/>
              </a:solidFill>
            </c:spPr>
          </c:dPt>
          <c:dPt>
            <c:idx val="25"/>
            <c:spPr>
              <a:solidFill>
                <a:srgbClr val="032527"/>
              </a:solidFill>
            </c:spPr>
          </c:dPt>
          <c:dPt>
            <c:idx val="26"/>
            <c:spPr>
              <a:solidFill>
                <a:srgbClr val="000C31"/>
              </a:solidFill>
            </c:spPr>
          </c:dPt>
          <c:dPt>
            <c:idx val="27"/>
            <c:spPr>
              <a:solidFill>
                <a:srgbClr val="281021"/>
              </a:solidFill>
            </c:spPr>
          </c:dPt>
          <c:dPt>
            <c:idx val="28"/>
            <c:spPr>
              <a:solidFill>
                <a:srgbClr val="FF1C32"/>
              </a:solidFill>
            </c:spPr>
          </c:dPt>
          <c:dPt>
            <c:idx val="29"/>
            <c:spPr>
              <a:solidFill>
                <a:srgbClr val="240C0A"/>
              </a:solidFill>
            </c:spPr>
          </c:dPt>
          <c:dPt>
            <c:idx val="30"/>
            <c:spPr>
              <a:solidFill>
                <a:srgbClr val="5E3C05"/>
              </a:solidFill>
            </c:spPr>
          </c:dPt>
          <c:dPt>
            <c:idx val="31"/>
            <c:spPr>
              <a:solidFill>
                <a:srgbClr val="0A5D64"/>
              </a:solidFill>
            </c:spPr>
          </c:dPt>
          <c:dPt>
            <c:idx val="32"/>
            <c:spPr>
              <a:solidFill>
                <a:srgbClr val="01217D"/>
              </a:solidFill>
            </c:spPr>
          </c:dPt>
          <c:dPt>
            <c:idx val="33"/>
            <c:spPr>
              <a:solidFill>
                <a:srgbClr val="652B55"/>
              </a:solidFill>
            </c:spPr>
          </c:dPt>
          <c:dPt>
            <c:idx val="34"/>
            <c:spPr>
              <a:solidFill>
                <a:srgbClr val="FF487E"/>
              </a:solidFill>
            </c:spPr>
          </c:dPt>
          <c:dPt>
            <c:idx val="35"/>
            <c:spPr>
              <a:solidFill>
                <a:srgbClr val="5C201C"/>
              </a:solidFill>
            </c:spPr>
          </c:dPt>
          <c:dPt>
            <c:idx val="36"/>
            <c:spPr>
              <a:solidFill>
                <a:srgbClr val="966108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'Análise'!$A$42:$A$78</c:f>
            </c:strRef>
          </c:cat>
          <c:val>
            <c:numRef>
              <c:f>'Análise'!$E$42:$E$78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000000"/>
              </a:solidFill>
              <a:latin typeface="Arial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rPr b="0">
                <a:solidFill>
                  <a:schemeClr val="dk1"/>
                </a:solidFill>
                <a:latin typeface="+mn-lt"/>
              </a:rPr>
              <a:t>Variação (em R$) x Resultado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6AA84F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numFmt formatCode="General" sourceLinked="1"/>
            <c:txPr>
              <a:bodyPr/>
              <a:lstStyle/>
              <a:p>
                <a:pPr lvl="0">
                  <a:defRPr>
                    <a:solidFill>
                      <a:srgbClr val="FFFFFF"/>
                    </a:solidFill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'Análise'!$E$34:$E$35</c:f>
            </c:strRef>
          </c:cat>
          <c:val>
            <c:numRef>
              <c:f>'Análise'!$F$34:$F$35</c:f>
              <c:numCache/>
            </c:numRef>
          </c:val>
        </c:ser>
        <c:ser>
          <c:idx val="1"/>
          <c:order val="1"/>
          <c:cat>
            <c:strRef>
              <c:f>'Análise'!$E$34:$E$35</c:f>
            </c:strRef>
          </c:cat>
          <c:val>
            <c:numRef>
              <c:f>'Análise'!$G$34:$G$35</c:f>
              <c:numCache/>
            </c:numRef>
          </c:val>
        </c:ser>
        <c:axId val="176328994"/>
        <c:axId val="695271605"/>
      </c:barChart>
      <c:catAx>
        <c:axId val="17632899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5271605"/>
      </c:catAx>
      <c:valAx>
        <c:axId val="69527160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32899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514350</xdr:colOff>
      <xdr:row>40</xdr:row>
      <xdr:rowOff>0</xdr:rowOff>
    </xdr:from>
    <xdr:ext cx="6734175" cy="41910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514350</xdr:colOff>
      <xdr:row>61</xdr:row>
      <xdr:rowOff>171450</xdr:rowOff>
    </xdr:from>
    <xdr:ext cx="6734175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L1:T1000" displayName="Table_1" name="Table_1" id="1">
  <tableColumns count="9">
    <tableColumn name="Var. Dia (em decimal)" id="1"/>
    <tableColumn name="Valor inicial (R$)" id="2"/>
    <tableColumn name="Quantidade de ações" id="3"/>
    <tableColumn name="Var. Dia (R$)" id="4"/>
    <tableColumn name="Resultado" id="5"/>
    <tableColumn name="Nome da empresa" id="6"/>
    <tableColumn name="Segmento" id="7"/>
    <tableColumn name="Idade" id="8"/>
    <tableColumn name="Cat_Idade" id="9"/>
  </tableColumns>
  <tableStyleInfo name="Principal-style" showColumnStripes="0" showFirstColumn="1" showLastColumn="1" showRowStripes="1"/>
</table>
</file>

<file path=xl/tables/table2.xml><?xml version="1.0" encoding="utf-8"?>
<table xmlns="http://schemas.openxmlformats.org/spreadsheetml/2006/main" ref="U1:X1000" displayName="Table_2" name="Table_2" id="2">
  <tableColumns count="4">
    <tableColumn name="Var. Semanal (em decimal)" id="1"/>
    <tableColumn name="Valor Inicial (R$)" id="2"/>
    <tableColumn name="Var. Semanal (R$)" id="3"/>
    <tableColumn name="Resultado" id="4"/>
  </tableColumns>
  <tableStyleInfo name="Principal-style 2" showColumnStripes="0" showFirstColumn="1" showLastColumn="1" showRowStripes="1"/>
</table>
</file>

<file path=xl/tables/table3.xml><?xml version="1.0" encoding="utf-8"?>
<table xmlns="http://schemas.openxmlformats.org/spreadsheetml/2006/main" ref="Y1:AB1000" displayName="Table_3" name="Table_3" id="3">
  <tableColumns count="4">
    <tableColumn name="Var. Mês (em decimal)" id="1"/>
    <tableColumn name="Valor Inicial (R$)" id="2"/>
    <tableColumn name="Var. Mês (R$)" id="3"/>
    <tableColumn name="Resultado" id="4"/>
  </tableColumns>
  <tableStyleInfo name="Principal-style 3" showColumnStripes="0" showFirstColumn="1" showLastColumn="1" showRowStripes="1"/>
</table>
</file>

<file path=xl/tables/table4.xml><?xml version="1.0" encoding="utf-8"?>
<table xmlns="http://schemas.openxmlformats.org/spreadsheetml/2006/main" ref="AC1:AF1000" displayName="Table_4" name="Table_4" id="4">
  <tableColumns count="4">
    <tableColumn name="Var. Ano (em decimal)" id="1"/>
    <tableColumn name="Valor Inicial (R$)" id="2"/>
    <tableColumn name="Var. Ano (R$)" id="3"/>
    <tableColumn name="Resultado" id="4"/>
  </tableColumns>
  <tableStyleInfo name="Principal-style 4" showColumnStripes="0" showFirstColumn="1" showLastColumn="1" showRowStripes="1"/>
</table>
</file>

<file path=xl/tables/table5.xml><?xml version="1.0" encoding="utf-8"?>
<table xmlns="http://schemas.openxmlformats.org/spreadsheetml/2006/main" ref="AG1:AJ1000" displayName="Table_5" name="Table_5" id="5">
  <tableColumns count="4">
    <tableColumn name="Var. 12M (em decimal)" id="1"/>
    <tableColumn name="Valor Inicial (R$)" id="2"/>
    <tableColumn name="Var. 12M (R$)" id="3"/>
    <tableColumn name="Resultado" id="4"/>
  </tableColumns>
  <tableStyleInfo name="Principal-style 5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leonardor99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</sheetData>
  <mergeCells count="1">
    <mergeCell ref="A2:P30"/>
  </mergeCells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8.0"/>
    <col customWidth="1" min="9" max="9" width="21.63"/>
    <col customWidth="1" min="11" max="11" width="17.13"/>
  </cols>
  <sheetData>
    <row r="1">
      <c r="A1" s="2" t="s">
        <v>1</v>
      </c>
      <c r="D1" s="3" t="s">
        <v>2</v>
      </c>
      <c r="E1" s="4"/>
      <c r="F1" s="4"/>
      <c r="G1" s="4"/>
      <c r="H1" s="4"/>
      <c r="I1" s="5"/>
      <c r="J1" s="6"/>
      <c r="K1" s="6"/>
    </row>
    <row r="2">
      <c r="D2" s="7"/>
      <c r="E2" s="8"/>
      <c r="F2" s="8"/>
      <c r="G2" s="8"/>
      <c r="H2" s="8"/>
      <c r="I2" s="9"/>
      <c r="J2" s="6"/>
      <c r="K2" s="6"/>
    </row>
    <row r="3">
      <c r="A3" s="10" t="str">
        <f>IFERROR("Dados de " &amp; UPPER(VLOOKUP(D1,Principal!A:Q,17,0) &amp; " ( " &amp; D1 &amp;" ) "), "Ativo não encontrado")
</f>
        <v>Dados de AZUL ( AZUL4 ) </v>
      </c>
    </row>
    <row r="6">
      <c r="A6" s="11" t="s">
        <v>3</v>
      </c>
      <c r="B6" s="12"/>
      <c r="C6" s="13" t="str">
        <f>IFERROR(VLOOKUP(D1,Principal!A:Q,17,0),"Ativo não encontrado")</f>
        <v>Azul</v>
      </c>
      <c r="D6" s="14" t="s">
        <v>4</v>
      </c>
      <c r="E6" s="12"/>
      <c r="F6" s="15"/>
      <c r="G6" s="14" t="s">
        <v>5</v>
      </c>
      <c r="H6" s="12"/>
      <c r="I6" s="15"/>
    </row>
    <row r="7">
      <c r="A7" s="11" t="s">
        <v>6</v>
      </c>
      <c r="B7" s="12"/>
      <c r="C7" s="13" t="str">
        <f>IFERROR(VLOOKUP(D1,Principal!A:Z,18,0),"-")</f>
        <v>Transporte Aéreo</v>
      </c>
      <c r="D7" s="16" t="s">
        <v>7</v>
      </c>
      <c r="E7" s="17">
        <f>IFERROR(VLOOKUP(D1,Principal!A:AJ,3,0),"-")</f>
        <v>14.27</v>
      </c>
      <c r="F7" s="18"/>
      <c r="G7" s="19" t="s">
        <v>8</v>
      </c>
      <c r="H7" s="20">
        <f>IFERROR(VLOOKUP(D1,Principal!A:AJ,15,0),"-")</f>
        <v>65452205.55</v>
      </c>
      <c r="I7" s="18"/>
    </row>
    <row r="8">
      <c r="A8" s="11" t="s">
        <v>9</v>
      </c>
      <c r="B8" s="12"/>
      <c r="C8" s="21">
        <f>IFERROR(VLOOKUP(D1,Principal!A:Z,19,0),"-")</f>
        <v>13</v>
      </c>
      <c r="D8" s="22" t="s">
        <v>8</v>
      </c>
      <c r="E8" s="23">
        <f>IFERROR(VLOOKUP(D1,Principal!A:AJ,13,0),"-")</f>
        <v>14.07020312</v>
      </c>
      <c r="F8" s="24"/>
      <c r="G8" s="25" t="s">
        <v>10</v>
      </c>
      <c r="H8" s="26">
        <f>IFERROR(VLOOKUP(D1,Principal!A:AJ,23,0),"-")</f>
        <v>380079446.3</v>
      </c>
      <c r="I8" s="24"/>
    </row>
    <row r="9">
      <c r="A9" s="27"/>
      <c r="D9" s="22" t="s">
        <v>10</v>
      </c>
      <c r="E9" s="23">
        <f>IFERROR(VLOOKUP(D1,Principal!A:AJ,22,0),"-")</f>
        <v>13.10978411</v>
      </c>
      <c r="F9" s="24"/>
      <c r="G9" s="25" t="s">
        <v>11</v>
      </c>
      <c r="H9" s="28">
        <f>IFERROR(VLOOKUP(D1,Principal!A:AJ,27,0),"-")</f>
        <v>-570118567.2</v>
      </c>
      <c r="I9" s="24"/>
    </row>
    <row r="10">
      <c r="D10" s="22" t="s">
        <v>11</v>
      </c>
      <c r="E10" s="28">
        <f>IFERROR(VLOOKUP(D1,Principal!A:AJ,26,0),"-")</f>
        <v>16.010322</v>
      </c>
      <c r="F10" s="24"/>
      <c r="G10" s="29" t="s">
        <v>12</v>
      </c>
      <c r="H10" s="28">
        <f>IFERROR(VLOOKUP(D1,Principal!A:AJ,31,0),"-")</f>
        <v>-570118567.2</v>
      </c>
      <c r="I10" s="24"/>
    </row>
    <row r="11">
      <c r="D11" s="22" t="s">
        <v>12</v>
      </c>
      <c r="E11" s="28">
        <f>IFERROR(VLOOKUP(D1,Principal!A:AJ,30,0),"-")</f>
        <v>16.010322</v>
      </c>
      <c r="F11" s="24"/>
      <c r="G11" s="29" t="s">
        <v>13</v>
      </c>
      <c r="H11" s="28">
        <f>IFERROR(VLOOKUP(D1,Principal!A:AJ,35,0),"-")</f>
        <v>730480937.2</v>
      </c>
      <c r="I11" s="24"/>
    </row>
    <row r="12">
      <c r="D12" s="30" t="s">
        <v>13</v>
      </c>
      <c r="E12" s="31">
        <f>IFERROR(VLOOKUP(D1,Principal!A:AJ,34,0),"-")</f>
        <v>12.040162</v>
      </c>
      <c r="F12" s="32"/>
      <c r="G12" s="33"/>
      <c r="H12" s="34"/>
      <c r="I12" s="35"/>
    </row>
    <row r="29" ht="12.0" customHeight="1">
      <c r="A29" s="36" t="s">
        <v>14</v>
      </c>
      <c r="J29" s="37"/>
      <c r="K29" s="37"/>
      <c r="L29" s="37"/>
      <c r="M29" s="37"/>
      <c r="N29" s="37"/>
      <c r="O29" s="37"/>
      <c r="P29" s="37"/>
    </row>
    <row r="30">
      <c r="J30" s="38"/>
      <c r="K30" s="38"/>
    </row>
    <row r="31">
      <c r="J31" s="38"/>
      <c r="K31" s="38"/>
    </row>
    <row r="32">
      <c r="A32" s="39" t="s">
        <v>8</v>
      </c>
    </row>
    <row r="33">
      <c r="A33" s="11" t="s">
        <v>15</v>
      </c>
      <c r="B33" s="15"/>
      <c r="C33" s="40">
        <f t="array" ref="C33">CHOOSE(MATCH(A32, {"Dia";"Semana";"Mês";"Ano";"12M"}, 0), MAX(Principal!O:O), MAX(Principal!W:W), MAX(Principal!AA:AA), MAX(Principal!AE:AE), MAX(Principal!AI:AI))
</f>
        <v>4762926995</v>
      </c>
      <c r="E33" s="41" t="s">
        <v>16</v>
      </c>
      <c r="F33" s="42" t="s">
        <v>17</v>
      </c>
      <c r="G33" s="43"/>
    </row>
    <row r="34">
      <c r="A34" s="11" t="s">
        <v>18</v>
      </c>
      <c r="B34" s="15"/>
      <c r="C34" s="44">
        <f t="array" ref="C34">CHOOSE(MATCH(A32, {"Dia";"Semana";"Mês";"Ano";"12M"}, 0), MIN(Principal!O:O), MIN(Principal!W:W), MIN(Principal!AA:AA), MIN(Principal!AE:AE), MIN(Principal!AI:AI))
</f>
        <v>-1807432634</v>
      </c>
      <c r="E34" s="45" t="s">
        <v>19</v>
      </c>
      <c r="F34" s="46">
        <f t="array" ref="F34">CHOOSE(MATCH(A32, {"Dia";"Semana";"Mês";"Ano";"12M"}, 0), SUMIF(Principal!P:P, "Subiu", Principal!O:O), SUMIF(Principal!X:X, "Subiu", Principal!W:W), SUMIF(Principal!AB:AB, "Subiu", Principal!AA:AA), SUMIF(Principal!AF:AF, "Subiu", Principal!AE:AE), SUMIF(Principal!AJ:AJ, "Subiu", Principal!AI:AI))</f>
        <v>19719227010</v>
      </c>
      <c r="G34" s="43"/>
    </row>
    <row r="35">
      <c r="A35" s="11" t="s">
        <v>20</v>
      </c>
      <c r="B35" s="15"/>
      <c r="C35" s="44">
        <f t="array" ref="C35">CHOOSE(MATCH(A32, {"Dia";"Semana";"Mês";"Ano";"12M"}, 0), AVERAGE(Principal!O:O), AVERAGE(Principal!W:W), AVERAGE(Principal!AA:AA), AVERAGE(Principal!AE:AE), AVERAGE(Principal!AI:AI))
</f>
        <v>165190210.5</v>
      </c>
      <c r="E35" s="45" t="s">
        <v>21</v>
      </c>
      <c r="F35" s="46">
        <f t="array" ref="F35">CHOOSE(MATCH(A32, {"Dia";"Semana";"Mês";"Ano";"12M"}, 0), SUMIF(Principal!P:P, "Desceu", Principal!O:O), SUMIF(Principal!X:X, "Desceu", Principal!W:W), SUMIF(Principal!AB:AB, "Desceu", Principal!AA:AA), SUMIF(Principal!AF:AF, "Desceu", Principal!AE:AE), SUMIF(Principal!AJ:AJ, "Desceu", Principal!AI:AI))</f>
        <v>-6338819961</v>
      </c>
      <c r="G35" s="43"/>
    </row>
    <row r="36">
      <c r="A36" s="11" t="s">
        <v>22</v>
      </c>
      <c r="B36" s="15"/>
      <c r="C36" s="44">
        <f t="array" ref="C36">CHOOSE(MATCH(A32, {"Dia";"Semana";"Mês";"Ano";"12M"}, 0), AVERAGEIF(Principal!P:P, "Subiu", Principal!O:O), AVERAGEIF(Principal!X:X, "Subiu", Principal!W:W), AVERAGEIF(Principal!AB:AB, "Subiu", Principal!AA:AA), AVERAGEIF(Principal!AF:AF, "Subiu", Principal!AE:AE), AVERAGEIF(Principal!AJ:AJ, "Subiu", Principal!AI:AI))
</f>
        <v>448164250.2</v>
      </c>
    </row>
    <row r="37">
      <c r="A37" s="11" t="s">
        <v>23</v>
      </c>
      <c r="B37" s="15"/>
      <c r="C37" s="47">
        <f t="array" ref="C37">CHOOSE(MATCH(A32, {"Dia";"Semana";"Mês";"Ano";"12M"}, 0), AVERAGEIF(Principal!P:P, "Desceu", Principal!O:O), AVERAGEIF(Principal!X:X, "Desceu", Principal!W:W), AVERAGEIF(Principal!AB:AB, "Desceu", Principal!AA:AA), AVERAGEIF(Principal!AF:AF, "Desceu", Principal!AE:AE), AVERAGEIF(Principal!AJ:AJ, "Desceu", Principal!AI:AI))
</f>
        <v>-181109141.8</v>
      </c>
    </row>
    <row r="40">
      <c r="C40" s="48"/>
    </row>
    <row r="41">
      <c r="A41" s="49" t="str">
        <f>IFERROR(__xludf.DUMMYFUNCTION("UNIQUE(Principal!R:R)"),"Segmento")</f>
        <v>Segmento</v>
      </c>
      <c r="B41" s="43"/>
      <c r="C41" s="42" t="s">
        <v>24</v>
      </c>
      <c r="D41" s="43"/>
      <c r="E41" s="42" t="s">
        <v>25</v>
      </c>
      <c r="F41" s="43"/>
      <c r="H41" s="48"/>
    </row>
    <row r="42">
      <c r="A42" s="50" t="str">
        <f>IFERROR(__xludf.DUMMYFUNCTION("""COMPUTED_VALUE"""),"Siderurgia")</f>
        <v>Siderurgia</v>
      </c>
      <c r="B42" s="51"/>
      <c r="C42" s="52">
        <f t="array" ref="C42">CHOOSE(MATCH($A$32, {"Dia";"Semana";"Mês";"Ano";"12M"}, 0), SUMIF(Principal!R:R,A42,Principal!O:O), SUMIF(Principal!R:R,A42,Principal!W:W), SUMIF(Principal!R:R,A42,Principal!AA:AA), SUMIF(Principal!R:R,A42,Principal!AE:AE), SUMIF(Principal!R:R,A42,Principal!AI:AI))
</f>
        <v>489935930.9</v>
      </c>
      <c r="D42" s="51"/>
      <c r="E42" s="53">
        <f t="array" ref="E42">CHOOSE(MATCH($A$32, {"Dia";"Semana";"Mês";"Ano";"12M"}, 0), SUMIFS(Principal!O:O,Principal!R:R,A42,Principal!P:P,"Subiu"), SUMIFS(Principal!W:W,Principal!R:R,A43,Principal!X:X,"Subiu"), SUMIFS(Principal!AA:AA,Principal!R:R,A44,Principal!AB:AB,"Subiu"), SUMIFS(Principal!AE:AE,Principal!R:R,A45,Principal!AF:AF,"Subiu"), SUMIFS(Principal!AI:AI,Principal!R:R,A46,Principal!AJ:AJ,"Subiu"))
</f>
        <v>489935930.9</v>
      </c>
      <c r="F42" s="51"/>
    </row>
    <row r="43">
      <c r="A43" s="54" t="str">
        <f>IFERROR(__xludf.DUMMYFUNCTION("""COMPUTED_VALUE"""),"Mineração")</f>
        <v>Mineração</v>
      </c>
      <c r="B43" s="55"/>
      <c r="C43" s="56">
        <f t="array" ref="C43">CHOOSE(MATCH($A$32, {"Dia";"Semana";"Mês";"Ano";"12M"}, 0), SUMIF(Principal!R:R,A43,Principal!O:O), SUMIF(Principal!R:R,A43,Principal!W:W), SUMIF(Principal!R:R,A43,Principal!AA:AA), SUMIF(Principal!R:R,A43,Principal!AE:AE), SUMIF(Principal!R:R,A43,Principal!AI:AI))
</f>
        <v>4940442966</v>
      </c>
      <c r="D43" s="55"/>
      <c r="E43" s="57">
        <f t="array" ref="E43">CHOOSE(MATCH($A$32, {"Dia";"Semana";"Mês";"Ano";"12M"}, 0), SUMIFS(Principal!O:O,Principal!R:R,A43,Principal!P:P,"Subiu"), SUMIFS(Principal!W:W,Principal!R:R,A44,Principal!X:X,"Subiu"), SUMIFS(Principal!AA:AA,Principal!R:R,A45,Principal!AB:AB,"Subiu"), SUMIFS(Principal!AE:AE,Principal!R:R,A46,Principal!AF:AF,"Subiu"), SUMIFS(Principal!AI:AI,Principal!R:R,A47,Principal!AJ:AJ,"Subiu"))
</f>
        <v>4940442966</v>
      </c>
      <c r="F43" s="55"/>
    </row>
    <row r="44">
      <c r="A44" s="54" t="str">
        <f>IFERROR(__xludf.DUMMYFUNCTION("""COMPUTED_VALUE"""),"Petróleo")</f>
        <v>Petróleo</v>
      </c>
      <c r="B44" s="55"/>
      <c r="C44" s="56">
        <f t="array" ref="C44">CHOOSE(MATCH($A$32, {"Dia";"Semana";"Mês";"Ano";"12M"}, 0), SUMIF(Principal!R:R,A44,Principal!O:O), SUMIF(Principal!R:R,A44,Principal!W:W), SUMIF(Principal!R:R,A44,Principal!AA:AA), SUMIF(Principal!R:R,A44,Principal!AE:AE), SUMIF(Principal!R:R,A44,Principal!AI:AI))
</f>
        <v>6093288832</v>
      </c>
      <c r="D44" s="55"/>
      <c r="E44" s="57">
        <f t="array" ref="E44">CHOOSE(MATCH($A$32, {"Dia";"Semana";"Mês";"Ano";"12M"}, 0), SUMIFS(Principal!O:O,Principal!R:R,A44,Principal!P:P,"Subiu"), SUMIFS(Principal!W:W,Principal!R:R,A45,Principal!X:X,"Subiu"), SUMIFS(Principal!AA:AA,Principal!R:R,A46,Principal!AB:AB,"Subiu"), SUMIFS(Principal!AE:AE,Principal!R:R,A47,Principal!AF:AF,"Subiu"), SUMIFS(Principal!AI:AI,Principal!R:R,A48,Principal!AJ:AJ,"Subiu"))
</f>
        <v>6093288832</v>
      </c>
      <c r="F44" s="55"/>
    </row>
    <row r="45">
      <c r="A45" s="54" t="str">
        <f>IFERROR(__xludf.DUMMYFUNCTION("""COMPUTED_VALUE"""),"Papel e Celulose")</f>
        <v>Papel e Celulose</v>
      </c>
      <c r="B45" s="55"/>
      <c r="C45" s="56">
        <f t="array" ref="C45">CHOOSE(MATCH($A$32, {"Dia";"Semana";"Mês";"Ano";"12M"}, 0), SUMIF(Principal!R:R,A45,Principal!O:O), SUMIF(Principal!R:R,A45,Principal!W:W), SUMIF(Principal!R:R,A45,Principal!AA:AA), SUMIF(Principal!R:R,A45,Principal!AE:AE), SUMIF(Principal!R:R,A45,Principal!AI:AI))
</f>
        <v>722946282.7</v>
      </c>
      <c r="D45" s="55"/>
      <c r="E45" s="57">
        <f t="array" ref="E45">CHOOSE(MATCH($A$32, {"Dia";"Semana";"Mês";"Ano";"12M"}, 0), SUMIFS(Principal!O:O,Principal!R:R,A45,Principal!P:P,"Subiu"), SUMIFS(Principal!W:W,Principal!R:R,A46,Principal!X:X,"Subiu"), SUMIFS(Principal!AA:AA,Principal!R:R,A47,Principal!AB:AB,"Subiu"), SUMIFS(Principal!AE:AE,Principal!R:R,A48,Principal!AF:AF,"Subiu"), SUMIFS(Principal!AI:AI,Principal!R:R,A49,Principal!AJ:AJ,"Subiu"))
</f>
        <v>722946282.7</v>
      </c>
      <c r="F45" s="55"/>
    </row>
    <row r="46">
      <c r="A46" s="54" t="str">
        <f>IFERROR(__xludf.DUMMYFUNCTION("""COMPUTED_VALUE"""),"Energia")</f>
        <v>Energia</v>
      </c>
      <c r="B46" s="55"/>
      <c r="C46" s="56">
        <f t="array" ref="C46">CHOOSE(MATCH($A$32, {"Dia";"Semana";"Mês";"Ano";"12M"}, 0), SUMIF(Principal!R:R,A46,Principal!O:O), SUMIF(Principal!R:R,A46,Principal!W:W), SUMIF(Principal!R:R,A46,Principal!AA:AA), SUMIF(Principal!R:R,A46,Principal!AE:AE), SUMIF(Principal!R:R,A46,Principal!AI:AI))
</f>
        <v>-20439929.55</v>
      </c>
      <c r="D46" s="55"/>
      <c r="E46" s="57">
        <f t="array" ref="E46">CHOOSE(MATCH($A$32, {"Dia";"Semana";"Mês";"Ano";"12M"}, 0), SUMIFS(Principal!O:O,Principal!R:R,A46,Principal!P:P,"Subiu"), SUMIFS(Principal!W:W,Principal!R:R,A47,Principal!X:X,"Subiu"), SUMIFS(Principal!AA:AA,Principal!R:R,A48,Principal!AB:AB,"Subiu"), SUMIFS(Principal!AE:AE,Principal!R:R,A49,Principal!AF:AF,"Subiu"), SUMIFS(Principal!AI:AI,Principal!R:R,A50,Principal!AJ:AJ,"Subiu"))
</f>
        <v>821116399.6</v>
      </c>
      <c r="F46" s="55"/>
    </row>
    <row r="47">
      <c r="A47" s="54" t="str">
        <f>IFERROR(__xludf.DUMMYFUNCTION("""COMPUTED_VALUE"""),"Shopping Centers")</f>
        <v>Shopping Centers</v>
      </c>
      <c r="B47" s="55"/>
      <c r="C47" s="56">
        <f t="array" ref="C47">CHOOSE(MATCH($A$32, {"Dia";"Semana";"Mês";"Ano";"12M"}, 0), SUMIF(Principal!R:R,A47,Principal!O:O), SUMIF(Principal!R:R,A47,Principal!W:W), SUMIF(Principal!R:R,A47,Principal!AA:AA), SUMIF(Principal!R:R,A47,Principal!AE:AE), SUMIF(Principal!R:R,A47,Principal!AI:AI))
</f>
        <v>117732680.1</v>
      </c>
      <c r="D47" s="55"/>
      <c r="E47" s="57">
        <f t="array" ref="E47">CHOOSE(MATCH($A$32, {"Dia";"Semana";"Mês";"Ano";"12M"}, 0), SUMIFS(Principal!O:O,Principal!R:R,A47,Principal!P:P,"Subiu"), SUMIFS(Principal!W:W,Principal!R:R,A48,Principal!X:X,"Subiu"), SUMIFS(Principal!AA:AA,Principal!R:R,A49,Principal!AB:AB,"Subiu"), SUMIFS(Principal!AE:AE,Principal!R:R,A50,Principal!AF:AF,"Subiu"), SUMIFS(Principal!AI:AI,Principal!R:R,A51,Principal!AJ:AJ,"Subiu"))
</f>
        <v>117732680.1</v>
      </c>
      <c r="F47" s="55"/>
    </row>
    <row r="48">
      <c r="A48" s="54" t="str">
        <f>IFERROR(__xludf.DUMMYFUNCTION("""COMPUTED_VALUE"""),"Serviços Financeiros")</f>
        <v>Serviços Financeiros</v>
      </c>
      <c r="B48" s="55"/>
      <c r="C48" s="56">
        <f t="array" ref="C48">CHOOSE(MATCH($A$32, {"Dia";"Semana";"Mês";"Ano";"12M"}, 0), SUMIF(Principal!R:R,A48,Principal!O:O), SUMIF(Principal!R:R,A48,Principal!W:W), SUMIF(Principal!R:R,A48,Principal!AA:AA), SUMIF(Principal!R:R,A48,Principal!AE:AE), SUMIF(Principal!R:R,A48,Principal!AI:AI))
</f>
        <v>3784169702</v>
      </c>
      <c r="D48" s="55"/>
      <c r="E48" s="57">
        <f t="array" ref="E48">CHOOSE(MATCH($A$32, {"Dia";"Semana";"Mês";"Ano";"12M"}, 0), SUMIFS(Principal!O:O,Principal!R:R,A48,Principal!P:P,"Subiu"), SUMIFS(Principal!W:W,Principal!R:R,A49,Principal!X:X,"Subiu"), SUMIFS(Principal!AA:AA,Principal!R:R,A50,Principal!AB:AB,"Subiu"), SUMIFS(Principal!AE:AE,Principal!R:R,A51,Principal!AF:AF,"Subiu"), SUMIFS(Principal!AI:AI,Principal!R:R,A52,Principal!AJ:AJ,"Subiu"))
</f>
        <v>3784169702</v>
      </c>
      <c r="F48" s="55"/>
    </row>
    <row r="49">
      <c r="A49" s="54" t="str">
        <f>IFERROR(__xludf.DUMMYFUNCTION("""COMPUTED_VALUE"""),"Saúde")</f>
        <v>Saúde</v>
      </c>
      <c r="B49" s="55"/>
      <c r="C49" s="56">
        <f t="array" ref="C49">CHOOSE(MATCH($A$32, {"Dia";"Semana";"Mês";"Ano";"12M"}, 0), SUMIF(Principal!R:R,A49,Principal!O:O), SUMIF(Principal!R:R,A49,Principal!W:W), SUMIF(Principal!R:R,A49,Principal!AA:AA), SUMIF(Principal!R:R,A49,Principal!AE:AE), SUMIF(Principal!R:R,A49,Principal!AI:AI))
</f>
        <v>23501917.54</v>
      </c>
      <c r="D49" s="55"/>
      <c r="E49" s="57">
        <f t="array" ref="E49">CHOOSE(MATCH($A$32, {"Dia";"Semana";"Mês";"Ano";"12M"}, 0), SUMIFS(Principal!O:O,Principal!R:R,A49,Principal!P:P,"Subiu"), SUMIFS(Principal!W:W,Principal!R:R,A50,Principal!X:X,"Subiu"), SUMIFS(Principal!AA:AA,Principal!R:R,A51,Principal!AB:AB,"Subiu"), SUMIFS(Principal!AE:AE,Principal!R:R,A52,Principal!AF:AF,"Subiu"), SUMIFS(Principal!AI:AI,Principal!R:R,A53,Principal!AJ:AJ,"Subiu"))
</f>
        <v>453917907</v>
      </c>
      <c r="F49" s="55"/>
    </row>
    <row r="50">
      <c r="A50" s="54" t="str">
        <f>IFERROR(__xludf.DUMMYFUNCTION("""COMPUTED_VALUE"""),"Química")</f>
        <v>Química</v>
      </c>
      <c r="B50" s="55"/>
      <c r="C50" s="56">
        <f t="array" ref="C50">CHOOSE(MATCH($A$32, {"Dia";"Semana";"Mês";"Ano";"12M"}, 0), SUMIF(Principal!R:R,A50,Principal!O:O), SUMIF(Principal!R:R,A50,Principal!W:W), SUMIF(Principal!R:R,A50,Principal!AA:AA), SUMIF(Principal!R:R,A50,Principal!AE:AE), SUMIF(Principal!R:R,A50,Principal!AI:AI))
</f>
        <v>69054317.64</v>
      </c>
      <c r="D50" s="55"/>
      <c r="E50" s="57">
        <f t="array" ref="E50">CHOOSE(MATCH($A$32, {"Dia";"Semana";"Mês";"Ano";"12M"}, 0), SUMIFS(Principal!O:O,Principal!R:R,A50,Principal!P:P,"Subiu"), SUMIFS(Principal!W:W,Principal!R:R,A51,Principal!X:X,"Subiu"), SUMIFS(Principal!AA:AA,Principal!R:R,A52,Principal!AB:AB,"Subiu"), SUMIFS(Principal!AE:AE,Principal!R:R,A53,Principal!AF:AF,"Subiu"), SUMIFS(Principal!AI:AI,Principal!R:R,A54,Principal!AJ:AJ,"Subiu"))
</f>
        <v>69054317.64</v>
      </c>
      <c r="F50" s="55"/>
    </row>
    <row r="51">
      <c r="A51" s="54" t="str">
        <f>IFERROR(__xludf.DUMMYFUNCTION("""COMPUTED_VALUE"""),"Transporte Aéreo")</f>
        <v>Transporte Aéreo</v>
      </c>
      <c r="B51" s="55"/>
      <c r="C51" s="56">
        <f t="array" ref="C51">CHOOSE(MATCH($A$32, {"Dia";"Semana";"Mês";"Ano";"12M"}, 0), SUMIF(Principal!R:R,A51,Principal!O:O), SUMIF(Principal!R:R,A51,Principal!W:W), SUMIF(Principal!R:R,A51,Principal!AA:AA), SUMIF(Principal!R:R,A51,Principal!AE:AE), SUMIF(Principal!R:R,A51,Principal!AI:AI))
</f>
        <v>-37540997.06</v>
      </c>
      <c r="D51" s="55"/>
      <c r="E51" s="57">
        <f t="array" ref="E51">CHOOSE(MATCH($A$32, {"Dia";"Semana";"Mês";"Ano";"12M"}, 0), SUMIFS(Principal!O:O,Principal!R:R,A51,Principal!P:P,"Subiu"), SUMIFS(Principal!W:W,Principal!R:R,A52,Principal!X:X,"Subiu"), SUMIFS(Principal!AA:AA,Principal!R:R,A53,Principal!AB:AB,"Subiu"), SUMIFS(Principal!AE:AE,Principal!R:R,A54,Principal!AF:AF,"Subiu"), SUMIFS(Principal!AI:AI,Principal!R:R,A55,Principal!AJ:AJ,"Subiu"))
</f>
        <v>65452205.55</v>
      </c>
      <c r="F51" s="55"/>
    </row>
    <row r="52">
      <c r="A52" s="54" t="str">
        <f>IFERROR(__xludf.DUMMYFUNCTION("""COMPUTED_VALUE"""),"Educação")</f>
        <v>Educação</v>
      </c>
      <c r="B52" s="55"/>
      <c r="C52" s="56">
        <f t="array" ref="C52">CHOOSE(MATCH($A$32, {"Dia";"Semana";"Mês";"Ano";"12M"}, 0), SUMIF(Principal!R:R,A52,Principal!O:O), SUMIF(Principal!R:R,A52,Principal!W:W), SUMIF(Principal!R:R,A52,Principal!AA:AA), SUMIF(Principal!R:R,A52,Principal!AE:AE), SUMIF(Principal!R:R,A52,Principal!AI:AI))
</f>
        <v>54641872.47</v>
      </c>
      <c r="D52" s="55"/>
      <c r="E52" s="57">
        <f t="array" ref="E52">CHOOSE(MATCH($A$32, {"Dia";"Semana";"Mês";"Ano";"12M"}, 0), SUMIFS(Principal!O:O,Principal!R:R,A52,Principal!P:P,"Subiu"), SUMIFS(Principal!W:W,Principal!R:R,A53,Principal!X:X,"Subiu"), SUMIFS(Principal!AA:AA,Principal!R:R,A54,Principal!AB:AB,"Subiu"), SUMIFS(Principal!AE:AE,Principal!R:R,A55,Principal!AF:AF,"Subiu"), SUMIFS(Principal!AI:AI,Principal!R:R,A56,Principal!AJ:AJ,"Subiu"))
</f>
        <v>72295838.99</v>
      </c>
      <c r="F52" s="55"/>
    </row>
    <row r="53">
      <c r="A53" s="54" t="str">
        <f>IFERROR(__xludf.DUMMYFUNCTION("""COMPUTED_VALUE"""),"Distribuição de Combustíveis")</f>
        <v>Distribuição de Combustíveis</v>
      </c>
      <c r="B53" s="55"/>
      <c r="C53" s="56">
        <f t="array" ref="C53">CHOOSE(MATCH($A$32, {"Dia";"Semana";"Mês";"Ano";"12M"}, 0), SUMIF(Principal!R:R,A53,Principal!O:O), SUMIF(Principal!R:R,A53,Principal!W:W), SUMIF(Principal!R:R,A53,Principal!AA:AA), SUMIF(Principal!R:R,A53,Principal!AE:AE), SUMIF(Principal!R:R,A53,Principal!AI:AI))
</f>
        <v>388705224</v>
      </c>
      <c r="D53" s="55"/>
      <c r="E53" s="57">
        <f t="array" ref="E53">CHOOSE(MATCH($A$32, {"Dia";"Semana";"Mês";"Ano";"12M"}, 0), SUMIFS(Principal!O:O,Principal!R:R,A53,Principal!P:P,"Subiu"), SUMIFS(Principal!W:W,Principal!R:R,A54,Principal!X:X,"Subiu"), SUMIFS(Principal!AA:AA,Principal!R:R,A55,Principal!AB:AB,"Subiu"), SUMIFS(Principal!AE:AE,Principal!R:R,A56,Principal!AF:AF,"Subiu"), SUMIFS(Principal!AI:AI,Principal!R:R,A57,Principal!AJ:AJ,"Subiu"))
</f>
        <v>388705224</v>
      </c>
      <c r="F53" s="55"/>
    </row>
    <row r="54">
      <c r="A54" s="54" t="str">
        <f>IFERROR(__xludf.DUMMYFUNCTION("""COMPUTED_VALUE"""),"Construção Civil")</f>
        <v>Construção Civil</v>
      </c>
      <c r="B54" s="55"/>
      <c r="C54" s="56">
        <f t="array" ref="C54">CHOOSE(MATCH($A$32, {"Dia";"Semana";"Mês";"Ano";"12M"}, 0), SUMIF(Principal!R:R,A54,Principal!O:O), SUMIF(Principal!R:R,A54,Principal!W:W), SUMIF(Principal!R:R,A54,Principal!AA:AA), SUMIF(Principal!R:R,A54,Principal!AE:AE), SUMIF(Principal!R:R,A54,Principal!AI:AI))
</f>
        <v>-61087401.61</v>
      </c>
      <c r="D54" s="55"/>
      <c r="E54" s="57">
        <f t="array" ref="E54">CHOOSE(MATCH($A$32, {"Dia";"Semana";"Mês";"Ano";"12M"}, 0), SUMIFS(Principal!O:O,Principal!R:R,A54,Principal!P:P,"Subiu"), SUMIFS(Principal!W:W,Principal!R:R,A55,Principal!X:X,"Subiu"), SUMIFS(Principal!AA:AA,Principal!R:R,A56,Principal!AB:AB,"Subiu"), SUMIFS(Principal!AE:AE,Principal!R:R,A57,Principal!AF:AF,"Subiu"), SUMIFS(Principal!AI:AI,Principal!R:R,A58,Principal!AJ:AJ,"Subiu"))
</f>
        <v>37525872.38</v>
      </c>
      <c r="F54" s="55"/>
    </row>
    <row r="55">
      <c r="A55" s="54" t="str">
        <f>IFERROR(__xludf.DUMMYFUNCTION("""COMPUTED_VALUE"""),"Moda")</f>
        <v>Moda</v>
      </c>
      <c r="B55" s="55"/>
      <c r="C55" s="56">
        <f t="array" ref="C55">CHOOSE(MATCH($A$32, {"Dia";"Semana";"Mês";"Ano";"12M"}, 0), SUMIF(Principal!R:R,A55,Principal!O:O), SUMIF(Principal!R:R,A55,Principal!W:W), SUMIF(Principal!R:R,A55,Principal!AA:AA), SUMIF(Principal!R:R,A55,Principal!AE:AE), SUMIF(Principal!R:R,A55,Principal!AI:AI))
</f>
        <v>-355154844.5</v>
      </c>
      <c r="D55" s="55"/>
      <c r="E55" s="57">
        <f t="array" ref="E55">CHOOSE(MATCH($A$32, {"Dia";"Semana";"Mês";"Ano";"12M"}, 0), SUMIFS(Principal!O:O,Principal!R:R,A55,Principal!P:P,"Subiu"), SUMIFS(Principal!W:W,Principal!R:R,A56,Principal!X:X,"Subiu"), SUMIFS(Principal!AA:AA,Principal!R:R,A57,Principal!AB:AB,"Subiu"), SUMIFS(Principal!AE:AE,Principal!R:R,A58,Principal!AF:AF,"Subiu"), SUMIFS(Principal!AI:AI,Principal!R:R,A59,Principal!AJ:AJ,"Subiu"))
</f>
        <v>41021792.09</v>
      </c>
      <c r="F55" s="55"/>
    </row>
    <row r="56">
      <c r="A56" s="54" t="str">
        <f>IFERROR(__xludf.DUMMYFUNCTION("""COMPUTED_VALUE"""),"Alimentos")</f>
        <v>Alimentos</v>
      </c>
      <c r="B56" s="55"/>
      <c r="C56" s="56">
        <f t="array" ref="C56">CHOOSE(MATCH($A$32, {"Dia";"Semana";"Mês";"Ano";"12M"}, 0), SUMIF(Principal!R:R,A56,Principal!O:O), SUMIF(Principal!R:R,A56,Principal!W:W), SUMIF(Principal!R:R,A56,Principal!AA:AA), SUMIF(Principal!R:R,A56,Principal!AE:AE), SUMIF(Principal!R:R,A56,Principal!AI:AI))
</f>
        <v>407833683.1</v>
      </c>
      <c r="D56" s="55"/>
      <c r="E56" s="57">
        <f t="array" ref="E56">CHOOSE(MATCH($A$32, {"Dia";"Semana";"Mês";"Ano";"12M"}, 0), SUMIFS(Principal!O:O,Principal!R:R,A56,Principal!P:P,"Subiu"), SUMIFS(Principal!W:W,Principal!R:R,A57,Principal!X:X,"Subiu"), SUMIFS(Principal!AA:AA,Principal!R:R,A58,Principal!AB:AB,"Subiu"), SUMIFS(Principal!AE:AE,Principal!R:R,A59,Principal!AF:AF,"Subiu"), SUMIFS(Principal!AI:AI,Principal!R:R,A60,Principal!AJ:AJ,"Subiu"))
</f>
        <v>407833683.1</v>
      </c>
      <c r="F56" s="55"/>
    </row>
    <row r="57">
      <c r="A57" s="54" t="str">
        <f>IFERROR(__xludf.DUMMYFUNCTION("""COMPUTED_VALUE"""),"Varejo")</f>
        <v>Varejo</v>
      </c>
      <c r="B57" s="55"/>
      <c r="C57" s="56">
        <f t="array" ref="C57">CHOOSE(MATCH($A$32, {"Dia";"Semana";"Mês";"Ano";"12M"}, 0), SUMIF(Principal!R:R,A57,Principal!O:O), SUMIF(Principal!R:R,A57,Principal!W:W), SUMIF(Principal!R:R,A57,Principal!AA:AA), SUMIF(Principal!R:R,A57,Principal!AE:AE), SUMIF(Principal!R:R,A57,Principal!AI:AI))
</f>
        <v>-407054634.7</v>
      </c>
      <c r="D57" s="55"/>
      <c r="E57" s="57">
        <f t="array" ref="E57">CHOOSE(MATCH($A$32, {"Dia";"Semana";"Mês";"Ano";"12M"}, 0), SUMIFS(Principal!O:O,Principal!R:R,A57,Principal!P:P,"Subiu"), SUMIFS(Principal!W:W,Principal!R:R,A58,Principal!X:X,"Subiu"), SUMIFS(Principal!AA:AA,Principal!R:R,A59,Principal!AB:AB,"Subiu"), SUMIFS(Principal!AE:AE,Principal!R:R,A60,Principal!AF:AF,"Subiu"), SUMIFS(Principal!AI:AI,Principal!R:R,A61,Principal!AJ:AJ,"Subiu"))
</f>
        <v>34834535.5</v>
      </c>
      <c r="F57" s="55"/>
    </row>
    <row r="58">
      <c r="A58" s="54" t="str">
        <f>IFERROR(__xludf.DUMMYFUNCTION("""COMPUTED_VALUE"""),"Telecomunicações")</f>
        <v>Telecomunicações</v>
      </c>
      <c r="B58" s="55"/>
      <c r="C58" s="56">
        <f t="array" ref="C58">CHOOSE(MATCH($A$32, {"Dia";"Semana";"Mês";"Ano";"12M"}, 0), SUMIF(Principal!R:R,A58,Principal!O:O), SUMIF(Principal!R:R,A58,Principal!W:W), SUMIF(Principal!R:R,A58,Principal!AA:AA), SUMIF(Principal!R:R,A58,Principal!AE:AE), SUMIF(Principal!R:R,A58,Principal!AI:AI))
</f>
        <v>292938114.4</v>
      </c>
      <c r="D58" s="55"/>
      <c r="E58" s="57">
        <f t="array" ref="E58">CHOOSE(MATCH($A$32, {"Dia";"Semana";"Mês";"Ano";"12M"}, 0), SUMIFS(Principal!O:O,Principal!R:R,A58,Principal!P:P,"Subiu"), SUMIFS(Principal!W:W,Principal!R:R,A59,Principal!X:X,"Subiu"), SUMIFS(Principal!AA:AA,Principal!R:R,A60,Principal!AB:AB,"Subiu"), SUMIFS(Principal!AE:AE,Principal!R:R,A61,Principal!AF:AF,"Subiu"), SUMIFS(Principal!AI:AI,Principal!R:R,A62,Principal!AJ:AJ,"Subiu"))
</f>
        <v>292938114.4</v>
      </c>
      <c r="F58" s="55"/>
    </row>
    <row r="59">
      <c r="A59" s="54" t="str">
        <f>IFERROR(__xludf.DUMMYFUNCTION("""COMPUTED_VALUE"""),"Transporte Ferroviário")</f>
        <v>Transporte Ferroviário</v>
      </c>
      <c r="B59" s="55"/>
      <c r="C59" s="56">
        <f t="array" ref="C59">CHOOSE(MATCH($A$32, {"Dia";"Semana";"Mês";"Ano";"12M"}, 0), SUMIF(Principal!R:R,A59,Principal!O:O), SUMIF(Principal!R:R,A59,Principal!W:W), SUMIF(Principal!R:R,A59,Principal!AA:AA), SUMIF(Principal!R:R,A59,Principal!AE:AE), SUMIF(Principal!R:R,A59,Principal!AI:AI))
</f>
        <v>229771333.6</v>
      </c>
      <c r="D59" s="55"/>
      <c r="E59" s="57">
        <f t="array" ref="E59">CHOOSE(MATCH($A$32, {"Dia";"Semana";"Mês";"Ano";"12M"}, 0), SUMIFS(Principal!O:O,Principal!R:R,A59,Principal!P:P,"Subiu"), SUMIFS(Principal!W:W,Principal!R:R,A60,Principal!X:X,"Subiu"), SUMIFS(Principal!AA:AA,Principal!R:R,A61,Principal!AB:AB,"Subiu"), SUMIFS(Principal!AE:AE,Principal!R:R,A62,Principal!AF:AF,"Subiu"), SUMIFS(Principal!AI:AI,Principal!R:R,A63,Principal!AJ:AJ,"Subiu"))
</f>
        <v>229771333.6</v>
      </c>
      <c r="F59" s="55"/>
    </row>
    <row r="60">
      <c r="A60" s="54" t="str">
        <f>IFERROR(__xludf.DUMMYFUNCTION("""COMPUTED_VALUE"""),"Tecnologia")</f>
        <v>Tecnologia</v>
      </c>
      <c r="B60" s="55"/>
      <c r="C60" s="56">
        <f t="array" ref="C60">CHOOSE(MATCH($A$32, {"Dia";"Semana";"Mês";"Ano";"12M"}, 0), SUMIF(Principal!R:R,A60,Principal!O:O), SUMIF(Principal!R:R,A60,Principal!W:W), SUMIF(Principal!R:R,A60,Principal!AA:AA), SUMIF(Principal!R:R,A60,Principal!AE:AE), SUMIF(Principal!R:R,A60,Principal!AI:AI))
</f>
        <v>24135955.51</v>
      </c>
      <c r="D60" s="55"/>
      <c r="E60" s="57">
        <f t="array" ref="E60">CHOOSE(MATCH($A$32, {"Dia";"Semana";"Mês";"Ano";"12M"}, 0), SUMIFS(Principal!O:O,Principal!R:R,A60,Principal!P:P,"Subiu"), SUMIFS(Principal!W:W,Principal!R:R,A61,Principal!X:X,"Subiu"), SUMIFS(Principal!AA:AA,Principal!R:R,A62,Principal!AB:AB,"Subiu"), SUMIFS(Principal!AE:AE,Principal!R:R,A63,Principal!AF:AF,"Subiu"), SUMIFS(Principal!AI:AI,Principal!R:R,A64,Principal!AJ:AJ,"Subiu"))
</f>
        <v>33667333.26</v>
      </c>
      <c r="F60" s="55"/>
    </row>
    <row r="61">
      <c r="A61" s="54" t="str">
        <f>IFERROR(__xludf.DUMMYFUNCTION("""COMPUTED_VALUE"""),"Investimentos")</f>
        <v>Investimentos</v>
      </c>
      <c r="B61" s="55"/>
      <c r="C61" s="56">
        <f t="array" ref="C61">CHOOSE(MATCH($A$32, {"Dia";"Semana";"Mês";"Ano";"12M"}, 0), SUMIF(Principal!R:R,A61,Principal!O:O), SUMIF(Principal!R:R,A61,Principal!W:W), SUMIF(Principal!R:R,A61,Principal!AA:AA), SUMIF(Principal!R:R,A61,Principal!AE:AE), SUMIF(Principal!R:R,A61,Principal!AI:AI))
</f>
        <v>416092244.4</v>
      </c>
      <c r="D61" s="55"/>
      <c r="E61" s="57">
        <f t="array" ref="E61">CHOOSE(MATCH($A$32, {"Dia";"Semana";"Mês";"Ano";"12M"}, 0), SUMIFS(Principal!O:O,Principal!R:R,A61,Principal!P:P,"Subiu"), SUMIFS(Principal!W:W,Principal!R:R,A62,Principal!X:X,"Subiu"), SUMIFS(Principal!AA:AA,Principal!R:R,A63,Principal!AB:AB,"Subiu"), SUMIFS(Principal!AE:AE,Principal!R:R,A64,Principal!AF:AF,"Subiu"), SUMIFS(Principal!AI:AI,Principal!R:R,A65,Principal!AJ:AJ,"Subiu"))
</f>
        <v>416092244.4</v>
      </c>
      <c r="F61" s="55"/>
    </row>
    <row r="62">
      <c r="A62" s="54" t="str">
        <f>IFERROR(__xludf.DUMMYFUNCTION("""COMPUTED_VALUE"""),"Saúde/Varejo")</f>
        <v>Saúde/Varejo</v>
      </c>
      <c r="B62" s="55"/>
      <c r="C62" s="56">
        <f t="array" ref="C62">CHOOSE(MATCH($A$32, {"Dia";"Semana";"Mês";"Ano";"12M"}, 0), SUMIF(Principal!R:R,A62,Principal!O:O), SUMIF(Principal!R:R,A62,Principal!W:W), SUMIF(Principal!R:R,A62,Principal!AA:AA), SUMIF(Principal!R:R,A62,Principal!AE:AE), SUMIF(Principal!R:R,A62,Principal!AI:AI))
</f>
        <v>202352473.7</v>
      </c>
      <c r="D62" s="55"/>
      <c r="E62" s="57">
        <f t="array" ref="E62">CHOOSE(MATCH($A$32, {"Dia";"Semana";"Mês";"Ano";"12M"}, 0), SUMIFS(Principal!O:O,Principal!R:R,A62,Principal!P:P,"Subiu"), SUMIFS(Principal!W:W,Principal!R:R,A63,Principal!X:X,"Subiu"), SUMIFS(Principal!AA:AA,Principal!R:R,A64,Principal!AB:AB,"Subiu"), SUMIFS(Principal!AE:AE,Principal!R:R,A65,Principal!AF:AF,"Subiu"), SUMIFS(Principal!AI:AI,Principal!R:R,A66,Principal!AJ:AJ,"Subiu"))
</f>
        <v>202352473.7</v>
      </c>
      <c r="F62" s="55"/>
    </row>
    <row r="63">
      <c r="A63" s="54" t="str">
        <f>IFERROR(__xludf.DUMMYFUNCTION("""COMPUTED_VALUE"""),"Logística")</f>
        <v>Logística</v>
      </c>
      <c r="B63" s="55"/>
      <c r="C63" s="56">
        <f t="array" ref="C63">CHOOSE(MATCH($A$32, {"Dia";"Semana";"Mês";"Ano";"12M"}, 0), SUMIF(Principal!R:R,A63,Principal!O:O), SUMIF(Principal!R:R,A63,Principal!W:W), SUMIF(Principal!R:R,A63,Principal!AA:AA), SUMIF(Principal!R:R,A63,Principal!AE:AE), SUMIF(Principal!R:R,A63,Principal!AI:AI))
</f>
        <v>4131341.158</v>
      </c>
      <c r="D63" s="55"/>
      <c r="E63" s="57">
        <f t="array" ref="E63">CHOOSE(MATCH($A$32, {"Dia";"Semana";"Mês";"Ano";"12M"}, 0), SUMIFS(Principal!O:O,Principal!R:R,A63,Principal!P:P,"Subiu"), SUMIFS(Principal!W:W,Principal!R:R,A64,Principal!X:X,"Subiu"), SUMIFS(Principal!AA:AA,Principal!R:R,A65,Principal!AB:AB,"Subiu"), SUMIFS(Principal!AE:AE,Principal!R:R,A66,Principal!AF:AF,"Subiu"), SUMIFS(Principal!AI:AI,Principal!R:R,A67,Principal!AJ:AJ,"Subiu"))
</f>
        <v>4131341.158</v>
      </c>
      <c r="F63" s="55"/>
    </row>
    <row r="64">
      <c r="A64" s="54" t="str">
        <f>IFERROR(__xludf.DUMMYFUNCTION("""COMPUTED_VALUE"""),"Bebidas")</f>
        <v>Bebidas</v>
      </c>
      <c r="B64" s="55"/>
      <c r="C64" s="56">
        <f t="array" ref="C64">CHOOSE(MATCH($A$32, {"Dia";"Semana";"Mês";"Ano";"12M"}, 0), SUMIF(Principal!R:R,A64,Principal!O:O), SUMIF(Principal!R:R,A64,Principal!W:W), SUMIF(Principal!R:R,A64,Principal!AA:AA), SUMIF(Principal!R:R,A64,Principal!AE:AE), SUMIF(Principal!R:R,A64,Principal!AI:AI))
</f>
        <v>0</v>
      </c>
      <c r="D64" s="55"/>
      <c r="E64" s="57">
        <f t="array" ref="E64">CHOOSE(MATCH($A$32, {"Dia";"Semana";"Mês";"Ano";"12M"}, 0), SUMIFS(Principal!O:O,Principal!R:R,A64,Principal!P:P,"Subiu"), SUMIFS(Principal!W:W,Principal!R:R,A65,Principal!X:X,"Subiu"), SUMIFS(Principal!AA:AA,Principal!R:R,A66,Principal!AB:AB,"Subiu"), SUMIFS(Principal!AE:AE,Principal!R:R,A67,Principal!AF:AF,"Subiu"), SUMIFS(Principal!AI:AI,Principal!R:R,A68,Principal!AJ:AJ,"Subiu"))
</f>
        <v>0</v>
      </c>
      <c r="F64" s="55"/>
    </row>
    <row r="65">
      <c r="A65" s="54" t="str">
        <f>IFERROR(__xludf.DUMMYFUNCTION("""COMPUTED_VALUE"""),"Seguros")</f>
        <v>Seguros</v>
      </c>
      <c r="B65" s="55"/>
      <c r="C65" s="56">
        <f t="array" ref="C65">CHOOSE(MATCH($A$32, {"Dia";"Semana";"Mês";"Ano";"12M"}, 0), SUMIF(Principal!R:R,A65,Principal!O:O), SUMIF(Principal!R:R,A65,Principal!W:W), SUMIF(Principal!R:R,A65,Principal!AA:AA), SUMIF(Principal!R:R,A65,Principal!AE:AE), SUMIF(Principal!R:R,A65,Principal!AI:AI))
</f>
        <v>-4532537.188</v>
      </c>
      <c r="D65" s="55"/>
      <c r="E65" s="57">
        <f t="array" ref="E65">CHOOSE(MATCH($A$32, {"Dia";"Semana";"Mês";"Ano";"12M"}, 0), SUMIFS(Principal!O:O,Principal!R:R,A65,Principal!P:P,"Subiu"), SUMIFS(Principal!W:W,Principal!R:R,A66,Principal!X:X,"Subiu"), SUMIFS(Principal!AA:AA,Principal!R:R,A67,Principal!AB:AB,"Subiu"), SUMIFS(Principal!AE:AE,Principal!R:R,A68,Principal!AF:AF,"Subiu"), SUMIFS(Principal!AI:AI,Principal!R:R,A69,Principal!AJ:AJ,"Subiu"))
</f>
        <v>0</v>
      </c>
      <c r="F65" s="55"/>
    </row>
    <row r="66">
      <c r="A66" s="54" t="str">
        <f>IFERROR(__xludf.DUMMYFUNCTION("""COMPUTED_VALUE"""),"Saneamento")</f>
        <v>Saneamento</v>
      </c>
      <c r="B66" s="55"/>
      <c r="C66" s="56">
        <f t="array" ref="C66">CHOOSE(MATCH($A$32, {"Dia";"Semana";"Mês";"Ano";"12M"}, 0), SUMIF(Principal!R:R,A66,Principal!O:O), SUMIF(Principal!R:R,A66,Principal!W:W), SUMIF(Principal!R:R,A66,Principal!AA:AA), SUMIF(Principal!R:R,A66,Principal!AE:AE), SUMIF(Principal!R:R,A66,Principal!AI:AI))
</f>
        <v>-15725678.56</v>
      </c>
      <c r="D66" s="55"/>
      <c r="E66" s="57">
        <f t="array" ref="E66">CHOOSE(MATCH($A$32, {"Dia";"Semana";"Mês";"Ano";"12M"}, 0), SUMIFS(Principal!O:O,Principal!R:R,A66,Principal!P:P,"Subiu"), SUMIFS(Principal!W:W,Principal!R:R,A67,Principal!X:X,"Subiu"), SUMIFS(Principal!AA:AA,Principal!R:R,A68,Principal!AB:AB,"Subiu"), SUMIFS(Principal!AE:AE,Principal!R:R,A69,Principal!AF:AF,"Subiu"), SUMIFS(Principal!AI:AI,Principal!R:R,A70,Principal!AJ:AJ,"Subiu"))
</f>
        <v>0</v>
      </c>
      <c r="F66" s="55"/>
    </row>
    <row r="67">
      <c r="A67" s="54" t="str">
        <f>IFERROR(__xludf.DUMMYFUNCTION("""COMPUTED_VALUE"""),"Equipamentos Elétricos")</f>
        <v>Equipamentos Elétricos</v>
      </c>
      <c r="B67" s="55"/>
      <c r="C67" s="56">
        <f t="array" ref="C67">CHOOSE(MATCH($A$32, {"Dia";"Semana";"Mês";"Ano";"12M"}, 0), SUMIF(Principal!R:R,A67,Principal!O:O), SUMIF(Principal!R:R,A67,Principal!W:W), SUMIF(Principal!R:R,A67,Principal!AA:AA), SUMIF(Principal!R:R,A67,Principal!AE:AE), SUMIF(Principal!R:R,A67,Principal!AI:AI))
</f>
        <v>-118230410.4</v>
      </c>
      <c r="D67" s="55"/>
      <c r="E67" s="57">
        <f t="array" ref="E67">CHOOSE(MATCH($A$32, {"Dia";"Semana";"Mês";"Ano";"12M"}, 0), SUMIFS(Principal!O:O,Principal!R:R,A67,Principal!P:P,"Subiu"), SUMIFS(Principal!W:W,Principal!R:R,A68,Principal!X:X,"Subiu"), SUMIFS(Principal!AA:AA,Principal!R:R,A69,Principal!AB:AB,"Subiu"), SUMIFS(Principal!AE:AE,Principal!R:R,A70,Principal!AF:AF,"Subiu"), SUMIFS(Principal!AI:AI,Principal!R:R,A71,Principal!AJ:AJ,"Subiu"))
</f>
        <v>0</v>
      </c>
      <c r="F67" s="55"/>
    </row>
    <row r="68">
      <c r="A68" s="54" t="str">
        <f>IFERROR(__xludf.DUMMYFUNCTION("""COMPUTED_VALUE"""),"Agronegócio")</f>
        <v>Agronegócio</v>
      </c>
      <c r="B68" s="55"/>
      <c r="C68" s="56">
        <f t="array" ref="C68">CHOOSE(MATCH($A$32, {"Dia";"Semana";"Mês";"Ano";"12M"}, 0), SUMIF(Principal!R:R,A68,Principal!O:O), SUMIF(Principal!R:R,A68,Principal!W:W), SUMIF(Principal!R:R,A68,Principal!AA:AA), SUMIF(Principal!R:R,A68,Principal!AE:AE), SUMIF(Principal!R:R,A68,Principal!AI:AI))
</f>
        <v>-9468663.682</v>
      </c>
      <c r="D68" s="55"/>
      <c r="E68" s="57">
        <f t="array" ref="E68">CHOOSE(MATCH($A$32, {"Dia";"Semana";"Mês";"Ano";"12M"}, 0), SUMIFS(Principal!O:O,Principal!R:R,A68,Principal!P:P,"Subiu"), SUMIFS(Principal!W:W,Principal!R:R,A69,Principal!X:X,"Subiu"), SUMIFS(Principal!AA:AA,Principal!R:R,A70,Principal!AB:AB,"Subiu"), SUMIFS(Principal!AE:AE,Principal!R:R,A71,Principal!AF:AF,"Subiu"), SUMIFS(Principal!AI:AI,Principal!R:R,A72,Principal!AJ:AJ,"Subiu"))
</f>
        <v>0</v>
      </c>
      <c r="F68" s="55"/>
    </row>
    <row r="69">
      <c r="A69" s="54" t="str">
        <f>IFERROR(__xludf.DUMMYFUNCTION("""COMPUTED_VALUE"""),"Infraestrutura")</f>
        <v>Infraestrutura</v>
      </c>
      <c r="B69" s="55"/>
      <c r="C69" s="56">
        <f t="array" ref="C69">CHOOSE(MATCH($A$32, {"Dia";"Semana";"Mês";"Ano";"12M"}, 0), SUMIF(Principal!R:R,A69,Principal!O:O), SUMIF(Principal!R:R,A69,Principal!W:W), SUMIF(Principal!R:R,A69,Principal!AA:AA), SUMIF(Principal!R:R,A69,Principal!AE:AE), SUMIF(Principal!R:R,A69,Principal!AI:AI))
</f>
        <v>-39743554.31</v>
      </c>
      <c r="D69" s="55"/>
      <c r="E69" s="57">
        <f t="array" ref="E69">CHOOSE(MATCH($A$32, {"Dia";"Semana";"Mês";"Ano";"12M"}, 0), SUMIFS(Principal!O:O,Principal!R:R,A69,Principal!P:P,"Subiu"), SUMIFS(Principal!W:W,Principal!R:R,A70,Principal!X:X,"Subiu"), SUMIFS(Principal!AA:AA,Principal!R:R,A71,Principal!AB:AB,"Subiu"), SUMIFS(Principal!AE:AE,Principal!R:R,A72,Principal!AF:AF,"Subiu"), SUMIFS(Principal!AI:AI,Principal!R:R,A73,Principal!AJ:AJ,"Subiu"))
</f>
        <v>0</v>
      </c>
      <c r="F69" s="55"/>
    </row>
    <row r="70">
      <c r="A70" s="54" t="str">
        <f>IFERROR(__xludf.DUMMYFUNCTION("""COMPUTED_VALUE"""),"Seguros/Resseguros")</f>
        <v>Seguros/Resseguros</v>
      </c>
      <c r="B70" s="55"/>
      <c r="C70" s="56">
        <f t="array" ref="C70">CHOOSE(MATCH($A$32, {"Dia";"Semana";"Mês";"Ano";"12M"}, 0), SUMIF(Principal!R:R,A70,Principal!O:O), SUMIF(Principal!R:R,A70,Principal!W:W), SUMIF(Principal!R:R,A70,Principal!AA:AA), SUMIF(Principal!R:R,A70,Principal!AE:AE), SUMIF(Principal!R:R,A70,Principal!AI:AI))
</f>
        <v>-21765343.02</v>
      </c>
      <c r="D70" s="55"/>
      <c r="E70" s="57">
        <f t="array" ref="E70">CHOOSE(MATCH($A$32, {"Dia";"Semana";"Mês";"Ano";"12M"}, 0), SUMIFS(Principal!O:O,Principal!R:R,A70,Principal!P:P,"Subiu"), SUMIFS(Principal!W:W,Principal!R:R,A71,Principal!X:X,"Subiu"), SUMIFS(Principal!AA:AA,Principal!R:R,A72,Principal!AB:AB,"Subiu"), SUMIFS(Principal!AE:AE,Principal!R:R,A73,Principal!AF:AF,"Subiu"), SUMIFS(Principal!AI:AI,Principal!R:R,A74,Principal!AJ:AJ,"Subiu"))
</f>
        <v>0</v>
      </c>
      <c r="F70" s="55"/>
    </row>
    <row r="71">
      <c r="A71" s="54" t="str">
        <f>IFERROR(__xludf.DUMMYFUNCTION("""COMPUTED_VALUE"""),"Calçados")</f>
        <v>Calçados</v>
      </c>
      <c r="B71" s="55"/>
      <c r="C71" s="56">
        <f t="array" ref="C71">CHOOSE(MATCH($A$32, {"Dia";"Semana";"Mês";"Ano";"12M"}, 0), SUMIF(Principal!R:R,A71,Principal!O:O), SUMIF(Principal!R:R,A71,Principal!W:W), SUMIF(Principal!R:R,A71,Principal!AA:AA), SUMIF(Principal!R:R,A71,Principal!AE:AE), SUMIF(Principal!R:R,A71,Principal!AI:AI))
</f>
        <v>-21126374.33</v>
      </c>
      <c r="D71" s="55"/>
      <c r="E71" s="57">
        <f t="array" ref="E71">CHOOSE(MATCH($A$32, {"Dia";"Semana";"Mês";"Ano";"12M"}, 0), SUMIFS(Principal!O:O,Principal!R:R,A71,Principal!P:P,"Subiu"), SUMIFS(Principal!W:W,Principal!R:R,A72,Principal!X:X,"Subiu"), SUMIFS(Principal!AA:AA,Principal!R:R,A73,Principal!AB:AB,"Subiu"), SUMIFS(Principal!AE:AE,Principal!R:R,A74,Principal!AF:AF,"Subiu"), SUMIFS(Principal!AI:AI,Principal!R:R,A75,Principal!AJ:AJ,"Subiu"))
</f>
        <v>0</v>
      </c>
      <c r="F71" s="55"/>
    </row>
    <row r="72">
      <c r="A72" s="54" t="str">
        <f>IFERROR(__xludf.DUMMYFUNCTION("""COMPUTED_VALUE"""),"Aeroespacial")</f>
        <v>Aeroespacial</v>
      </c>
      <c r="B72" s="55"/>
      <c r="C72" s="56">
        <f t="array" ref="C72">CHOOSE(MATCH($A$32, {"Dia";"Semana";"Mês";"Ano";"12M"}, 0), SUMIF(Principal!R:R,A72,Principal!O:O), SUMIF(Principal!R:R,A72,Principal!W:W), SUMIF(Principal!R:R,A72,Principal!AA:AA), SUMIF(Principal!R:R,A72,Principal!AE:AE), SUMIF(Principal!R:R,A72,Principal!AI:AI))
</f>
        <v>-233651943.5</v>
      </c>
      <c r="D72" s="55"/>
      <c r="E72" s="57">
        <f t="array" ref="E72">CHOOSE(MATCH($A$32, {"Dia";"Semana";"Mês";"Ano";"12M"}, 0), SUMIFS(Principal!O:O,Principal!R:R,A72,Principal!P:P,"Subiu"), SUMIFS(Principal!W:W,Principal!R:R,A73,Principal!X:X,"Subiu"), SUMIFS(Principal!AA:AA,Principal!R:R,A74,Principal!AB:AB,"Subiu"), SUMIFS(Principal!AE:AE,Principal!R:R,A75,Principal!AF:AF,"Subiu"), SUMIFS(Principal!AI:AI,Principal!R:R,A76,Principal!AJ:AJ,"Subiu"))
</f>
        <v>0</v>
      </c>
      <c r="F72" s="55"/>
    </row>
    <row r="73">
      <c r="A73" s="54" t="str">
        <f>IFERROR(__xludf.DUMMYFUNCTION("""COMPUTED_VALUE"""),"Cosméticos")</f>
        <v>Cosméticos</v>
      </c>
      <c r="B73" s="55"/>
      <c r="C73" s="56">
        <f t="array" ref="C73">CHOOSE(MATCH($A$32, {"Dia";"Semana";"Mês";"Ano";"12M"}, 0), SUMIF(Principal!R:R,A73,Principal!O:O), SUMIF(Principal!R:R,A73,Principal!W:W), SUMIF(Principal!R:R,A73,Principal!AA:AA), SUMIF(Principal!R:R,A73,Principal!AE:AE), SUMIF(Principal!R:R,A73,Principal!AI:AI))
</f>
        <v>-193280001.2</v>
      </c>
      <c r="D73" s="55"/>
      <c r="E73" s="57">
        <f t="array" ref="E73">CHOOSE(MATCH($A$32, {"Dia";"Semana";"Mês";"Ano";"12M"}, 0), SUMIFS(Principal!O:O,Principal!R:R,A73,Principal!P:P,"Subiu"), SUMIFS(Principal!W:W,Principal!R:R,A74,Principal!X:X,"Subiu"), SUMIFS(Principal!AA:AA,Principal!R:R,A75,Principal!AB:AB,"Subiu"), SUMIFS(Principal!AE:AE,Principal!R:R,A76,Principal!AF:AF,"Subiu"), SUMIFS(Principal!AI:AI,Principal!R:R,A77,Principal!AJ:AJ,"Subiu"))
</f>
        <v>0</v>
      </c>
      <c r="F73" s="55"/>
    </row>
    <row r="74">
      <c r="A74" s="54" t="str">
        <f>IFERROR(__xludf.DUMMYFUNCTION("""COMPUTED_VALUE"""),"Bolsa de Valores")</f>
        <v>Bolsa de Valores</v>
      </c>
      <c r="B74" s="55"/>
      <c r="C74" s="56">
        <f t="array" ref="C74">CHOOSE(MATCH($A$32, {"Dia";"Semana";"Mês";"Ano";"12M"}, 0), SUMIF(Principal!R:R,A74,Principal!O:O), SUMIF(Principal!R:R,A74,Principal!W:W), SUMIF(Principal!R:R,A74,Principal!AA:AA), SUMIF(Principal!R:R,A74,Principal!AE:AE), SUMIF(Principal!R:R,A74,Principal!AI:AI))
</f>
        <v>-1173785666</v>
      </c>
      <c r="D74" s="55"/>
      <c r="E74" s="57">
        <f t="array" ref="E74">CHOOSE(MATCH($A$32, {"Dia";"Semana";"Mês";"Ano";"12M"}, 0), SUMIFS(Principal!O:O,Principal!R:R,A74,Principal!P:P,"Subiu"), SUMIFS(Principal!W:W,Principal!R:R,A75,Principal!X:X,"Subiu"), SUMIFS(Principal!AA:AA,Principal!R:R,A76,Principal!AB:AB,"Subiu"), SUMIFS(Principal!AE:AE,Principal!R:R,A77,Principal!AF:AF,"Subiu"), SUMIFS(Principal!AI:AI,Principal!R:R,A78,Principal!AJ:AJ,"Subiu"))
</f>
        <v>0</v>
      </c>
      <c r="F74" s="55"/>
    </row>
    <row r="75">
      <c r="A75" s="54" t="str">
        <f>IFERROR(__xludf.DUMMYFUNCTION("""COMPUTED_VALUE"""),"Farmacêutico")</f>
        <v>Farmacêutico</v>
      </c>
      <c r="B75" s="55"/>
      <c r="C75" s="56">
        <f t="array" ref="C75">CHOOSE(MATCH($A$32, {"Dia";"Semana";"Mês";"Ano";"12M"}, 0), SUMIF(Principal!R:R,A75,Principal!O:O), SUMIF(Principal!R:R,A75,Principal!W:W), SUMIF(Principal!R:R,A75,Principal!AA:AA), SUMIF(Principal!R:R,A75,Principal!AE:AE), SUMIF(Principal!R:R,A75,Principal!AI:AI))
</f>
        <v>-208257014.2</v>
      </c>
      <c r="D75" s="55"/>
      <c r="E75" s="57">
        <f t="array" ref="E75">CHOOSE(MATCH($A$32, {"Dia";"Semana";"Mês";"Ano";"12M"}, 0), SUMIFS(Principal!O:O,Principal!R:R,A75,Principal!P:P,"Subiu"), SUMIFS(Principal!W:W,Principal!R:R,A76,Principal!X:X,"Subiu"), SUMIFS(Principal!AA:AA,Principal!R:R,A77,Principal!AB:AB,"Subiu"), SUMIFS(Principal!AE:AE,Principal!R:R,A78,Principal!AF:AF,"Subiu"), SUMIFS(Principal!AI:AI,Principal!R:R,A79,Principal!AJ:AJ,"Subiu"))
</f>
        <v>0</v>
      </c>
      <c r="F75" s="55"/>
    </row>
    <row r="76">
      <c r="A76" s="54" t="str">
        <f>IFERROR(__xludf.DUMMYFUNCTION("""COMPUTED_VALUE"""),"Açúcar e Etanol")</f>
        <v>Açúcar e Etanol</v>
      </c>
      <c r="B76" s="55"/>
      <c r="C76" s="56">
        <f t="array" ref="C76">CHOOSE(MATCH($A$32, {"Dia";"Semana";"Mês";"Ano";"12M"}, 0), SUMIF(Principal!R:R,A76,Principal!O:O), SUMIF(Principal!R:R,A76,Principal!W:W), SUMIF(Principal!R:R,A76,Principal!AA:AA), SUMIF(Principal!R:R,A76,Principal!AE:AE), SUMIF(Principal!R:R,A76,Principal!AI:AI))
</f>
        <v>-79432785.74</v>
      </c>
      <c r="D76" s="55"/>
      <c r="E76" s="57">
        <f t="array" ref="E76">CHOOSE(MATCH($A$32, {"Dia";"Semana";"Mês";"Ano";"12M"}, 0), SUMIFS(Principal!O:O,Principal!R:R,A76,Principal!P:P,"Subiu"), SUMIFS(Principal!W:W,Principal!R:R,A77,Principal!X:X,"Subiu"), SUMIFS(Principal!AA:AA,Principal!R:R,A78,Principal!AB:AB,"Subiu"), SUMIFS(Principal!AE:AE,Principal!R:R,A79,Principal!AF:AF,"Subiu"), SUMIFS(Principal!AI:AI,Principal!R:R,A80,Principal!AJ:AJ,"Subiu"))
</f>
        <v>0</v>
      </c>
      <c r="F76" s="55"/>
    </row>
    <row r="77">
      <c r="A77" s="54" t="str">
        <f>IFERROR(__xludf.DUMMYFUNCTION("""COMPUTED_VALUE"""),"Aluguel de Carros")</f>
        <v>Aluguel de Carros</v>
      </c>
      <c r="B77" s="55"/>
      <c r="C77" s="56">
        <f t="array" ref="C77">CHOOSE(MATCH($A$32, {"Dia";"Semana";"Mês";"Ano";"12M"}, 0), SUMIF(Principal!R:R,A77,Principal!O:O), SUMIF(Principal!R:R,A77,Principal!W:W), SUMIF(Principal!R:R,A77,Principal!AA:AA), SUMIF(Principal!R:R,A77,Principal!AE:AE), SUMIF(Principal!R:R,A77,Principal!AI:AI))
</f>
        <v>-1807432634</v>
      </c>
      <c r="D77" s="55"/>
      <c r="E77" s="57">
        <f t="array" ref="E77">CHOOSE(MATCH($A$32, {"Dia";"Semana";"Mês";"Ano";"12M"}, 0), SUMIFS(Principal!O:O,Principal!R:R,A77,Principal!P:P,"Subiu"), SUMIFS(Principal!W:W,Principal!R:R,A78,Principal!X:X,"Subiu"), SUMIFS(Principal!AA:AA,Principal!R:R,A79,Principal!AB:AB,"Subiu"), SUMIFS(Principal!AE:AE,Principal!R:R,A80,Principal!AF:AF,"Subiu"), SUMIFS(Principal!AI:AI,Principal!R:R,A81,Principal!AJ:AJ,"Subiu"))
</f>
        <v>0</v>
      </c>
      <c r="F77" s="55"/>
    </row>
    <row r="78">
      <c r="A78" s="58" t="str">
        <f>IFERROR(__xludf.DUMMYFUNCTION("""COMPUTED_VALUE"""),"Turismo")</f>
        <v>Turismo</v>
      </c>
      <c r="B78" s="59"/>
      <c r="C78" s="60">
        <f t="array" ref="C78">CHOOSE(MATCH($A$32, {"Dia";"Semana";"Mês";"Ano";"12M"}, 0), SUMIF(Principal!R:R,A78,Principal!O:O), SUMIF(Principal!R:R,A78,Principal!W:W), SUMIF(Principal!R:R,A78,Principal!AA:AA), SUMIF(Principal!R:R,A78,Principal!AE:AE), SUMIF(Principal!R:R,A78,Principal!AI:AI))
</f>
        <v>-73557408.06</v>
      </c>
      <c r="D78" s="59"/>
      <c r="E78" s="61">
        <f t="array" ref="E78">CHOOSE(MATCH($A$32, {"Dia";"Semana";"Mês";"Ano";"12M"}, 0), SUMIFS(Principal!O:O,Principal!R:R,A78,Principal!P:P,"Subiu"), SUMIFS(Principal!W:W,Principal!R:R,A79,Principal!X:X,"Subiu"), SUMIFS(Principal!AA:AA,Principal!R:R,A80,Principal!AB:AB,"Subiu"), SUMIFS(Principal!AE:AE,Principal!R:R,A81,Principal!AF:AF,"Subiu"), SUMIFS(Principal!AI:AI,Principal!R:R,A82,Principal!AJ:AJ,"Subiu"))
</f>
        <v>0</v>
      </c>
      <c r="F78" s="59"/>
    </row>
    <row r="79">
      <c r="A79" s="62"/>
    </row>
  </sheetData>
  <mergeCells count="150">
    <mergeCell ref="C72:D72"/>
    <mergeCell ref="E72:F72"/>
    <mergeCell ref="A70:B70"/>
    <mergeCell ref="C70:D70"/>
    <mergeCell ref="E70:F70"/>
    <mergeCell ref="A71:B71"/>
    <mergeCell ref="C71:D71"/>
    <mergeCell ref="E71:F71"/>
    <mergeCell ref="A72:B72"/>
    <mergeCell ref="C75:D75"/>
    <mergeCell ref="E75:F75"/>
    <mergeCell ref="A73:B73"/>
    <mergeCell ref="C73:D73"/>
    <mergeCell ref="E73:F73"/>
    <mergeCell ref="A74:B74"/>
    <mergeCell ref="C74:D74"/>
    <mergeCell ref="E74:F74"/>
    <mergeCell ref="A75:B75"/>
    <mergeCell ref="C45:D45"/>
    <mergeCell ref="E45:F45"/>
    <mergeCell ref="A43:B43"/>
    <mergeCell ref="C43:D43"/>
    <mergeCell ref="E43:F43"/>
    <mergeCell ref="A44:B44"/>
    <mergeCell ref="C44:D44"/>
    <mergeCell ref="E44:F44"/>
    <mergeCell ref="A45:B45"/>
    <mergeCell ref="C48:D48"/>
    <mergeCell ref="E48:F48"/>
    <mergeCell ref="A46:B46"/>
    <mergeCell ref="C46:D46"/>
    <mergeCell ref="E46:F46"/>
    <mergeCell ref="A47:B47"/>
    <mergeCell ref="C47:D47"/>
    <mergeCell ref="E47:F47"/>
    <mergeCell ref="A48:B48"/>
    <mergeCell ref="C51:D51"/>
    <mergeCell ref="E51:F51"/>
    <mergeCell ref="A49:B49"/>
    <mergeCell ref="C49:D49"/>
    <mergeCell ref="E49:F49"/>
    <mergeCell ref="A50:B50"/>
    <mergeCell ref="C50:D50"/>
    <mergeCell ref="E50:F50"/>
    <mergeCell ref="A51:B51"/>
    <mergeCell ref="C78:D78"/>
    <mergeCell ref="E78:F78"/>
    <mergeCell ref="E79:F79"/>
    <mergeCell ref="E80:F80"/>
    <mergeCell ref="E81:F81"/>
    <mergeCell ref="A76:B76"/>
    <mergeCell ref="C76:D76"/>
    <mergeCell ref="E76:F76"/>
    <mergeCell ref="A77:B77"/>
    <mergeCell ref="C77:D77"/>
    <mergeCell ref="E77:F77"/>
    <mergeCell ref="A78:B78"/>
    <mergeCell ref="E7:F7"/>
    <mergeCell ref="H7:I7"/>
    <mergeCell ref="A1:C2"/>
    <mergeCell ref="D1:I2"/>
    <mergeCell ref="A3:I5"/>
    <mergeCell ref="A6:B6"/>
    <mergeCell ref="D6:F6"/>
    <mergeCell ref="G6:I6"/>
    <mergeCell ref="A7:B7"/>
    <mergeCell ref="A8:B8"/>
    <mergeCell ref="E8:F8"/>
    <mergeCell ref="H8:I8"/>
    <mergeCell ref="A9:C9"/>
    <mergeCell ref="E9:F9"/>
    <mergeCell ref="H9:I9"/>
    <mergeCell ref="H10:I10"/>
    <mergeCell ref="F34:G34"/>
    <mergeCell ref="F35:G35"/>
    <mergeCell ref="E10:F10"/>
    <mergeCell ref="E11:F11"/>
    <mergeCell ref="H11:I11"/>
    <mergeCell ref="E12:F12"/>
    <mergeCell ref="A29:I31"/>
    <mergeCell ref="A32:I32"/>
    <mergeCell ref="F33:G33"/>
    <mergeCell ref="A33:B33"/>
    <mergeCell ref="A34:B34"/>
    <mergeCell ref="A35:B35"/>
    <mergeCell ref="A36:B36"/>
    <mergeCell ref="A37:B37"/>
    <mergeCell ref="C40:D40"/>
    <mergeCell ref="E40:F40"/>
    <mergeCell ref="A40:B40"/>
    <mergeCell ref="A41:B41"/>
    <mergeCell ref="C41:D41"/>
    <mergeCell ref="E41:F41"/>
    <mergeCell ref="A42:B42"/>
    <mergeCell ref="C42:D42"/>
    <mergeCell ref="E42:F42"/>
    <mergeCell ref="C54:D54"/>
    <mergeCell ref="E54:F54"/>
    <mergeCell ref="A52:B52"/>
    <mergeCell ref="C52:D52"/>
    <mergeCell ref="E52:F52"/>
    <mergeCell ref="A53:B53"/>
    <mergeCell ref="C53:D53"/>
    <mergeCell ref="E53:F53"/>
    <mergeCell ref="A54:B54"/>
    <mergeCell ref="C57:D57"/>
    <mergeCell ref="E57:F57"/>
    <mergeCell ref="A55:B55"/>
    <mergeCell ref="C55:D55"/>
    <mergeCell ref="E55:F55"/>
    <mergeCell ref="A56:B56"/>
    <mergeCell ref="C56:D56"/>
    <mergeCell ref="E56:F56"/>
    <mergeCell ref="A57:B57"/>
    <mergeCell ref="C60:D60"/>
    <mergeCell ref="E60:F60"/>
    <mergeCell ref="A58:B58"/>
    <mergeCell ref="C58:D58"/>
    <mergeCell ref="E58:F58"/>
    <mergeCell ref="A59:B59"/>
    <mergeCell ref="C59:D59"/>
    <mergeCell ref="E59:F59"/>
    <mergeCell ref="A60:B60"/>
    <mergeCell ref="C63:D63"/>
    <mergeCell ref="E63:F63"/>
    <mergeCell ref="A61:B61"/>
    <mergeCell ref="C61:D61"/>
    <mergeCell ref="E61:F61"/>
    <mergeCell ref="A62:B62"/>
    <mergeCell ref="C62:D62"/>
    <mergeCell ref="E62:F62"/>
    <mergeCell ref="A63:B63"/>
    <mergeCell ref="C66:D66"/>
    <mergeCell ref="E66:F66"/>
    <mergeCell ref="A64:B64"/>
    <mergeCell ref="C64:D64"/>
    <mergeCell ref="E64:F64"/>
    <mergeCell ref="A65:B65"/>
    <mergeCell ref="C65:D65"/>
    <mergeCell ref="E65:F65"/>
    <mergeCell ref="A66:B66"/>
    <mergeCell ref="C69:D69"/>
    <mergeCell ref="E69:F69"/>
    <mergeCell ref="A67:B67"/>
    <mergeCell ref="C67:D67"/>
    <mergeCell ref="E67:F67"/>
    <mergeCell ref="A68:B68"/>
    <mergeCell ref="C68:D68"/>
    <mergeCell ref="E68:F68"/>
    <mergeCell ref="A69:B69"/>
  </mergeCells>
  <dataValidations>
    <dataValidation type="list" allowBlank="1" showErrorMessage="1" sqref="A32">
      <formula1>"Semana,Mês,Ano,12M,Dia"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8.38"/>
    <col customWidth="1" min="3" max="3" width="10.75"/>
    <col customWidth="1" min="4" max="4" width="11.0"/>
    <col customWidth="1" min="5" max="5" width="12.5"/>
    <col customWidth="1" min="6" max="8" width="11.75"/>
    <col customWidth="1" min="9" max="9" width="8.75"/>
    <col customWidth="1" min="10" max="10" width="9.75"/>
    <col customWidth="1" min="11" max="11" width="9.63"/>
    <col customWidth="1" min="12" max="12" width="17.63"/>
    <col customWidth="1" min="13" max="13" width="14.0"/>
    <col customWidth="1" min="14" max="14" width="17.75"/>
    <col customWidth="1" min="15" max="15" width="17.13"/>
    <col customWidth="1" min="16" max="16" width="9.0"/>
    <col customWidth="1" min="17" max="17" width="18.0"/>
    <col customWidth="1" min="18" max="18" width="24.38"/>
    <col customWidth="1" min="20" max="20" width="16.5"/>
    <col customWidth="1" min="21" max="22" width="21.88"/>
    <col customWidth="1" min="23" max="26" width="18.38"/>
    <col customWidth="1" min="27" max="27" width="18.0"/>
    <col customWidth="1" min="29" max="30" width="18.38"/>
    <col customWidth="1" min="31" max="31" width="18.0"/>
    <col customWidth="1" min="33" max="34" width="18.38"/>
    <col customWidth="1" min="35" max="35" width="18.0"/>
  </cols>
  <sheetData>
    <row r="1">
      <c r="A1" s="63" t="s">
        <v>26</v>
      </c>
      <c r="B1" s="63" t="s">
        <v>27</v>
      </c>
      <c r="C1" s="63" t="s">
        <v>28</v>
      </c>
      <c r="D1" s="63" t="s">
        <v>29</v>
      </c>
      <c r="E1" s="63" t="s">
        <v>30</v>
      </c>
      <c r="F1" s="63" t="s">
        <v>31</v>
      </c>
      <c r="G1" s="63" t="s">
        <v>32</v>
      </c>
      <c r="H1" s="63" t="s">
        <v>33</v>
      </c>
      <c r="I1" s="63" t="s">
        <v>34</v>
      </c>
      <c r="J1" s="63" t="s">
        <v>35</v>
      </c>
      <c r="K1" s="63" t="s">
        <v>36</v>
      </c>
      <c r="L1" s="64" t="s">
        <v>37</v>
      </c>
      <c r="M1" s="64" t="s">
        <v>38</v>
      </c>
      <c r="N1" s="64" t="s">
        <v>39</v>
      </c>
      <c r="O1" s="65" t="s">
        <v>40</v>
      </c>
      <c r="P1" s="64" t="s">
        <v>16</v>
      </c>
      <c r="Q1" s="64" t="s">
        <v>41</v>
      </c>
      <c r="R1" s="64" t="s">
        <v>42</v>
      </c>
      <c r="S1" s="64" t="s">
        <v>43</v>
      </c>
      <c r="T1" s="64" t="s">
        <v>44</v>
      </c>
      <c r="U1" s="64" t="s">
        <v>45</v>
      </c>
      <c r="V1" s="64" t="s">
        <v>46</v>
      </c>
      <c r="W1" s="64" t="s">
        <v>47</v>
      </c>
      <c r="X1" s="64" t="s">
        <v>16</v>
      </c>
      <c r="Y1" s="64" t="s">
        <v>48</v>
      </c>
      <c r="Z1" s="64" t="s">
        <v>46</v>
      </c>
      <c r="AA1" s="64" t="s">
        <v>49</v>
      </c>
      <c r="AB1" s="64" t="s">
        <v>16</v>
      </c>
      <c r="AC1" s="64" t="s">
        <v>50</v>
      </c>
      <c r="AD1" s="64" t="s">
        <v>46</v>
      </c>
      <c r="AE1" s="64" t="s">
        <v>51</v>
      </c>
      <c r="AF1" s="64" t="s">
        <v>16</v>
      </c>
      <c r="AG1" s="64" t="s">
        <v>52</v>
      </c>
      <c r="AH1" s="64" t="s">
        <v>46</v>
      </c>
      <c r="AI1" s="64" t="s">
        <v>53</v>
      </c>
      <c r="AJ1" s="64" t="s">
        <v>16</v>
      </c>
    </row>
    <row r="2">
      <c r="A2" s="66" t="s">
        <v>54</v>
      </c>
      <c r="B2" s="67">
        <v>45317.0</v>
      </c>
      <c r="C2" s="68">
        <v>9.5</v>
      </c>
      <c r="D2" s="69">
        <v>5.2</v>
      </c>
      <c r="E2" s="69">
        <v>11.76</v>
      </c>
      <c r="F2" s="69">
        <v>2.26</v>
      </c>
      <c r="G2" s="69">
        <v>2.26</v>
      </c>
      <c r="H2" s="69">
        <v>15.97</v>
      </c>
      <c r="I2" s="69">
        <v>9.18</v>
      </c>
      <c r="J2" s="69">
        <v>9.56</v>
      </c>
      <c r="K2" s="66" t="s">
        <v>55</v>
      </c>
      <c r="L2" s="70">
        <f t="shared" ref="L2:L82" si="1">D2/100</f>
        <v>0.052</v>
      </c>
      <c r="M2" s="71">
        <f t="shared" ref="M2:M82" si="2">C2/(1+L2)</f>
        <v>9.030418251</v>
      </c>
      <c r="N2" s="72">
        <f>VLOOKUP(A2,Total_de_acoes!A:B,2,0)</f>
        <v>515117391</v>
      </c>
      <c r="O2" s="73">
        <f t="shared" ref="O2:O82" si="3">(C2-M2)*N2</f>
        <v>241889725.4</v>
      </c>
      <c r="P2" s="70" t="str">
        <f t="shared" ref="P2:P82" si="4">IF(O2&gt;0,"Subiu",IF(O2=0,"Manteve","Desceu"))</f>
        <v>Subiu</v>
      </c>
      <c r="Q2" s="70" t="str">
        <f>VLOOKUP(A2,Ticker!A:B,2,0)</f>
        <v>Usiminas</v>
      </c>
      <c r="R2" s="70" t="str">
        <f>VLOOKUP(Q2,'ChatGPT info'!A:B,2,0)</f>
        <v>Siderurgia</v>
      </c>
      <c r="S2" s="70">
        <f>VLOOKUP(Q2,'ChatGPT info'!A:C,3,0)</f>
        <v>59</v>
      </c>
      <c r="T2" s="70" t="str">
        <f t="shared" ref="T2:T82" si="5">IF(S2&gt;100,"Mais de 100 anos",IF(S2&gt;50,"Entre 50 e 100 anos","Menos de 50 anos"))</f>
        <v>Entre 50 e 100 anos</v>
      </c>
      <c r="U2" s="70">
        <f t="shared" ref="U2:U82" si="6">E2/100</f>
        <v>0.1176</v>
      </c>
      <c r="V2" s="71">
        <f t="shared" ref="V2:V82" si="7">C2/(1+U2)</f>
        <v>8.50035791</v>
      </c>
      <c r="W2" s="73">
        <f t="shared" ref="W2:W82" si="8">(C2-V2)*N2</f>
        <v>514933025.4</v>
      </c>
      <c r="X2" s="70" t="str">
        <f t="shared" ref="X2:X82" si="9">IF(W2&gt;0,"Subiu",IF(W2=0,"Manteve","Desceu"))</f>
        <v>Subiu</v>
      </c>
      <c r="Y2" s="70">
        <f t="shared" ref="Y2:Y82" si="10">F2/100</f>
        <v>0.0226</v>
      </c>
      <c r="Z2" s="71">
        <f t="shared" ref="Z2:Z82" si="11">C2/(1+Y2)</f>
        <v>9.290044983</v>
      </c>
      <c r="AA2" s="73">
        <f t="shared" ref="AA2:AA82" si="12">(C2-Z2)*N2</f>
        <v>108151480.4</v>
      </c>
      <c r="AB2" s="70" t="str">
        <f t="shared" ref="AB2:AB82" si="13">IF(AA2&gt;0,"Subiu",IF(AA2=0,"Manteve","Desceu"))</f>
        <v>Subiu</v>
      </c>
      <c r="AC2" s="70">
        <f t="shared" ref="AC2:AC82" si="14">G2/100</f>
        <v>0.0226</v>
      </c>
      <c r="AD2" s="71">
        <f t="shared" ref="AD2:AD82" si="15">C2/(1+AC2)</f>
        <v>9.290044983</v>
      </c>
      <c r="AE2" s="73">
        <f t="shared" ref="AE2:AE82" si="16">(C2-AD2)*N2</f>
        <v>108151480.4</v>
      </c>
      <c r="AF2" s="70" t="str">
        <f t="shared" ref="AF2:AF82" si="17">IF(AE2&gt;0,"Subiu",IF(AE2=0,"Manteve","Desceu"))</f>
        <v>Subiu</v>
      </c>
      <c r="AG2" s="70">
        <f t="shared" ref="AG2:AG82" si="18">H2/100</f>
        <v>0.1597</v>
      </c>
      <c r="AH2" s="71">
        <f t="shared" ref="AH2:AH82" si="19">C2/(1+AG2)</f>
        <v>8.191773735</v>
      </c>
      <c r="AI2" s="73">
        <f t="shared" ref="AI2:AI82" si="20">(C2-AH2)*N2</f>
        <v>673890100.7</v>
      </c>
      <c r="AJ2" s="70" t="str">
        <f t="shared" ref="AJ2:AJ82" si="21">IF(AI2&gt;0,"Subiu",IF(AI2=0,"Manteve","Desceu"))</f>
        <v>Subiu</v>
      </c>
    </row>
    <row r="3">
      <c r="A3" s="74" t="s">
        <v>56</v>
      </c>
      <c r="B3" s="75">
        <v>45317.0</v>
      </c>
      <c r="C3" s="76">
        <v>6.82</v>
      </c>
      <c r="D3" s="77">
        <v>2.4</v>
      </c>
      <c r="E3" s="77">
        <v>2.4</v>
      </c>
      <c r="F3" s="77">
        <v>-12.11</v>
      </c>
      <c r="G3" s="77">
        <v>-12.11</v>
      </c>
      <c r="H3" s="77">
        <v>50.56</v>
      </c>
      <c r="I3" s="77">
        <v>6.66</v>
      </c>
      <c r="J3" s="77">
        <v>6.86</v>
      </c>
      <c r="K3" s="74" t="s">
        <v>57</v>
      </c>
      <c r="L3" s="70">
        <f t="shared" si="1"/>
        <v>0.024</v>
      </c>
      <c r="M3" s="71">
        <f t="shared" si="2"/>
        <v>6.66015625</v>
      </c>
      <c r="N3" s="72">
        <f>VLOOKUP(A3,Total_de_acoes!A:B,2,0)</f>
        <v>1110559345</v>
      </c>
      <c r="O3" s="73">
        <f t="shared" si="3"/>
        <v>177515970.3</v>
      </c>
      <c r="P3" s="70" t="str">
        <f t="shared" si="4"/>
        <v>Subiu</v>
      </c>
      <c r="Q3" s="70" t="str">
        <f>VLOOKUP(A3,Ticker!A:B,2,0)</f>
        <v>CSN Mineração</v>
      </c>
      <c r="R3" s="70" t="str">
        <f>VLOOKUP(Q3,'ChatGPT info'!A:B,2,0)</f>
        <v>Mineração</v>
      </c>
      <c r="S3" s="70">
        <f>VLOOKUP(Q3,'ChatGPT info'!A:C,3,0)</f>
        <v>38</v>
      </c>
      <c r="T3" s="70" t="str">
        <f t="shared" si="5"/>
        <v>Menos de 50 anos</v>
      </c>
      <c r="U3" s="70">
        <f t="shared" si="6"/>
        <v>0.024</v>
      </c>
      <c r="V3" s="71">
        <f t="shared" si="7"/>
        <v>6.66015625</v>
      </c>
      <c r="W3" s="73">
        <f t="shared" si="8"/>
        <v>177515970.3</v>
      </c>
      <c r="X3" s="70" t="str">
        <f t="shared" si="9"/>
        <v>Subiu</v>
      </c>
      <c r="Y3" s="70">
        <f t="shared" si="10"/>
        <v>-0.1211</v>
      </c>
      <c r="Z3" s="71">
        <f t="shared" si="11"/>
        <v>7.759699625</v>
      </c>
      <c r="AA3" s="73">
        <f t="shared" si="12"/>
        <v>-1043592200</v>
      </c>
      <c r="AB3" s="70" t="str">
        <f t="shared" si="13"/>
        <v>Desceu</v>
      </c>
      <c r="AC3" s="70">
        <f t="shared" si="14"/>
        <v>-0.1211</v>
      </c>
      <c r="AD3" s="71">
        <f t="shared" si="15"/>
        <v>7.759699625</v>
      </c>
      <c r="AE3" s="73">
        <f t="shared" si="16"/>
        <v>-1043592200</v>
      </c>
      <c r="AF3" s="70" t="str">
        <f t="shared" si="17"/>
        <v>Desceu</v>
      </c>
      <c r="AG3" s="70">
        <f t="shared" si="18"/>
        <v>0.5056</v>
      </c>
      <c r="AH3" s="71">
        <f t="shared" si="19"/>
        <v>4.529755579</v>
      </c>
      <c r="AI3" s="73">
        <f t="shared" si="20"/>
        <v>2543452344</v>
      </c>
      <c r="AJ3" s="70" t="str">
        <f t="shared" si="21"/>
        <v>Subiu</v>
      </c>
    </row>
    <row r="4">
      <c r="A4" s="66" t="s">
        <v>58</v>
      </c>
      <c r="B4" s="67">
        <v>45317.0</v>
      </c>
      <c r="C4" s="68">
        <v>41.96</v>
      </c>
      <c r="D4" s="69">
        <v>2.19</v>
      </c>
      <c r="E4" s="69">
        <v>7.73</v>
      </c>
      <c r="F4" s="69">
        <v>7.64</v>
      </c>
      <c r="G4" s="69">
        <v>7.64</v>
      </c>
      <c r="H4" s="69">
        <v>77.55</v>
      </c>
      <c r="I4" s="69">
        <v>40.81</v>
      </c>
      <c r="J4" s="69">
        <v>42.34</v>
      </c>
      <c r="K4" s="66" t="s">
        <v>59</v>
      </c>
      <c r="L4" s="70">
        <f t="shared" si="1"/>
        <v>0.0219</v>
      </c>
      <c r="M4" s="71">
        <f t="shared" si="2"/>
        <v>41.06076916</v>
      </c>
      <c r="N4" s="72">
        <f>VLOOKUP(A4,Total_de_acoes!A:B,2,0)</f>
        <v>2379877655</v>
      </c>
      <c r="O4" s="73">
        <f t="shared" si="3"/>
        <v>2140059394</v>
      </c>
      <c r="P4" s="70" t="str">
        <f t="shared" si="4"/>
        <v>Subiu</v>
      </c>
      <c r="Q4" s="70" t="str">
        <f>VLOOKUP(A4,Ticker!A:B,2,0)</f>
        <v>Petrobras</v>
      </c>
      <c r="R4" s="70" t="str">
        <f>VLOOKUP(Q4,'ChatGPT info'!A:B,2,0)</f>
        <v>Petróleo</v>
      </c>
      <c r="S4" s="70">
        <f>VLOOKUP(Q4,'ChatGPT info'!A:C,3,0)</f>
        <v>69</v>
      </c>
      <c r="T4" s="70" t="str">
        <f t="shared" si="5"/>
        <v>Entre 50 e 100 anos</v>
      </c>
      <c r="U4" s="70">
        <f t="shared" si="6"/>
        <v>0.0773</v>
      </c>
      <c r="V4" s="71">
        <f t="shared" si="7"/>
        <v>38.94922491</v>
      </c>
      <c r="W4" s="73">
        <f t="shared" si="8"/>
        <v>7165276351</v>
      </c>
      <c r="X4" s="70" t="str">
        <f t="shared" si="9"/>
        <v>Subiu</v>
      </c>
      <c r="Y4" s="70">
        <f t="shared" si="10"/>
        <v>0.0764</v>
      </c>
      <c r="Z4" s="71">
        <f t="shared" si="11"/>
        <v>38.98179116</v>
      </c>
      <c r="AA4" s="73">
        <f t="shared" si="12"/>
        <v>7087772680</v>
      </c>
      <c r="AB4" s="70" t="str">
        <f t="shared" si="13"/>
        <v>Subiu</v>
      </c>
      <c r="AC4" s="70">
        <f t="shared" si="14"/>
        <v>0.0764</v>
      </c>
      <c r="AD4" s="71">
        <f t="shared" si="15"/>
        <v>38.98179116</v>
      </c>
      <c r="AE4" s="73">
        <f t="shared" si="16"/>
        <v>7087772680</v>
      </c>
      <c r="AF4" s="70" t="str">
        <f t="shared" si="17"/>
        <v>Subiu</v>
      </c>
      <c r="AG4" s="70">
        <f t="shared" si="18"/>
        <v>0.7755</v>
      </c>
      <c r="AH4" s="71">
        <f t="shared" si="19"/>
        <v>23.6327795</v>
      </c>
      <c r="AI4" s="73">
        <f t="shared" si="20"/>
        <v>43616542549</v>
      </c>
      <c r="AJ4" s="70" t="str">
        <f t="shared" si="21"/>
        <v>Subiu</v>
      </c>
    </row>
    <row r="5">
      <c r="A5" s="74" t="s">
        <v>60</v>
      </c>
      <c r="B5" s="75">
        <v>45317.0</v>
      </c>
      <c r="C5" s="76">
        <v>52.91</v>
      </c>
      <c r="D5" s="77">
        <v>2.04</v>
      </c>
      <c r="E5" s="77">
        <v>2.14</v>
      </c>
      <c r="F5" s="77">
        <v>-4.89</v>
      </c>
      <c r="G5" s="77">
        <v>-4.89</v>
      </c>
      <c r="H5" s="77">
        <v>18.85</v>
      </c>
      <c r="I5" s="77">
        <v>51.89</v>
      </c>
      <c r="J5" s="77">
        <v>53.17</v>
      </c>
      <c r="K5" s="74" t="s">
        <v>61</v>
      </c>
      <c r="L5" s="70">
        <f t="shared" si="1"/>
        <v>0.0204</v>
      </c>
      <c r="M5" s="71">
        <f t="shared" si="2"/>
        <v>51.85221482</v>
      </c>
      <c r="N5" s="72">
        <f>VLOOKUP(A5,Total_de_acoes!A:B,2,0)</f>
        <v>683452836</v>
      </c>
      <c r="O5" s="73">
        <f t="shared" si="3"/>
        <v>722946282.7</v>
      </c>
      <c r="P5" s="70" t="str">
        <f t="shared" si="4"/>
        <v>Subiu</v>
      </c>
      <c r="Q5" s="70" t="str">
        <f>VLOOKUP(A5,Ticker!A:B,2,0)</f>
        <v>Suzano</v>
      </c>
      <c r="R5" s="70" t="str">
        <f>VLOOKUP(Q5,'ChatGPT info'!A:B,2,0)</f>
        <v>Papel e Celulose</v>
      </c>
      <c r="S5" s="70">
        <f>VLOOKUP(Q5,'ChatGPT info'!A:C,3,0)</f>
        <v>94</v>
      </c>
      <c r="T5" s="70" t="str">
        <f t="shared" si="5"/>
        <v>Entre 50 e 100 anos</v>
      </c>
      <c r="U5" s="70">
        <f t="shared" si="6"/>
        <v>0.0214</v>
      </c>
      <c r="V5" s="71">
        <f t="shared" si="7"/>
        <v>51.80144899</v>
      </c>
      <c r="W5" s="73">
        <f t="shared" si="8"/>
        <v>757642330.6</v>
      </c>
      <c r="X5" s="70" t="str">
        <f t="shared" si="9"/>
        <v>Subiu</v>
      </c>
      <c r="Y5" s="70">
        <f t="shared" si="10"/>
        <v>-0.0489</v>
      </c>
      <c r="Z5" s="71">
        <f t="shared" si="11"/>
        <v>55.63032278</v>
      </c>
      <c r="AA5" s="73">
        <f t="shared" si="12"/>
        <v>-1859212322</v>
      </c>
      <c r="AB5" s="70" t="str">
        <f t="shared" si="13"/>
        <v>Desceu</v>
      </c>
      <c r="AC5" s="70">
        <f t="shared" si="14"/>
        <v>-0.0489</v>
      </c>
      <c r="AD5" s="71">
        <f t="shared" si="15"/>
        <v>55.63032278</v>
      </c>
      <c r="AE5" s="73">
        <f t="shared" si="16"/>
        <v>-1859212322</v>
      </c>
      <c r="AF5" s="70" t="str">
        <f t="shared" si="17"/>
        <v>Desceu</v>
      </c>
      <c r="AG5" s="70">
        <f t="shared" si="18"/>
        <v>0.1885</v>
      </c>
      <c r="AH5" s="71">
        <f t="shared" si="19"/>
        <v>44.51830038</v>
      </c>
      <c r="AI5" s="73">
        <f t="shared" si="20"/>
        <v>5735330905</v>
      </c>
      <c r="AJ5" s="70" t="str">
        <f t="shared" si="21"/>
        <v>Subiu</v>
      </c>
    </row>
    <row r="6">
      <c r="A6" s="66" t="s">
        <v>62</v>
      </c>
      <c r="B6" s="67">
        <v>45317.0</v>
      </c>
      <c r="C6" s="68">
        <v>37.1</v>
      </c>
      <c r="D6" s="69">
        <v>2.03</v>
      </c>
      <c r="E6" s="69">
        <v>2.49</v>
      </c>
      <c r="F6" s="69">
        <v>-3.66</v>
      </c>
      <c r="G6" s="69">
        <v>-3.66</v>
      </c>
      <c r="H6" s="69">
        <v>20.7</v>
      </c>
      <c r="I6" s="69">
        <v>36.37</v>
      </c>
      <c r="J6" s="69">
        <v>37.32</v>
      </c>
      <c r="K6" s="66" t="s">
        <v>63</v>
      </c>
      <c r="L6" s="70">
        <f t="shared" si="1"/>
        <v>0.0203</v>
      </c>
      <c r="M6" s="71">
        <f t="shared" si="2"/>
        <v>36.36185436</v>
      </c>
      <c r="N6" s="72">
        <f>VLOOKUP(A6,Total_de_acoes!A:B,2,0)</f>
        <v>187732538</v>
      </c>
      <c r="O6" s="73">
        <f t="shared" si="3"/>
        <v>138573955.1</v>
      </c>
      <c r="P6" s="70" t="str">
        <f t="shared" si="4"/>
        <v>Subiu</v>
      </c>
      <c r="Q6" s="70" t="str">
        <f>VLOOKUP(A6,Ticker!A:B,2,0)</f>
        <v>CPFL Energia</v>
      </c>
      <c r="R6" s="70" t="str">
        <f>VLOOKUP(Q6,'ChatGPT info'!A:B,2,0)</f>
        <v>Energia</v>
      </c>
      <c r="S6" s="70">
        <f>VLOOKUP(Q6,'ChatGPT info'!A:C,3,0)</f>
        <v>108</v>
      </c>
      <c r="T6" s="70" t="str">
        <f t="shared" si="5"/>
        <v>Mais de 100 anos</v>
      </c>
      <c r="U6" s="70">
        <f t="shared" si="6"/>
        <v>0.0249</v>
      </c>
      <c r="V6" s="71">
        <f t="shared" si="7"/>
        <v>36.19865353</v>
      </c>
      <c r="W6" s="73">
        <f t="shared" si="8"/>
        <v>169212061</v>
      </c>
      <c r="X6" s="70" t="str">
        <f t="shared" si="9"/>
        <v>Subiu</v>
      </c>
      <c r="Y6" s="70">
        <f t="shared" si="10"/>
        <v>-0.0366</v>
      </c>
      <c r="Z6" s="71">
        <f t="shared" si="11"/>
        <v>38.50944571</v>
      </c>
      <c r="AA6" s="73">
        <f t="shared" si="12"/>
        <v>-264598820.9</v>
      </c>
      <c r="AB6" s="70" t="str">
        <f t="shared" si="13"/>
        <v>Desceu</v>
      </c>
      <c r="AC6" s="70">
        <f t="shared" si="14"/>
        <v>-0.0366</v>
      </c>
      <c r="AD6" s="71">
        <f t="shared" si="15"/>
        <v>38.50944571</v>
      </c>
      <c r="AE6" s="73">
        <f t="shared" si="16"/>
        <v>-264598820.9</v>
      </c>
      <c r="AF6" s="70" t="str">
        <f t="shared" si="17"/>
        <v>Desceu</v>
      </c>
      <c r="AG6" s="70">
        <f t="shared" si="18"/>
        <v>0.207</v>
      </c>
      <c r="AH6" s="71">
        <f t="shared" si="19"/>
        <v>30.73736537</v>
      </c>
      <c r="AI6" s="73">
        <f t="shared" si="20"/>
        <v>1194473548</v>
      </c>
      <c r="AJ6" s="70" t="str">
        <f t="shared" si="21"/>
        <v>Subiu</v>
      </c>
    </row>
    <row r="7">
      <c r="A7" s="74" t="s">
        <v>64</v>
      </c>
      <c r="B7" s="75">
        <v>45317.0</v>
      </c>
      <c r="C7" s="76">
        <v>45.69</v>
      </c>
      <c r="D7" s="77">
        <v>1.98</v>
      </c>
      <c r="E7" s="77">
        <v>2.42</v>
      </c>
      <c r="F7" s="77">
        <v>-0.78</v>
      </c>
      <c r="G7" s="77">
        <v>-0.78</v>
      </c>
      <c r="H7" s="77">
        <v>8.08</v>
      </c>
      <c r="I7" s="77">
        <v>44.25</v>
      </c>
      <c r="J7" s="77">
        <v>45.69</v>
      </c>
      <c r="K7" s="74" t="s">
        <v>65</v>
      </c>
      <c r="L7" s="70">
        <f t="shared" si="1"/>
        <v>0.0198</v>
      </c>
      <c r="M7" s="71">
        <f t="shared" si="2"/>
        <v>44.80290253</v>
      </c>
      <c r="N7" s="72">
        <f>VLOOKUP(A7,Total_de_acoes!A:B,2,0)</f>
        <v>800010734</v>
      </c>
      <c r="O7" s="73">
        <f t="shared" si="3"/>
        <v>709687498.2</v>
      </c>
      <c r="P7" s="70" t="str">
        <f t="shared" si="4"/>
        <v>Subiu</v>
      </c>
      <c r="Q7" s="70" t="str">
        <f>VLOOKUP(A7,Ticker!A:B,2,0)</f>
        <v>PetroRio</v>
      </c>
      <c r="R7" s="70" t="str">
        <f>VLOOKUP(Q7,'ChatGPT info'!A:B,2,0)</f>
        <v>Petróleo</v>
      </c>
      <c r="S7" s="70">
        <f>VLOOKUP(Q7,'ChatGPT info'!A:C,3,0)</f>
        <v>11</v>
      </c>
      <c r="T7" s="70" t="str">
        <f t="shared" si="5"/>
        <v>Menos de 50 anos</v>
      </c>
      <c r="U7" s="70">
        <f t="shared" si="6"/>
        <v>0.0242</v>
      </c>
      <c r="V7" s="71">
        <f t="shared" si="7"/>
        <v>44.61042765</v>
      </c>
      <c r="W7" s="73">
        <f t="shared" si="8"/>
        <v>863669467.5</v>
      </c>
      <c r="X7" s="70" t="str">
        <f t="shared" si="9"/>
        <v>Subiu</v>
      </c>
      <c r="Y7" s="70">
        <f t="shared" si="10"/>
        <v>-0.0078</v>
      </c>
      <c r="Z7" s="71">
        <f t="shared" si="11"/>
        <v>46.04918363</v>
      </c>
      <c r="AA7" s="73">
        <f t="shared" si="12"/>
        <v>-287350761.3</v>
      </c>
      <c r="AB7" s="70" t="str">
        <f t="shared" si="13"/>
        <v>Desceu</v>
      </c>
      <c r="AC7" s="70">
        <f t="shared" si="14"/>
        <v>-0.0078</v>
      </c>
      <c r="AD7" s="71">
        <f t="shared" si="15"/>
        <v>46.04918363</v>
      </c>
      <c r="AE7" s="73">
        <f t="shared" si="16"/>
        <v>-287350761.3</v>
      </c>
      <c r="AF7" s="70" t="str">
        <f t="shared" si="17"/>
        <v>Desceu</v>
      </c>
      <c r="AG7" s="70">
        <f t="shared" si="18"/>
        <v>0.0808</v>
      </c>
      <c r="AH7" s="71">
        <f t="shared" si="19"/>
        <v>42.2742413</v>
      </c>
      <c r="AI7" s="73">
        <f t="shared" si="20"/>
        <v>2732643623</v>
      </c>
      <c r="AJ7" s="70" t="str">
        <f t="shared" si="21"/>
        <v>Subiu</v>
      </c>
    </row>
    <row r="8">
      <c r="A8" s="66" t="s">
        <v>66</v>
      </c>
      <c r="B8" s="67">
        <v>45317.0</v>
      </c>
      <c r="C8" s="68">
        <v>39.96</v>
      </c>
      <c r="D8" s="69">
        <v>1.73</v>
      </c>
      <c r="E8" s="69">
        <v>6.47</v>
      </c>
      <c r="F8" s="69">
        <v>7.3</v>
      </c>
      <c r="G8" s="69">
        <v>7.3</v>
      </c>
      <c r="H8" s="69">
        <v>95.01</v>
      </c>
      <c r="I8" s="69">
        <v>38.91</v>
      </c>
      <c r="J8" s="69">
        <v>40.09</v>
      </c>
      <c r="K8" s="66" t="s">
        <v>67</v>
      </c>
      <c r="L8" s="70">
        <f t="shared" si="1"/>
        <v>0.0173</v>
      </c>
      <c r="M8" s="71">
        <f t="shared" si="2"/>
        <v>39.28044825</v>
      </c>
      <c r="N8" s="72">
        <f>VLOOKUP(A8,Total_de_acoes!A:B,2,0)</f>
        <v>4566445852</v>
      </c>
      <c r="O8" s="73">
        <f t="shared" si="3"/>
        <v>3103136291</v>
      </c>
      <c r="P8" s="70" t="str">
        <f t="shared" si="4"/>
        <v>Subiu</v>
      </c>
      <c r="Q8" s="70" t="str">
        <f>VLOOKUP(A8,Ticker!A:B,2,0)</f>
        <v>Petrobras</v>
      </c>
      <c r="R8" s="70" t="str">
        <f>VLOOKUP(Q8,'ChatGPT info'!A:B,2,0)</f>
        <v>Petróleo</v>
      </c>
      <c r="S8" s="70">
        <f>VLOOKUP(Q8,'ChatGPT info'!A:C,3,0)</f>
        <v>69</v>
      </c>
      <c r="T8" s="70" t="str">
        <f t="shared" si="5"/>
        <v>Entre 50 e 100 anos</v>
      </c>
      <c r="U8" s="70">
        <f t="shared" si="6"/>
        <v>0.0647</v>
      </c>
      <c r="V8" s="71">
        <f t="shared" si="7"/>
        <v>37.53169907</v>
      </c>
      <c r="W8" s="73">
        <f t="shared" si="8"/>
        <v>11088704708</v>
      </c>
      <c r="X8" s="70" t="str">
        <f t="shared" si="9"/>
        <v>Subiu</v>
      </c>
      <c r="Y8" s="70">
        <f t="shared" si="10"/>
        <v>0.073</v>
      </c>
      <c r="Z8" s="71">
        <f t="shared" si="11"/>
        <v>37.24137931</v>
      </c>
      <c r="AA8" s="73">
        <f t="shared" si="12"/>
        <v>12414434171</v>
      </c>
      <c r="AB8" s="70" t="str">
        <f t="shared" si="13"/>
        <v>Subiu</v>
      </c>
      <c r="AC8" s="70">
        <f t="shared" si="14"/>
        <v>0.073</v>
      </c>
      <c r="AD8" s="71">
        <f t="shared" si="15"/>
        <v>37.24137931</v>
      </c>
      <c r="AE8" s="73">
        <f t="shared" si="16"/>
        <v>12414434171</v>
      </c>
      <c r="AF8" s="70" t="str">
        <f t="shared" si="17"/>
        <v>Subiu</v>
      </c>
      <c r="AG8" s="70">
        <f t="shared" si="18"/>
        <v>0.9501</v>
      </c>
      <c r="AH8" s="71">
        <f t="shared" si="19"/>
        <v>20.49125686</v>
      </c>
      <c r="AI8" s="73">
        <f t="shared" si="20"/>
        <v>88902961362</v>
      </c>
      <c r="AJ8" s="70" t="str">
        <f t="shared" si="21"/>
        <v>Subiu</v>
      </c>
    </row>
    <row r="9">
      <c r="A9" s="74" t="s">
        <v>68</v>
      </c>
      <c r="B9" s="75">
        <v>45317.0</v>
      </c>
      <c r="C9" s="76">
        <v>69.5</v>
      </c>
      <c r="D9" s="77">
        <v>1.66</v>
      </c>
      <c r="E9" s="77">
        <v>2.06</v>
      </c>
      <c r="F9" s="77">
        <v>-9.97</v>
      </c>
      <c r="G9" s="77">
        <v>-9.97</v>
      </c>
      <c r="H9" s="77">
        <v>-23.49</v>
      </c>
      <c r="I9" s="77">
        <v>67.5</v>
      </c>
      <c r="J9" s="77">
        <v>69.81</v>
      </c>
      <c r="K9" s="74" t="s">
        <v>69</v>
      </c>
      <c r="L9" s="70">
        <f t="shared" si="1"/>
        <v>0.0166</v>
      </c>
      <c r="M9" s="71">
        <f t="shared" si="2"/>
        <v>68.3651387</v>
      </c>
      <c r="N9" s="72">
        <f>VLOOKUP(A9,Total_de_acoes!A:B,2,0)</f>
        <v>4196924316</v>
      </c>
      <c r="O9" s="73">
        <f t="shared" si="3"/>
        <v>4762926995</v>
      </c>
      <c r="P9" s="70" t="str">
        <f t="shared" si="4"/>
        <v>Subiu</v>
      </c>
      <c r="Q9" s="70" t="str">
        <f>VLOOKUP(A9,Ticker!A:B,2,0)</f>
        <v>Vale</v>
      </c>
      <c r="R9" s="70" t="str">
        <f>VLOOKUP(Q9,'ChatGPT info'!A:B,2,0)</f>
        <v>Mineração</v>
      </c>
      <c r="S9" s="70">
        <f>VLOOKUP(Q9,'ChatGPT info'!A:C,3,0)</f>
        <v>79</v>
      </c>
      <c r="T9" s="70" t="str">
        <f t="shared" si="5"/>
        <v>Entre 50 e 100 anos</v>
      </c>
      <c r="U9" s="70">
        <f t="shared" si="6"/>
        <v>0.0206</v>
      </c>
      <c r="V9" s="71">
        <f t="shared" si="7"/>
        <v>68.09719773</v>
      </c>
      <c r="W9" s="73">
        <f t="shared" si="8"/>
        <v>5887454971</v>
      </c>
      <c r="X9" s="70" t="str">
        <f t="shared" si="9"/>
        <v>Subiu</v>
      </c>
      <c r="Y9" s="70">
        <f t="shared" si="10"/>
        <v>-0.0997</v>
      </c>
      <c r="Z9" s="71">
        <f t="shared" si="11"/>
        <v>77.19649006</v>
      </c>
      <c r="AA9" s="73">
        <f t="shared" si="12"/>
        <v>-32301586276</v>
      </c>
      <c r="AB9" s="70" t="str">
        <f t="shared" si="13"/>
        <v>Desceu</v>
      </c>
      <c r="AC9" s="70">
        <f t="shared" si="14"/>
        <v>-0.0997</v>
      </c>
      <c r="AD9" s="71">
        <f t="shared" si="15"/>
        <v>77.19649006</v>
      </c>
      <c r="AE9" s="73">
        <f t="shared" si="16"/>
        <v>-32301586276</v>
      </c>
      <c r="AF9" s="70" t="str">
        <f t="shared" si="17"/>
        <v>Desceu</v>
      </c>
      <c r="AG9" s="70">
        <f t="shared" si="18"/>
        <v>-0.2349</v>
      </c>
      <c r="AH9" s="71">
        <f t="shared" si="19"/>
        <v>90.83779898</v>
      </c>
      <c r="AI9" s="73">
        <f t="shared" si="20"/>
        <v>-89553127391</v>
      </c>
      <c r="AJ9" s="70" t="str">
        <f t="shared" si="21"/>
        <v>Desceu</v>
      </c>
    </row>
    <row r="10">
      <c r="A10" s="66" t="s">
        <v>70</v>
      </c>
      <c r="B10" s="67">
        <v>45317.0</v>
      </c>
      <c r="C10" s="68">
        <v>28.19</v>
      </c>
      <c r="D10" s="69">
        <v>1.58</v>
      </c>
      <c r="E10" s="69">
        <v>2.03</v>
      </c>
      <c r="F10" s="69">
        <v>-0.81</v>
      </c>
      <c r="G10" s="69">
        <v>-0.81</v>
      </c>
      <c r="H10" s="69">
        <v>24.02</v>
      </c>
      <c r="I10" s="69">
        <v>27.71</v>
      </c>
      <c r="J10" s="69">
        <v>28.36</v>
      </c>
      <c r="K10" s="66" t="s">
        <v>71</v>
      </c>
      <c r="L10" s="70">
        <f t="shared" si="1"/>
        <v>0.0158</v>
      </c>
      <c r="M10" s="71">
        <f t="shared" si="2"/>
        <v>27.75152589</v>
      </c>
      <c r="N10" s="72">
        <f>VLOOKUP(A10,Total_de_acoes!A:B,2,0)</f>
        <v>268505432</v>
      </c>
      <c r="O10" s="73">
        <f t="shared" si="3"/>
        <v>117732680.1</v>
      </c>
      <c r="P10" s="70" t="str">
        <f t="shared" si="4"/>
        <v>Subiu</v>
      </c>
      <c r="Q10" s="70" t="str">
        <f>VLOOKUP(A10,Ticker!A:B,2,0)</f>
        <v>Multiplan</v>
      </c>
      <c r="R10" s="70" t="str">
        <f>VLOOKUP(Q10,'ChatGPT info'!A:B,2,0)</f>
        <v>Shopping Centers</v>
      </c>
      <c r="S10" s="70">
        <f>VLOOKUP(Q10,'ChatGPT info'!A:C,3,0)</f>
        <v>51</v>
      </c>
      <c r="T10" s="70" t="str">
        <f t="shared" si="5"/>
        <v>Entre 50 e 100 anos</v>
      </c>
      <c r="U10" s="70">
        <f t="shared" si="6"/>
        <v>0.0203</v>
      </c>
      <c r="V10" s="71">
        <f t="shared" si="7"/>
        <v>27.62912869</v>
      </c>
      <c r="W10" s="73">
        <f t="shared" si="8"/>
        <v>150596994</v>
      </c>
      <c r="X10" s="70" t="str">
        <f t="shared" si="9"/>
        <v>Subiu</v>
      </c>
      <c r="Y10" s="70">
        <f t="shared" si="10"/>
        <v>-0.0081</v>
      </c>
      <c r="Z10" s="71">
        <f t="shared" si="11"/>
        <v>28.42020365</v>
      </c>
      <c r="AA10" s="73">
        <f t="shared" si="12"/>
        <v>-61810930.37</v>
      </c>
      <c r="AB10" s="70" t="str">
        <f t="shared" si="13"/>
        <v>Desceu</v>
      </c>
      <c r="AC10" s="70">
        <f t="shared" si="14"/>
        <v>-0.0081</v>
      </c>
      <c r="AD10" s="71">
        <f t="shared" si="15"/>
        <v>28.42020365</v>
      </c>
      <c r="AE10" s="73">
        <f t="shared" si="16"/>
        <v>-61810930.37</v>
      </c>
      <c r="AF10" s="70" t="str">
        <f t="shared" si="17"/>
        <v>Desceu</v>
      </c>
      <c r="AG10" s="70">
        <f t="shared" si="18"/>
        <v>0.2402</v>
      </c>
      <c r="AH10" s="71">
        <f t="shared" si="19"/>
        <v>22.73020481</v>
      </c>
      <c r="AI10" s="73">
        <f t="shared" si="20"/>
        <v>1465984667</v>
      </c>
      <c r="AJ10" s="70" t="str">
        <f t="shared" si="21"/>
        <v>Subiu</v>
      </c>
    </row>
    <row r="11">
      <c r="A11" s="74" t="s">
        <v>72</v>
      </c>
      <c r="B11" s="75">
        <v>45317.0</v>
      </c>
      <c r="C11" s="76">
        <v>32.81</v>
      </c>
      <c r="D11" s="77">
        <v>1.48</v>
      </c>
      <c r="E11" s="77">
        <v>-0.39</v>
      </c>
      <c r="F11" s="77">
        <v>-3.36</v>
      </c>
      <c r="G11" s="77">
        <v>-3.36</v>
      </c>
      <c r="H11" s="77">
        <v>34.25</v>
      </c>
      <c r="I11" s="77">
        <v>32.35</v>
      </c>
      <c r="J11" s="77">
        <v>32.91</v>
      </c>
      <c r="K11" s="74" t="s">
        <v>73</v>
      </c>
      <c r="L11" s="70">
        <f t="shared" si="1"/>
        <v>0.0148</v>
      </c>
      <c r="M11" s="71">
        <f t="shared" si="2"/>
        <v>32.33149389</v>
      </c>
      <c r="N11" s="72">
        <f>VLOOKUP(A11,Total_de_acoes!A:B,2,0)</f>
        <v>4801593832</v>
      </c>
      <c r="O11" s="73">
        <f t="shared" si="3"/>
        <v>2297591984</v>
      </c>
      <c r="P11" s="70" t="str">
        <f t="shared" si="4"/>
        <v>Subiu</v>
      </c>
      <c r="Q11" s="70" t="str">
        <f>VLOOKUP(A11,Ticker!A:B,2,0)</f>
        <v>Itaú Unibanco</v>
      </c>
      <c r="R11" s="70" t="str">
        <f>VLOOKUP(Q11,'ChatGPT info'!A:B,2,0)</f>
        <v>Serviços Financeiros</v>
      </c>
      <c r="S11" s="70">
        <f>VLOOKUP(Q11,'ChatGPT info'!A:C,3,0)</f>
        <v>12</v>
      </c>
      <c r="T11" s="70" t="str">
        <f t="shared" si="5"/>
        <v>Menos de 50 anos</v>
      </c>
      <c r="U11" s="70">
        <f t="shared" si="6"/>
        <v>-0.0039</v>
      </c>
      <c r="V11" s="71">
        <f t="shared" si="7"/>
        <v>32.93845999</v>
      </c>
      <c r="W11" s="73">
        <f t="shared" si="8"/>
        <v>-616812714.7</v>
      </c>
      <c r="X11" s="70" t="str">
        <f t="shared" si="9"/>
        <v>Desceu</v>
      </c>
      <c r="Y11" s="70">
        <f t="shared" si="10"/>
        <v>-0.0336</v>
      </c>
      <c r="Z11" s="71">
        <f t="shared" si="11"/>
        <v>33.95074503</v>
      </c>
      <c r="AA11" s="73">
        <f t="shared" si="12"/>
        <v>-5477394315</v>
      </c>
      <c r="AB11" s="70" t="str">
        <f t="shared" si="13"/>
        <v>Desceu</v>
      </c>
      <c r="AC11" s="70">
        <f t="shared" si="14"/>
        <v>-0.0336</v>
      </c>
      <c r="AD11" s="71">
        <f t="shared" si="15"/>
        <v>33.95074503</v>
      </c>
      <c r="AE11" s="73">
        <f t="shared" si="16"/>
        <v>-5477394315</v>
      </c>
      <c r="AF11" s="70" t="str">
        <f t="shared" si="17"/>
        <v>Desceu</v>
      </c>
      <c r="AG11" s="70">
        <f t="shared" si="18"/>
        <v>0.3425</v>
      </c>
      <c r="AH11" s="71">
        <f t="shared" si="19"/>
        <v>24.43947858</v>
      </c>
      <c r="AI11" s="73">
        <f t="shared" si="20"/>
        <v>40191843998</v>
      </c>
      <c r="AJ11" s="70" t="str">
        <f t="shared" si="21"/>
        <v>Subiu</v>
      </c>
    </row>
    <row r="12">
      <c r="A12" s="66" t="s">
        <v>74</v>
      </c>
      <c r="B12" s="67">
        <v>45317.0</v>
      </c>
      <c r="C12" s="68">
        <v>27.56</v>
      </c>
      <c r="D12" s="69">
        <v>1.43</v>
      </c>
      <c r="E12" s="69">
        <v>3.41</v>
      </c>
      <c r="F12" s="69">
        <v>-4.17</v>
      </c>
      <c r="G12" s="69">
        <v>-4.17</v>
      </c>
      <c r="H12" s="69">
        <v>-6.01</v>
      </c>
      <c r="I12" s="69">
        <v>26.9</v>
      </c>
      <c r="J12" s="69">
        <v>27.91</v>
      </c>
      <c r="K12" s="66" t="s">
        <v>75</v>
      </c>
      <c r="L12" s="70">
        <f t="shared" si="1"/>
        <v>0.0143</v>
      </c>
      <c r="M12" s="71">
        <f t="shared" si="2"/>
        <v>27.17144829</v>
      </c>
      <c r="N12" s="72">
        <f>VLOOKUP(A12,Total_de_acoes!A:B,2,0)</f>
        <v>1168230366</v>
      </c>
      <c r="O12" s="73">
        <f t="shared" si="3"/>
        <v>453917907</v>
      </c>
      <c r="P12" s="70" t="str">
        <f t="shared" si="4"/>
        <v>Subiu</v>
      </c>
      <c r="Q12" s="70" t="str">
        <f>VLOOKUP(A12,Ticker!A:B,2,0)</f>
        <v>Rede D'Or</v>
      </c>
      <c r="R12" s="70" t="str">
        <f>VLOOKUP(Q12,'ChatGPT info'!A:B,2,0)</f>
        <v>Saúde</v>
      </c>
      <c r="S12" s="70">
        <f>VLOOKUP(Q12,'ChatGPT info'!A:C,3,0)</f>
        <v>50</v>
      </c>
      <c r="T12" s="70" t="str">
        <f t="shared" si="5"/>
        <v>Menos de 50 anos</v>
      </c>
      <c r="U12" s="70">
        <f t="shared" si="6"/>
        <v>0.0341</v>
      </c>
      <c r="V12" s="71">
        <f t="shared" si="7"/>
        <v>26.65119428</v>
      </c>
      <c r="W12" s="73">
        <f t="shared" si="8"/>
        <v>1061694444</v>
      </c>
      <c r="X12" s="70" t="str">
        <f t="shared" si="9"/>
        <v>Subiu</v>
      </c>
      <c r="Y12" s="70">
        <f t="shared" si="10"/>
        <v>-0.0417</v>
      </c>
      <c r="Z12" s="71">
        <f t="shared" si="11"/>
        <v>28.75926119</v>
      </c>
      <c r="AA12" s="73">
        <f t="shared" si="12"/>
        <v>-1401013341</v>
      </c>
      <c r="AB12" s="70" t="str">
        <f t="shared" si="13"/>
        <v>Desceu</v>
      </c>
      <c r="AC12" s="70">
        <f t="shared" si="14"/>
        <v>-0.0417</v>
      </c>
      <c r="AD12" s="71">
        <f t="shared" si="15"/>
        <v>28.75926119</v>
      </c>
      <c r="AE12" s="73">
        <f t="shared" si="16"/>
        <v>-1401013341</v>
      </c>
      <c r="AF12" s="70" t="str">
        <f t="shared" si="17"/>
        <v>Desceu</v>
      </c>
      <c r="AG12" s="70">
        <f t="shared" si="18"/>
        <v>-0.0601</v>
      </c>
      <c r="AH12" s="71">
        <f t="shared" si="19"/>
        <v>29.32226833</v>
      </c>
      <c r="AI12" s="73">
        <f t="shared" si="20"/>
        <v>-2058735372</v>
      </c>
      <c r="AJ12" s="70" t="str">
        <f t="shared" si="21"/>
        <v>Desceu</v>
      </c>
    </row>
    <row r="13">
      <c r="A13" s="74" t="s">
        <v>76</v>
      </c>
      <c r="B13" s="75">
        <v>45317.0</v>
      </c>
      <c r="C13" s="76">
        <v>18.55</v>
      </c>
      <c r="D13" s="77">
        <v>1.42</v>
      </c>
      <c r="E13" s="77">
        <v>5.1</v>
      </c>
      <c r="F13" s="77">
        <v>-15.14</v>
      </c>
      <c r="G13" s="77">
        <v>-15.14</v>
      </c>
      <c r="H13" s="77">
        <v>-18.39</v>
      </c>
      <c r="I13" s="77">
        <v>18.29</v>
      </c>
      <c r="J13" s="77">
        <v>18.73</v>
      </c>
      <c r="K13" s="74" t="s">
        <v>77</v>
      </c>
      <c r="L13" s="70">
        <f t="shared" si="1"/>
        <v>0.0142</v>
      </c>
      <c r="M13" s="71">
        <f t="shared" si="2"/>
        <v>18.29027805</v>
      </c>
      <c r="N13" s="72">
        <f>VLOOKUP(A13,Total_de_acoes!A:B,2,0)</f>
        <v>265877867</v>
      </c>
      <c r="O13" s="73">
        <f t="shared" si="3"/>
        <v>69054317.64</v>
      </c>
      <c r="P13" s="70" t="str">
        <f t="shared" si="4"/>
        <v>Subiu</v>
      </c>
      <c r="Q13" s="70" t="str">
        <f>VLOOKUP(A13,Ticker!A:B,2,0)</f>
        <v>Braskem</v>
      </c>
      <c r="R13" s="70" t="str">
        <f>VLOOKUP(Q13,'ChatGPT info'!A:B,2,0)</f>
        <v>Química</v>
      </c>
      <c r="S13" s="70">
        <f>VLOOKUP(Q13,'ChatGPT info'!A:C,3,0)</f>
        <v>17</v>
      </c>
      <c r="T13" s="70" t="str">
        <f t="shared" si="5"/>
        <v>Menos de 50 anos</v>
      </c>
      <c r="U13" s="70">
        <f t="shared" si="6"/>
        <v>0.051</v>
      </c>
      <c r="V13" s="71">
        <f t="shared" si="7"/>
        <v>17.64985728</v>
      </c>
      <c r="W13" s="73">
        <f t="shared" si="8"/>
        <v>239328026.7</v>
      </c>
      <c r="X13" s="70" t="str">
        <f t="shared" si="9"/>
        <v>Subiu</v>
      </c>
      <c r="Y13" s="70">
        <f t="shared" si="10"/>
        <v>-0.1514</v>
      </c>
      <c r="Z13" s="71">
        <f t="shared" si="11"/>
        <v>21.85953335</v>
      </c>
      <c r="AA13" s="73">
        <f t="shared" si="12"/>
        <v>-879931667.6</v>
      </c>
      <c r="AB13" s="70" t="str">
        <f t="shared" si="13"/>
        <v>Desceu</v>
      </c>
      <c r="AC13" s="70">
        <f t="shared" si="14"/>
        <v>-0.1514</v>
      </c>
      <c r="AD13" s="71">
        <f t="shared" si="15"/>
        <v>21.85953335</v>
      </c>
      <c r="AE13" s="73">
        <f t="shared" si="16"/>
        <v>-879931667.6</v>
      </c>
      <c r="AF13" s="70" t="str">
        <f t="shared" si="17"/>
        <v>Desceu</v>
      </c>
      <c r="AG13" s="70">
        <f t="shared" si="18"/>
        <v>-0.1839</v>
      </c>
      <c r="AH13" s="71">
        <f t="shared" si="19"/>
        <v>22.73005759</v>
      </c>
      <c r="AI13" s="73">
        <f t="shared" si="20"/>
        <v>-1111384796</v>
      </c>
      <c r="AJ13" s="70" t="str">
        <f t="shared" si="21"/>
        <v>Desceu</v>
      </c>
    </row>
    <row r="14">
      <c r="A14" s="66" t="s">
        <v>2</v>
      </c>
      <c r="B14" s="67">
        <v>45317.0</v>
      </c>
      <c r="C14" s="68">
        <v>14.27</v>
      </c>
      <c r="D14" s="69">
        <v>1.42</v>
      </c>
      <c r="E14" s="69">
        <v>8.85</v>
      </c>
      <c r="F14" s="69">
        <v>-10.87</v>
      </c>
      <c r="G14" s="69">
        <v>-10.87</v>
      </c>
      <c r="H14" s="69">
        <v>18.52</v>
      </c>
      <c r="I14" s="69">
        <v>13.8</v>
      </c>
      <c r="J14" s="69">
        <v>14.36</v>
      </c>
      <c r="K14" s="66" t="s">
        <v>78</v>
      </c>
      <c r="L14" s="70">
        <f t="shared" si="1"/>
        <v>0.0142</v>
      </c>
      <c r="M14" s="71">
        <f t="shared" si="2"/>
        <v>14.07020312</v>
      </c>
      <c r="N14" s="72">
        <f>VLOOKUP(A14,Total_de_acoes!A:B,2,0)</f>
        <v>327593725</v>
      </c>
      <c r="O14" s="73">
        <f t="shared" si="3"/>
        <v>65452205.55</v>
      </c>
      <c r="P14" s="70" t="str">
        <f t="shared" si="4"/>
        <v>Subiu</v>
      </c>
      <c r="Q14" s="70" t="str">
        <f>VLOOKUP(A14,Ticker!A:B,2,0)</f>
        <v>Azul</v>
      </c>
      <c r="R14" s="70" t="str">
        <f>VLOOKUP(Q14,'ChatGPT info'!A:B,2,0)</f>
        <v>Transporte Aéreo</v>
      </c>
      <c r="S14" s="70">
        <f>VLOOKUP(Q14,'ChatGPT info'!A:C,3,0)</f>
        <v>13</v>
      </c>
      <c r="T14" s="70" t="str">
        <f t="shared" si="5"/>
        <v>Menos de 50 anos</v>
      </c>
      <c r="U14" s="70">
        <f t="shared" si="6"/>
        <v>0.0885</v>
      </c>
      <c r="V14" s="71">
        <f t="shared" si="7"/>
        <v>13.10978411</v>
      </c>
      <c r="W14" s="73">
        <f t="shared" si="8"/>
        <v>380079446.3</v>
      </c>
      <c r="X14" s="70" t="str">
        <f t="shared" si="9"/>
        <v>Subiu</v>
      </c>
      <c r="Y14" s="70">
        <f t="shared" si="10"/>
        <v>-0.1087</v>
      </c>
      <c r="Z14" s="71">
        <f t="shared" si="11"/>
        <v>16.010322</v>
      </c>
      <c r="AA14" s="73">
        <f t="shared" si="12"/>
        <v>-570118567.2</v>
      </c>
      <c r="AB14" s="70" t="str">
        <f t="shared" si="13"/>
        <v>Desceu</v>
      </c>
      <c r="AC14" s="70">
        <f t="shared" si="14"/>
        <v>-0.1087</v>
      </c>
      <c r="AD14" s="71">
        <f t="shared" si="15"/>
        <v>16.010322</v>
      </c>
      <c r="AE14" s="73">
        <f t="shared" si="16"/>
        <v>-570118567.2</v>
      </c>
      <c r="AF14" s="70" t="str">
        <f t="shared" si="17"/>
        <v>Desceu</v>
      </c>
      <c r="AG14" s="70">
        <f t="shared" si="18"/>
        <v>0.1852</v>
      </c>
      <c r="AH14" s="71">
        <f t="shared" si="19"/>
        <v>12.040162</v>
      </c>
      <c r="AI14" s="73">
        <f t="shared" si="20"/>
        <v>730480937.2</v>
      </c>
      <c r="AJ14" s="70" t="str">
        <f t="shared" si="21"/>
        <v>Subiu</v>
      </c>
    </row>
    <row r="15">
      <c r="A15" s="74" t="s">
        <v>79</v>
      </c>
      <c r="B15" s="75">
        <v>45317.0</v>
      </c>
      <c r="C15" s="76">
        <v>28.75</v>
      </c>
      <c r="D15" s="77">
        <v>1.41</v>
      </c>
      <c r="E15" s="77">
        <v>-2.71</v>
      </c>
      <c r="F15" s="77">
        <v>9.4</v>
      </c>
      <c r="G15" s="77">
        <v>9.4</v>
      </c>
      <c r="H15" s="77">
        <v>-37.7</v>
      </c>
      <c r="I15" s="77">
        <v>28.0</v>
      </c>
      <c r="J15" s="77">
        <v>28.75</v>
      </c>
      <c r="K15" s="74" t="s">
        <v>80</v>
      </c>
      <c r="L15" s="70">
        <f t="shared" si="1"/>
        <v>0.0141</v>
      </c>
      <c r="M15" s="71">
        <f t="shared" si="2"/>
        <v>28.35026132</v>
      </c>
      <c r="N15" s="72">
        <f>VLOOKUP(A15,Total_de_acoes!A:B,2,0)</f>
        <v>235665566</v>
      </c>
      <c r="O15" s="73">
        <f t="shared" si="3"/>
        <v>94204643.35</v>
      </c>
      <c r="P15" s="70" t="str">
        <f t="shared" si="4"/>
        <v>Subiu</v>
      </c>
      <c r="Q15" s="70" t="str">
        <f>VLOOKUP(A15,Ticker!A:B,2,0)</f>
        <v>3R Petroleum</v>
      </c>
      <c r="R15" s="70" t="str">
        <f>VLOOKUP(Q15,'ChatGPT info'!A:B,2,0)</f>
        <v>Petróleo</v>
      </c>
      <c r="S15" s="70">
        <f>VLOOKUP(Q15,'ChatGPT info'!A:C,3,0)</f>
        <v>8</v>
      </c>
      <c r="T15" s="70" t="str">
        <f t="shared" si="5"/>
        <v>Menos de 50 anos</v>
      </c>
      <c r="U15" s="70">
        <f t="shared" si="6"/>
        <v>-0.0271</v>
      </c>
      <c r="V15" s="71">
        <f t="shared" si="7"/>
        <v>29.55082742</v>
      </c>
      <c r="W15" s="73">
        <f t="shared" si="8"/>
        <v>-188727447.9</v>
      </c>
      <c r="X15" s="70" t="str">
        <f t="shared" si="9"/>
        <v>Desceu</v>
      </c>
      <c r="Y15" s="70">
        <f t="shared" si="10"/>
        <v>0.094</v>
      </c>
      <c r="Z15" s="71">
        <f t="shared" si="11"/>
        <v>26.2797075</v>
      </c>
      <c r="AA15" s="73">
        <f t="shared" si="12"/>
        <v>582162881.3</v>
      </c>
      <c r="AB15" s="70" t="str">
        <f t="shared" si="13"/>
        <v>Subiu</v>
      </c>
      <c r="AC15" s="70">
        <f t="shared" si="14"/>
        <v>0.094</v>
      </c>
      <c r="AD15" s="71">
        <f t="shared" si="15"/>
        <v>26.2797075</v>
      </c>
      <c r="AE15" s="73">
        <f t="shared" si="16"/>
        <v>582162881.3</v>
      </c>
      <c r="AF15" s="70" t="str">
        <f t="shared" si="17"/>
        <v>Subiu</v>
      </c>
      <c r="AG15" s="70">
        <f t="shared" si="18"/>
        <v>-0.377</v>
      </c>
      <c r="AH15" s="71">
        <f t="shared" si="19"/>
        <v>46.14767255</v>
      </c>
      <c r="AI15" s="73">
        <f t="shared" si="20"/>
        <v>-4100032349</v>
      </c>
      <c r="AJ15" s="70" t="str">
        <f t="shared" si="21"/>
        <v>Desceu</v>
      </c>
    </row>
    <row r="16">
      <c r="A16" s="66" t="s">
        <v>81</v>
      </c>
      <c r="B16" s="67">
        <v>45317.0</v>
      </c>
      <c r="C16" s="68">
        <v>35.32</v>
      </c>
      <c r="D16" s="69">
        <v>1.34</v>
      </c>
      <c r="E16" s="69">
        <v>2.76</v>
      </c>
      <c r="F16" s="69">
        <v>-1.12</v>
      </c>
      <c r="G16" s="69">
        <v>-1.12</v>
      </c>
      <c r="H16" s="69">
        <v>28.01</v>
      </c>
      <c r="I16" s="69">
        <v>34.85</v>
      </c>
      <c r="J16" s="69">
        <v>35.76</v>
      </c>
      <c r="K16" s="66" t="s">
        <v>82</v>
      </c>
      <c r="L16" s="70">
        <f t="shared" si="1"/>
        <v>0.0134</v>
      </c>
      <c r="M16" s="71">
        <f t="shared" si="2"/>
        <v>34.8529702</v>
      </c>
      <c r="N16" s="72">
        <f>VLOOKUP(A16,Total_de_acoes!A:B,2,0)</f>
        <v>1095587251</v>
      </c>
      <c r="O16" s="73">
        <f t="shared" si="3"/>
        <v>511671895.5</v>
      </c>
      <c r="P16" s="70" t="str">
        <f t="shared" si="4"/>
        <v>Subiu</v>
      </c>
      <c r="Q16" s="70" t="str">
        <f>VLOOKUP(A16,Ticker!A:B,2,0)</f>
        <v>Equatorial Energia</v>
      </c>
      <c r="R16" s="70" t="str">
        <f>VLOOKUP(Q16,'ChatGPT info'!A:B,2,0)</f>
        <v>Energia</v>
      </c>
      <c r="S16" s="70">
        <f>VLOOKUP(Q16,'ChatGPT info'!A:C,3,0)</f>
        <v>24</v>
      </c>
      <c r="T16" s="70" t="str">
        <f t="shared" si="5"/>
        <v>Menos de 50 anos</v>
      </c>
      <c r="U16" s="70">
        <f t="shared" si="6"/>
        <v>0.0276</v>
      </c>
      <c r="V16" s="71">
        <f t="shared" si="7"/>
        <v>34.37135072</v>
      </c>
      <c r="W16" s="73">
        <f t="shared" si="8"/>
        <v>1039328057</v>
      </c>
      <c r="X16" s="70" t="str">
        <f t="shared" si="9"/>
        <v>Subiu</v>
      </c>
      <c r="Y16" s="70">
        <f t="shared" si="10"/>
        <v>-0.0112</v>
      </c>
      <c r="Z16" s="71">
        <f t="shared" si="11"/>
        <v>35.72006472</v>
      </c>
      <c r="AA16" s="73">
        <f t="shared" si="12"/>
        <v>-438305812.2</v>
      </c>
      <c r="AB16" s="70" t="str">
        <f t="shared" si="13"/>
        <v>Desceu</v>
      </c>
      <c r="AC16" s="70">
        <f t="shared" si="14"/>
        <v>-0.0112</v>
      </c>
      <c r="AD16" s="71">
        <f t="shared" si="15"/>
        <v>35.72006472</v>
      </c>
      <c r="AE16" s="73">
        <f t="shared" si="16"/>
        <v>-438305812.2</v>
      </c>
      <c r="AF16" s="70" t="str">
        <f t="shared" si="17"/>
        <v>Desceu</v>
      </c>
      <c r="AG16" s="70">
        <f t="shared" si="18"/>
        <v>0.2801</v>
      </c>
      <c r="AH16" s="71">
        <f t="shared" si="19"/>
        <v>27.59159441</v>
      </c>
      <c r="AI16" s="73">
        <f t="shared" si="20"/>
        <v>8467142639</v>
      </c>
      <c r="AJ16" s="70" t="str">
        <f t="shared" si="21"/>
        <v>Subiu</v>
      </c>
    </row>
    <row r="17">
      <c r="A17" s="74" t="s">
        <v>83</v>
      </c>
      <c r="B17" s="75">
        <v>45317.0</v>
      </c>
      <c r="C17" s="76">
        <v>18.16</v>
      </c>
      <c r="D17" s="77">
        <v>1.33</v>
      </c>
      <c r="E17" s="77">
        <v>4.79</v>
      </c>
      <c r="F17" s="77">
        <v>-7.63</v>
      </c>
      <c r="G17" s="77">
        <v>-7.63</v>
      </c>
      <c r="H17" s="77">
        <v>12.45</v>
      </c>
      <c r="I17" s="77">
        <v>18.0</v>
      </c>
      <c r="J17" s="77">
        <v>18.49</v>
      </c>
      <c r="K17" s="74" t="s">
        <v>84</v>
      </c>
      <c r="L17" s="70">
        <f t="shared" si="1"/>
        <v>0.0133</v>
      </c>
      <c r="M17" s="71">
        <f t="shared" si="2"/>
        <v>17.92164216</v>
      </c>
      <c r="N17" s="72">
        <f>VLOOKUP(A17,Total_de_acoes!A:B,2,0)</f>
        <v>600865451</v>
      </c>
      <c r="O17" s="73">
        <f t="shared" si="3"/>
        <v>143220991.5</v>
      </c>
      <c r="P17" s="70" t="str">
        <f t="shared" si="4"/>
        <v>Subiu</v>
      </c>
      <c r="Q17" s="70" t="str">
        <f>VLOOKUP(A17,Ticker!A:B,2,0)</f>
        <v>Siderúrgica Nacional</v>
      </c>
      <c r="R17" s="70" t="str">
        <f>VLOOKUP(Q17,'ChatGPT info'!A:B,2,0)</f>
        <v>Siderurgia</v>
      </c>
      <c r="S17" s="70">
        <f>VLOOKUP(Q17,'ChatGPT info'!A:C,3,0)</f>
        <v>83</v>
      </c>
      <c r="T17" s="70" t="str">
        <f t="shared" si="5"/>
        <v>Entre 50 e 100 anos</v>
      </c>
      <c r="U17" s="70">
        <f t="shared" si="6"/>
        <v>0.0479</v>
      </c>
      <c r="V17" s="71">
        <f t="shared" si="7"/>
        <v>17.32989789</v>
      </c>
      <c r="W17" s="73">
        <f t="shared" si="8"/>
        <v>498779678.1</v>
      </c>
      <c r="X17" s="70" t="str">
        <f t="shared" si="9"/>
        <v>Subiu</v>
      </c>
      <c r="Y17" s="70">
        <f t="shared" si="10"/>
        <v>-0.0763</v>
      </c>
      <c r="Z17" s="71">
        <f t="shared" si="11"/>
        <v>19.66006279</v>
      </c>
      <c r="AA17" s="73">
        <f t="shared" si="12"/>
        <v>-901335905.4</v>
      </c>
      <c r="AB17" s="70" t="str">
        <f t="shared" si="13"/>
        <v>Desceu</v>
      </c>
      <c r="AC17" s="70">
        <f t="shared" si="14"/>
        <v>-0.0763</v>
      </c>
      <c r="AD17" s="71">
        <f t="shared" si="15"/>
        <v>19.66006279</v>
      </c>
      <c r="AE17" s="73">
        <f t="shared" si="16"/>
        <v>-901335905.4</v>
      </c>
      <c r="AF17" s="70" t="str">
        <f t="shared" si="17"/>
        <v>Desceu</v>
      </c>
      <c r="AG17" s="70">
        <f t="shared" si="18"/>
        <v>0.1245</v>
      </c>
      <c r="AH17" s="71">
        <f t="shared" si="19"/>
        <v>16.14939973</v>
      </c>
      <c r="AI17" s="73">
        <f t="shared" si="20"/>
        <v>1208100236</v>
      </c>
      <c r="AJ17" s="70" t="str">
        <f t="shared" si="21"/>
        <v>Subiu</v>
      </c>
    </row>
    <row r="18">
      <c r="A18" s="66" t="s">
        <v>85</v>
      </c>
      <c r="B18" s="67">
        <v>45317.0</v>
      </c>
      <c r="C18" s="68">
        <v>19.77</v>
      </c>
      <c r="D18" s="69">
        <v>1.28</v>
      </c>
      <c r="E18" s="69">
        <v>-5.9</v>
      </c>
      <c r="F18" s="69">
        <v>-11.82</v>
      </c>
      <c r="G18" s="69">
        <v>-11.82</v>
      </c>
      <c r="H18" s="69">
        <v>108.45</v>
      </c>
      <c r="I18" s="69">
        <v>18.99</v>
      </c>
      <c r="J18" s="69">
        <v>19.78</v>
      </c>
      <c r="K18" s="66" t="s">
        <v>86</v>
      </c>
      <c r="L18" s="70">
        <f t="shared" si="1"/>
        <v>0.0128</v>
      </c>
      <c r="M18" s="71">
        <f t="shared" si="2"/>
        <v>19.52014218</v>
      </c>
      <c r="N18" s="72">
        <f>VLOOKUP(A18,Total_de_acoes!A:B,2,0)</f>
        <v>289347914</v>
      </c>
      <c r="O18" s="73">
        <f t="shared" si="3"/>
        <v>72295838.99</v>
      </c>
      <c r="P18" s="70" t="str">
        <f t="shared" si="4"/>
        <v>Subiu</v>
      </c>
      <c r="Q18" s="70" t="str">
        <f>VLOOKUP(A18,Ticker!A:B,2,0)</f>
        <v>YDUQS</v>
      </c>
      <c r="R18" s="70" t="str">
        <f>VLOOKUP(Q18,'ChatGPT info'!A:B,2,0)</f>
        <v>Educação</v>
      </c>
      <c r="S18" s="70">
        <f>VLOOKUP(Q18,'ChatGPT info'!A:C,3,0)</f>
        <v>61</v>
      </c>
      <c r="T18" s="70" t="str">
        <f t="shared" si="5"/>
        <v>Entre 50 e 100 anos</v>
      </c>
      <c r="U18" s="70">
        <f t="shared" si="6"/>
        <v>-0.059</v>
      </c>
      <c r="V18" s="71">
        <f t="shared" si="7"/>
        <v>21.00956429</v>
      </c>
      <c r="W18" s="73">
        <f t="shared" si="8"/>
        <v>-358665342.5</v>
      </c>
      <c r="X18" s="70" t="str">
        <f t="shared" si="9"/>
        <v>Desceu</v>
      </c>
      <c r="Y18" s="70">
        <f t="shared" si="10"/>
        <v>-0.1182</v>
      </c>
      <c r="Z18" s="71">
        <f t="shared" si="11"/>
        <v>22.4200499</v>
      </c>
      <c r="AA18" s="73">
        <f t="shared" si="12"/>
        <v>-766786410</v>
      </c>
      <c r="AB18" s="70" t="str">
        <f t="shared" si="13"/>
        <v>Desceu</v>
      </c>
      <c r="AC18" s="70">
        <f t="shared" si="14"/>
        <v>-0.1182</v>
      </c>
      <c r="AD18" s="71">
        <f t="shared" si="15"/>
        <v>22.4200499</v>
      </c>
      <c r="AE18" s="73">
        <f t="shared" si="16"/>
        <v>-766786410</v>
      </c>
      <c r="AF18" s="70" t="str">
        <f t="shared" si="17"/>
        <v>Desceu</v>
      </c>
      <c r="AG18" s="70">
        <f t="shared" si="18"/>
        <v>1.0845</v>
      </c>
      <c r="AH18" s="71">
        <f t="shared" si="19"/>
        <v>9.484288798</v>
      </c>
      <c r="AI18" s="73">
        <f t="shared" si="20"/>
        <v>2976149080</v>
      </c>
      <c r="AJ18" s="70" t="str">
        <f t="shared" si="21"/>
        <v>Subiu</v>
      </c>
    </row>
    <row r="19">
      <c r="A19" s="74" t="s">
        <v>87</v>
      </c>
      <c r="B19" s="75">
        <v>45317.0</v>
      </c>
      <c r="C19" s="76">
        <v>28.31</v>
      </c>
      <c r="D19" s="77">
        <v>1.28</v>
      </c>
      <c r="E19" s="77">
        <v>2.35</v>
      </c>
      <c r="F19" s="77">
        <v>6.79</v>
      </c>
      <c r="G19" s="77">
        <v>6.79</v>
      </c>
      <c r="H19" s="77">
        <v>119.82</v>
      </c>
      <c r="I19" s="77">
        <v>27.84</v>
      </c>
      <c r="J19" s="77">
        <v>28.39</v>
      </c>
      <c r="K19" s="74" t="s">
        <v>88</v>
      </c>
      <c r="L19" s="70">
        <f t="shared" si="1"/>
        <v>0.0128</v>
      </c>
      <c r="M19" s="71">
        <f t="shared" si="2"/>
        <v>27.95221169</v>
      </c>
      <c r="N19" s="72">
        <f>VLOOKUP(A19,Total_de_acoes!A:B,2,0)</f>
        <v>1086411192</v>
      </c>
      <c r="O19" s="73">
        <f t="shared" si="3"/>
        <v>388705224</v>
      </c>
      <c r="P19" s="70" t="str">
        <f t="shared" si="4"/>
        <v>Subiu</v>
      </c>
      <c r="Q19" s="70" t="str">
        <f>VLOOKUP(A19,Ticker!A:B,2,0)</f>
        <v>Ultrapar</v>
      </c>
      <c r="R19" s="70" t="str">
        <f>VLOOKUP(Q19,'ChatGPT info'!A:B,2,0)</f>
        <v>Distribuição de Combustíveis</v>
      </c>
      <c r="S19" s="70">
        <f>VLOOKUP(Q19,'ChatGPT info'!A:C,3,0)</f>
        <v>85</v>
      </c>
      <c r="T19" s="70" t="str">
        <f t="shared" si="5"/>
        <v>Entre 50 e 100 anos</v>
      </c>
      <c r="U19" s="70">
        <f t="shared" si="6"/>
        <v>0.0235</v>
      </c>
      <c r="V19" s="71">
        <f t="shared" si="7"/>
        <v>27.65999023</v>
      </c>
      <c r="W19" s="73">
        <f t="shared" si="8"/>
        <v>706177889.5</v>
      </c>
      <c r="X19" s="70" t="str">
        <f t="shared" si="9"/>
        <v>Subiu</v>
      </c>
      <c r="Y19" s="70">
        <f t="shared" si="10"/>
        <v>0.0679</v>
      </c>
      <c r="Z19" s="71">
        <f t="shared" si="11"/>
        <v>26.50997284</v>
      </c>
      <c r="AA19" s="73">
        <f t="shared" si="12"/>
        <v>1955569648</v>
      </c>
      <c r="AB19" s="70" t="str">
        <f t="shared" si="13"/>
        <v>Subiu</v>
      </c>
      <c r="AC19" s="70">
        <f t="shared" si="14"/>
        <v>0.0679</v>
      </c>
      <c r="AD19" s="71">
        <f t="shared" si="15"/>
        <v>26.50997284</v>
      </c>
      <c r="AE19" s="73">
        <f t="shared" si="16"/>
        <v>1955569648</v>
      </c>
      <c r="AF19" s="70" t="str">
        <f t="shared" si="17"/>
        <v>Subiu</v>
      </c>
      <c r="AG19" s="70">
        <f t="shared" si="18"/>
        <v>1.1982</v>
      </c>
      <c r="AH19" s="71">
        <f t="shared" si="19"/>
        <v>12.87871895</v>
      </c>
      <c r="AI19" s="73">
        <f t="shared" si="20"/>
        <v>16764716438</v>
      </c>
      <c r="AJ19" s="70" t="str">
        <f t="shared" si="21"/>
        <v>Subiu</v>
      </c>
    </row>
    <row r="20">
      <c r="A20" s="66" t="s">
        <v>89</v>
      </c>
      <c r="B20" s="67">
        <v>45317.0</v>
      </c>
      <c r="C20" s="68">
        <v>8.08</v>
      </c>
      <c r="D20" s="69">
        <v>1.25</v>
      </c>
      <c r="E20" s="69">
        <v>1.38</v>
      </c>
      <c r="F20" s="69">
        <v>-28.05</v>
      </c>
      <c r="G20" s="69">
        <v>-28.05</v>
      </c>
      <c r="H20" s="69">
        <v>14.12</v>
      </c>
      <c r="I20" s="69">
        <v>7.93</v>
      </c>
      <c r="J20" s="69">
        <v>8.23</v>
      </c>
      <c r="K20" s="66" t="s">
        <v>90</v>
      </c>
      <c r="L20" s="70">
        <f t="shared" si="1"/>
        <v>0.0125</v>
      </c>
      <c r="M20" s="71">
        <f t="shared" si="2"/>
        <v>7.980246914</v>
      </c>
      <c r="N20" s="72">
        <f>VLOOKUP(A20,Total_de_acoes!A:B,2,0)</f>
        <v>376187582</v>
      </c>
      <c r="O20" s="73">
        <f t="shared" si="3"/>
        <v>37525872.38</v>
      </c>
      <c r="P20" s="70" t="str">
        <f t="shared" si="4"/>
        <v>Subiu</v>
      </c>
      <c r="Q20" s="70" t="str">
        <f>VLOOKUP(A20,Ticker!A:B,2,0)</f>
        <v>MRV</v>
      </c>
      <c r="R20" s="70" t="str">
        <f>VLOOKUP(Q20,'ChatGPT info'!A:B,2,0)</f>
        <v>Construção Civil</v>
      </c>
      <c r="S20" s="70">
        <f>VLOOKUP(Q20,'ChatGPT info'!A:C,3,0)</f>
        <v>42</v>
      </c>
      <c r="T20" s="70" t="str">
        <f t="shared" si="5"/>
        <v>Menos de 50 anos</v>
      </c>
      <c r="U20" s="70">
        <f t="shared" si="6"/>
        <v>0.0138</v>
      </c>
      <c r="V20" s="71">
        <f t="shared" si="7"/>
        <v>7.970013809</v>
      </c>
      <c r="W20" s="73">
        <f t="shared" si="8"/>
        <v>41375439.08</v>
      </c>
      <c r="X20" s="70" t="str">
        <f t="shared" si="9"/>
        <v>Subiu</v>
      </c>
      <c r="Y20" s="70">
        <f t="shared" si="10"/>
        <v>-0.2805</v>
      </c>
      <c r="Z20" s="71">
        <f t="shared" si="11"/>
        <v>11.23002085</v>
      </c>
      <c r="AA20" s="73">
        <f t="shared" si="12"/>
        <v>-1184998726</v>
      </c>
      <c r="AB20" s="70" t="str">
        <f t="shared" si="13"/>
        <v>Desceu</v>
      </c>
      <c r="AC20" s="70">
        <f t="shared" si="14"/>
        <v>-0.2805</v>
      </c>
      <c r="AD20" s="71">
        <f t="shared" si="15"/>
        <v>11.23002085</v>
      </c>
      <c r="AE20" s="73">
        <f t="shared" si="16"/>
        <v>-1184998726</v>
      </c>
      <c r="AF20" s="70" t="str">
        <f t="shared" si="17"/>
        <v>Desceu</v>
      </c>
      <c r="AG20" s="70">
        <f t="shared" si="18"/>
        <v>0.1412</v>
      </c>
      <c r="AH20" s="71">
        <f t="shared" si="19"/>
        <v>7.080266386</v>
      </c>
      <c r="AI20" s="73">
        <f t="shared" si="20"/>
        <v>376087370.8</v>
      </c>
      <c r="AJ20" s="70" t="str">
        <f t="shared" si="21"/>
        <v>Subiu</v>
      </c>
    </row>
    <row r="21">
      <c r="A21" s="74" t="s">
        <v>91</v>
      </c>
      <c r="B21" s="75">
        <v>45317.0</v>
      </c>
      <c r="C21" s="76">
        <v>57.91</v>
      </c>
      <c r="D21" s="77">
        <v>1.15</v>
      </c>
      <c r="E21" s="77">
        <v>-1.03</v>
      </c>
      <c r="F21" s="77">
        <v>-10.26</v>
      </c>
      <c r="G21" s="77">
        <v>-10.26</v>
      </c>
      <c r="H21" s="77">
        <v>-28.97</v>
      </c>
      <c r="I21" s="77">
        <v>56.22</v>
      </c>
      <c r="J21" s="77">
        <v>59.29</v>
      </c>
      <c r="K21" s="74" t="s">
        <v>92</v>
      </c>
      <c r="L21" s="70">
        <f t="shared" si="1"/>
        <v>0.0115</v>
      </c>
      <c r="M21" s="71">
        <f t="shared" si="2"/>
        <v>57.25160652</v>
      </c>
      <c r="N21" s="72">
        <f>VLOOKUP(A21,Total_de_acoes!A:B,2,0)</f>
        <v>62305891</v>
      </c>
      <c r="O21" s="73">
        <f t="shared" si="3"/>
        <v>41021792.09</v>
      </c>
      <c r="P21" s="70" t="str">
        <f t="shared" si="4"/>
        <v>Subiu</v>
      </c>
      <c r="Q21" s="70" t="str">
        <f>VLOOKUP(A21,Ticker!A:B,2,0)</f>
        <v>Arezzo</v>
      </c>
      <c r="R21" s="70" t="str">
        <f>VLOOKUP(Q21,'ChatGPT info'!A:B,2,0)</f>
        <v>Moda</v>
      </c>
      <c r="S21" s="70">
        <f>VLOOKUP(Q21,'ChatGPT info'!A:C,3,0)</f>
        <v>49</v>
      </c>
      <c r="T21" s="70" t="str">
        <f t="shared" si="5"/>
        <v>Menos de 50 anos</v>
      </c>
      <c r="U21" s="70">
        <f t="shared" si="6"/>
        <v>-0.0103</v>
      </c>
      <c r="V21" s="71">
        <f t="shared" si="7"/>
        <v>58.51268061</v>
      </c>
      <c r="W21" s="73">
        <f t="shared" si="8"/>
        <v>-37550552.41</v>
      </c>
      <c r="X21" s="70" t="str">
        <f t="shared" si="9"/>
        <v>Desceu</v>
      </c>
      <c r="Y21" s="70">
        <f t="shared" si="10"/>
        <v>-0.1026</v>
      </c>
      <c r="Z21" s="71">
        <f t="shared" si="11"/>
        <v>64.53086695</v>
      </c>
      <c r="AA21" s="73">
        <f t="shared" si="12"/>
        <v>-412519014.4</v>
      </c>
      <c r="AB21" s="70" t="str">
        <f t="shared" si="13"/>
        <v>Desceu</v>
      </c>
      <c r="AC21" s="70">
        <f t="shared" si="14"/>
        <v>-0.1026</v>
      </c>
      <c r="AD21" s="71">
        <f t="shared" si="15"/>
        <v>64.53086695</v>
      </c>
      <c r="AE21" s="73">
        <f t="shared" si="16"/>
        <v>-412519014.4</v>
      </c>
      <c r="AF21" s="70" t="str">
        <f t="shared" si="17"/>
        <v>Desceu</v>
      </c>
      <c r="AG21" s="70">
        <f t="shared" si="18"/>
        <v>-0.2897</v>
      </c>
      <c r="AH21" s="71">
        <f t="shared" si="19"/>
        <v>81.52893144</v>
      </c>
      <c r="AI21" s="73">
        <f t="shared" si="20"/>
        <v>-1471598568</v>
      </c>
      <c r="AJ21" s="70" t="str">
        <f t="shared" si="21"/>
        <v>Desceu</v>
      </c>
    </row>
    <row r="22">
      <c r="A22" s="66" t="s">
        <v>93</v>
      </c>
      <c r="B22" s="67">
        <v>45317.0</v>
      </c>
      <c r="C22" s="68">
        <v>15.52</v>
      </c>
      <c r="D22" s="69">
        <v>1.04</v>
      </c>
      <c r="E22" s="69">
        <v>-0.77</v>
      </c>
      <c r="F22" s="69">
        <v>-9.08</v>
      </c>
      <c r="G22" s="69">
        <v>-9.08</v>
      </c>
      <c r="H22" s="69">
        <v>16.11</v>
      </c>
      <c r="I22" s="69">
        <v>15.35</v>
      </c>
      <c r="J22" s="69">
        <v>15.62</v>
      </c>
      <c r="K22" s="66" t="s">
        <v>94</v>
      </c>
      <c r="L22" s="70">
        <f t="shared" si="1"/>
        <v>0.0104</v>
      </c>
      <c r="M22" s="71">
        <f t="shared" si="2"/>
        <v>15.36025337</v>
      </c>
      <c r="N22" s="72">
        <f>VLOOKUP(A22,Total_de_acoes!A:B,2,0)</f>
        <v>5146576868</v>
      </c>
      <c r="O22" s="73">
        <f t="shared" si="3"/>
        <v>822148336.4</v>
      </c>
      <c r="P22" s="70" t="str">
        <f t="shared" si="4"/>
        <v>Subiu</v>
      </c>
      <c r="Q22" s="70" t="str">
        <f>VLOOKUP(A22,Ticker!A:B,2,0)</f>
        <v>Banco Bradesco</v>
      </c>
      <c r="R22" s="70" t="str">
        <f>VLOOKUP(Q22,'ChatGPT info'!A:B,2,0)</f>
        <v>Serviços Financeiros</v>
      </c>
      <c r="S22" s="70">
        <f>VLOOKUP(Q22,'ChatGPT info'!A:C,3,0)</f>
        <v>78</v>
      </c>
      <c r="T22" s="70" t="str">
        <f t="shared" si="5"/>
        <v>Entre 50 e 100 anos</v>
      </c>
      <c r="U22" s="70">
        <f t="shared" si="6"/>
        <v>-0.0077</v>
      </c>
      <c r="V22" s="71">
        <f t="shared" si="7"/>
        <v>15.64043132</v>
      </c>
      <c r="W22" s="73">
        <f t="shared" si="8"/>
        <v>-619809051.7</v>
      </c>
      <c r="X22" s="70" t="str">
        <f t="shared" si="9"/>
        <v>Desceu</v>
      </c>
      <c r="Y22" s="70">
        <f t="shared" si="10"/>
        <v>-0.0908</v>
      </c>
      <c r="Z22" s="71">
        <f t="shared" si="11"/>
        <v>17.06995161</v>
      </c>
      <c r="AA22" s="73">
        <f t="shared" si="12"/>
        <v>-7976945081</v>
      </c>
      <c r="AB22" s="70" t="str">
        <f t="shared" si="13"/>
        <v>Desceu</v>
      </c>
      <c r="AC22" s="70">
        <f t="shared" si="14"/>
        <v>-0.0908</v>
      </c>
      <c r="AD22" s="71">
        <f t="shared" si="15"/>
        <v>17.06995161</v>
      </c>
      <c r="AE22" s="73">
        <f t="shared" si="16"/>
        <v>-7976945081</v>
      </c>
      <c r="AF22" s="70" t="str">
        <f t="shared" si="17"/>
        <v>Desceu</v>
      </c>
      <c r="AG22" s="70">
        <f t="shared" si="18"/>
        <v>0.1611</v>
      </c>
      <c r="AH22" s="71">
        <f t="shared" si="19"/>
        <v>13.36663509</v>
      </c>
      <c r="AI22" s="73">
        <f t="shared" si="20"/>
        <v>11082458047</v>
      </c>
      <c r="AJ22" s="70" t="str">
        <f t="shared" si="21"/>
        <v>Subiu</v>
      </c>
    </row>
    <row r="23">
      <c r="A23" s="74" t="s">
        <v>95</v>
      </c>
      <c r="B23" s="75">
        <v>45317.0</v>
      </c>
      <c r="C23" s="76">
        <v>7.19</v>
      </c>
      <c r="D23" s="77">
        <v>0.98</v>
      </c>
      <c r="E23" s="77">
        <v>6.05</v>
      </c>
      <c r="F23" s="77">
        <v>-3.75</v>
      </c>
      <c r="G23" s="77">
        <v>-3.75</v>
      </c>
      <c r="H23" s="77">
        <v>-48.31</v>
      </c>
      <c r="I23" s="77">
        <v>7.11</v>
      </c>
      <c r="J23" s="77">
        <v>7.24</v>
      </c>
      <c r="K23" s="74" t="s">
        <v>96</v>
      </c>
      <c r="L23" s="70">
        <f t="shared" si="1"/>
        <v>0.0098</v>
      </c>
      <c r="M23" s="71">
        <f t="shared" si="2"/>
        <v>7.120221826</v>
      </c>
      <c r="N23" s="72">
        <f>VLOOKUP(A23,Total_de_acoes!A:B,2,0)</f>
        <v>261036182</v>
      </c>
      <c r="O23" s="73">
        <f t="shared" si="3"/>
        <v>18214628.1</v>
      </c>
      <c r="P23" s="70" t="str">
        <f t="shared" si="4"/>
        <v>Subiu</v>
      </c>
      <c r="Q23" s="70" t="str">
        <f>VLOOKUP(A23,Ticker!A:B,2,0)</f>
        <v>Minerva</v>
      </c>
      <c r="R23" s="70" t="str">
        <f>VLOOKUP(Q23,'ChatGPT info'!A:B,2,0)</f>
        <v>Alimentos</v>
      </c>
      <c r="S23" s="70">
        <f>VLOOKUP(Q23,'ChatGPT info'!A:C,3,0)</f>
        <v>92</v>
      </c>
      <c r="T23" s="70" t="str">
        <f t="shared" si="5"/>
        <v>Entre 50 e 100 anos</v>
      </c>
      <c r="U23" s="70">
        <f t="shared" si="6"/>
        <v>0.0605</v>
      </c>
      <c r="V23" s="71">
        <f t="shared" si="7"/>
        <v>6.779820839</v>
      </c>
      <c r="W23" s="73">
        <f t="shared" si="8"/>
        <v>107071602.1</v>
      </c>
      <c r="X23" s="70" t="str">
        <f t="shared" si="9"/>
        <v>Subiu</v>
      </c>
      <c r="Y23" s="70">
        <f t="shared" si="10"/>
        <v>-0.0375</v>
      </c>
      <c r="Z23" s="71">
        <f t="shared" si="11"/>
        <v>7.47012987</v>
      </c>
      <c r="AA23" s="73">
        <f t="shared" si="12"/>
        <v>-73124031.76</v>
      </c>
      <c r="AB23" s="70" t="str">
        <f t="shared" si="13"/>
        <v>Desceu</v>
      </c>
      <c r="AC23" s="70">
        <f t="shared" si="14"/>
        <v>-0.0375</v>
      </c>
      <c r="AD23" s="71">
        <f t="shared" si="15"/>
        <v>7.47012987</v>
      </c>
      <c r="AE23" s="73">
        <f t="shared" si="16"/>
        <v>-73124031.76</v>
      </c>
      <c r="AF23" s="70" t="str">
        <f t="shared" si="17"/>
        <v>Desceu</v>
      </c>
      <c r="AG23" s="70">
        <f t="shared" si="18"/>
        <v>-0.4831</v>
      </c>
      <c r="AH23" s="71">
        <f t="shared" si="19"/>
        <v>13.90984717</v>
      </c>
      <c r="AI23" s="73">
        <f t="shared" si="20"/>
        <v>-1754123248</v>
      </c>
      <c r="AJ23" s="70" t="str">
        <f t="shared" si="21"/>
        <v>Desceu</v>
      </c>
    </row>
    <row r="24">
      <c r="A24" s="66" t="s">
        <v>97</v>
      </c>
      <c r="B24" s="67">
        <v>45317.0</v>
      </c>
      <c r="C24" s="68">
        <v>4.14</v>
      </c>
      <c r="D24" s="69">
        <v>0.97</v>
      </c>
      <c r="E24" s="69">
        <v>-6.33</v>
      </c>
      <c r="F24" s="69">
        <v>1.97</v>
      </c>
      <c r="G24" s="69">
        <v>1.97</v>
      </c>
      <c r="H24" s="69">
        <v>-51.18</v>
      </c>
      <c r="I24" s="69">
        <v>4.08</v>
      </c>
      <c r="J24" s="69">
        <v>4.2</v>
      </c>
      <c r="K24" s="66" t="s">
        <v>98</v>
      </c>
      <c r="L24" s="70">
        <f t="shared" si="1"/>
        <v>0.0097</v>
      </c>
      <c r="M24" s="71">
        <f t="shared" si="2"/>
        <v>4.10022779</v>
      </c>
      <c r="N24" s="72">
        <f>VLOOKUP(A24,Total_de_acoes!A:B,2,0)</f>
        <v>159430826</v>
      </c>
      <c r="O24" s="73">
        <f t="shared" si="3"/>
        <v>6340916.223</v>
      </c>
      <c r="P24" s="70" t="str">
        <f t="shared" si="4"/>
        <v>Subiu</v>
      </c>
      <c r="Q24" s="70" t="str">
        <f>VLOOKUP(A24,Ticker!A:B,2,0)</f>
        <v>Grupo Pão de Açúcar</v>
      </c>
      <c r="R24" s="70" t="str">
        <f>VLOOKUP(Q24,'ChatGPT info'!A:B,2,0)</f>
        <v>Varejo</v>
      </c>
      <c r="S24" s="70">
        <f>VLOOKUP(Q24,'ChatGPT info'!A:C,3,0)</f>
        <v>72</v>
      </c>
      <c r="T24" s="70" t="str">
        <f t="shared" si="5"/>
        <v>Entre 50 e 100 anos</v>
      </c>
      <c r="U24" s="70">
        <f t="shared" si="6"/>
        <v>-0.0633</v>
      </c>
      <c r="V24" s="71">
        <f t="shared" si="7"/>
        <v>4.419771538</v>
      </c>
      <c r="W24" s="73">
        <f t="shared" si="8"/>
        <v>-44604207.46</v>
      </c>
      <c r="X24" s="70" t="str">
        <f t="shared" si="9"/>
        <v>Desceu</v>
      </c>
      <c r="Y24" s="70">
        <f t="shared" si="10"/>
        <v>0.0197</v>
      </c>
      <c r="Z24" s="71">
        <f t="shared" si="11"/>
        <v>4.060017652</v>
      </c>
      <c r="AA24" s="73">
        <f t="shared" si="12"/>
        <v>12751651.77</v>
      </c>
      <c r="AB24" s="70" t="str">
        <f t="shared" si="13"/>
        <v>Subiu</v>
      </c>
      <c r="AC24" s="70">
        <f t="shared" si="14"/>
        <v>0.0197</v>
      </c>
      <c r="AD24" s="71">
        <f t="shared" si="15"/>
        <v>4.060017652</v>
      </c>
      <c r="AE24" s="73">
        <f t="shared" si="16"/>
        <v>12751651.77</v>
      </c>
      <c r="AF24" s="70" t="str">
        <f t="shared" si="17"/>
        <v>Subiu</v>
      </c>
      <c r="AG24" s="70">
        <f t="shared" si="18"/>
        <v>-0.5118</v>
      </c>
      <c r="AH24" s="71">
        <f t="shared" si="19"/>
        <v>8.480131094</v>
      </c>
      <c r="AI24" s="73">
        <f t="shared" si="20"/>
        <v>-691950685.2</v>
      </c>
      <c r="AJ24" s="70" t="str">
        <f t="shared" si="21"/>
        <v>Desceu</v>
      </c>
    </row>
    <row r="25">
      <c r="A25" s="74" t="s">
        <v>99</v>
      </c>
      <c r="B25" s="75">
        <v>45317.0</v>
      </c>
      <c r="C25" s="76">
        <v>14.61</v>
      </c>
      <c r="D25" s="77">
        <v>0.96</v>
      </c>
      <c r="E25" s="77">
        <v>12.38</v>
      </c>
      <c r="F25" s="77">
        <v>5.79</v>
      </c>
      <c r="G25" s="77">
        <v>5.79</v>
      </c>
      <c r="H25" s="77">
        <v>78.17</v>
      </c>
      <c r="I25" s="77">
        <v>14.46</v>
      </c>
      <c r="J25" s="77">
        <v>14.93</v>
      </c>
      <c r="K25" s="74" t="s">
        <v>100</v>
      </c>
      <c r="L25" s="70">
        <f t="shared" si="1"/>
        <v>0.0096</v>
      </c>
      <c r="M25" s="71">
        <f t="shared" si="2"/>
        <v>14.47107765</v>
      </c>
      <c r="N25" s="72">
        <f>VLOOKUP(A25,Total_de_acoes!A:B,2,0)</f>
        <v>1677525446</v>
      </c>
      <c r="O25" s="73">
        <f t="shared" si="3"/>
        <v>233045769.6</v>
      </c>
      <c r="P25" s="70" t="str">
        <f t="shared" si="4"/>
        <v>Subiu</v>
      </c>
      <c r="Q25" s="70" t="str">
        <f>VLOOKUP(A25,Ticker!A:B,2,0)</f>
        <v>BRF</v>
      </c>
      <c r="R25" s="70" t="str">
        <f>VLOOKUP(Q25,'ChatGPT info'!A:B,2,0)</f>
        <v>Alimentos</v>
      </c>
      <c r="S25" s="70">
        <f>VLOOKUP(Q25,'ChatGPT info'!A:C,3,0)</f>
        <v>34</v>
      </c>
      <c r="T25" s="70" t="str">
        <f t="shared" si="5"/>
        <v>Menos de 50 anos</v>
      </c>
      <c r="U25" s="70">
        <f t="shared" si="6"/>
        <v>0.1238</v>
      </c>
      <c r="V25" s="71">
        <f t="shared" si="7"/>
        <v>13.0005339</v>
      </c>
      <c r="W25" s="73">
        <f t="shared" si="8"/>
        <v>2699920332</v>
      </c>
      <c r="X25" s="70" t="str">
        <f t="shared" si="9"/>
        <v>Subiu</v>
      </c>
      <c r="Y25" s="70">
        <f t="shared" si="10"/>
        <v>0.0579</v>
      </c>
      <c r="Z25" s="71">
        <f t="shared" si="11"/>
        <v>13.81037905</v>
      </c>
      <c r="AA25" s="73">
        <f t="shared" si="12"/>
        <v>1341384486</v>
      </c>
      <c r="AB25" s="70" t="str">
        <f t="shared" si="13"/>
        <v>Subiu</v>
      </c>
      <c r="AC25" s="70">
        <f t="shared" si="14"/>
        <v>0.0579</v>
      </c>
      <c r="AD25" s="71">
        <f t="shared" si="15"/>
        <v>13.81037905</v>
      </c>
      <c r="AE25" s="73">
        <f t="shared" si="16"/>
        <v>1341384486</v>
      </c>
      <c r="AF25" s="70" t="str">
        <f t="shared" si="17"/>
        <v>Subiu</v>
      </c>
      <c r="AG25" s="70">
        <f t="shared" si="18"/>
        <v>0.7817</v>
      </c>
      <c r="AH25" s="71">
        <f t="shared" si="19"/>
        <v>8.200033676</v>
      </c>
      <c r="AI25" s="73">
        <f t="shared" si="20"/>
        <v>10752881617</v>
      </c>
      <c r="AJ25" s="70" t="str">
        <f t="shared" si="21"/>
        <v>Subiu</v>
      </c>
    </row>
    <row r="26">
      <c r="A26" s="66" t="s">
        <v>101</v>
      </c>
      <c r="B26" s="67">
        <v>45317.0</v>
      </c>
      <c r="C26" s="68">
        <v>51.2</v>
      </c>
      <c r="D26" s="69">
        <v>0.88</v>
      </c>
      <c r="E26" s="69">
        <v>1.09</v>
      </c>
      <c r="F26" s="69">
        <v>-4.19</v>
      </c>
      <c r="G26" s="69">
        <v>-4.19</v>
      </c>
      <c r="H26" s="69">
        <v>32.78</v>
      </c>
      <c r="I26" s="69">
        <v>50.62</v>
      </c>
      <c r="J26" s="69">
        <v>51.26</v>
      </c>
      <c r="K26" s="66" t="s">
        <v>102</v>
      </c>
      <c r="L26" s="70">
        <f t="shared" si="1"/>
        <v>0.0088</v>
      </c>
      <c r="M26" s="71">
        <f t="shared" si="2"/>
        <v>50.75337034</v>
      </c>
      <c r="N26" s="72">
        <f>VLOOKUP(A26,Total_de_acoes!A:B,2,0)</f>
        <v>423091712</v>
      </c>
      <c r="O26" s="73">
        <f t="shared" si="3"/>
        <v>188965307.1</v>
      </c>
      <c r="P26" s="70" t="str">
        <f t="shared" si="4"/>
        <v>Subiu</v>
      </c>
      <c r="Q26" s="70" t="str">
        <f>VLOOKUP(A26,Ticker!A:B,2,0)</f>
        <v>Vivo</v>
      </c>
      <c r="R26" s="70" t="str">
        <f>VLOOKUP(Q26,'ChatGPT info'!A:B,2,0)</f>
        <v>Telecomunicações</v>
      </c>
      <c r="S26" s="70">
        <f>VLOOKUP(Q26,'ChatGPT info'!A:C,3,0)</f>
        <v>24</v>
      </c>
      <c r="T26" s="70" t="str">
        <f t="shared" si="5"/>
        <v>Menos de 50 anos</v>
      </c>
      <c r="U26" s="70">
        <f t="shared" si="6"/>
        <v>0.0109</v>
      </c>
      <c r="V26" s="71">
        <f t="shared" si="7"/>
        <v>50.64793748</v>
      </c>
      <c r="W26" s="73">
        <f t="shared" si="8"/>
        <v>233573076.1</v>
      </c>
      <c r="X26" s="70" t="str">
        <f t="shared" si="9"/>
        <v>Subiu</v>
      </c>
      <c r="Y26" s="70">
        <f t="shared" si="10"/>
        <v>-0.0419</v>
      </c>
      <c r="Z26" s="71">
        <f t="shared" si="11"/>
        <v>53.43909822</v>
      </c>
      <c r="AA26" s="73">
        <f t="shared" si="12"/>
        <v>-947343897.2</v>
      </c>
      <c r="AB26" s="70" t="str">
        <f t="shared" si="13"/>
        <v>Desceu</v>
      </c>
      <c r="AC26" s="70">
        <f t="shared" si="14"/>
        <v>-0.0419</v>
      </c>
      <c r="AD26" s="71">
        <f t="shared" si="15"/>
        <v>53.43909822</v>
      </c>
      <c r="AE26" s="73">
        <f t="shared" si="16"/>
        <v>-947343897.2</v>
      </c>
      <c r="AF26" s="70" t="str">
        <f t="shared" si="17"/>
        <v>Desceu</v>
      </c>
      <c r="AG26" s="70">
        <f t="shared" si="18"/>
        <v>0.3278</v>
      </c>
      <c r="AH26" s="71">
        <f t="shared" si="19"/>
        <v>38.5600241</v>
      </c>
      <c r="AI26" s="73">
        <f t="shared" si="20"/>
        <v>5347869043</v>
      </c>
      <c r="AJ26" s="70" t="str">
        <f t="shared" si="21"/>
        <v>Subiu</v>
      </c>
    </row>
    <row r="27">
      <c r="A27" s="74" t="s">
        <v>103</v>
      </c>
      <c r="B27" s="75">
        <v>45317.0</v>
      </c>
      <c r="C27" s="76">
        <v>22.64</v>
      </c>
      <c r="D27" s="77">
        <v>0.84</v>
      </c>
      <c r="E27" s="77">
        <v>1.07</v>
      </c>
      <c r="F27" s="77">
        <v>-1.35</v>
      </c>
      <c r="G27" s="77">
        <v>-1.35</v>
      </c>
      <c r="H27" s="77">
        <v>20.93</v>
      </c>
      <c r="I27" s="77">
        <v>22.32</v>
      </c>
      <c r="J27" s="77">
        <v>22.83</v>
      </c>
      <c r="K27" s="74" t="s">
        <v>104</v>
      </c>
      <c r="L27" s="70">
        <f t="shared" si="1"/>
        <v>0.0084</v>
      </c>
      <c r="M27" s="71">
        <f t="shared" si="2"/>
        <v>22.45140817</v>
      </c>
      <c r="N27" s="72">
        <f>VLOOKUP(A27,Total_de_acoes!A:B,2,0)</f>
        <v>1218352541</v>
      </c>
      <c r="O27" s="73">
        <f t="shared" si="3"/>
        <v>229771333.6</v>
      </c>
      <c r="P27" s="70" t="str">
        <f t="shared" si="4"/>
        <v>Subiu</v>
      </c>
      <c r="Q27" s="70" t="str">
        <f>VLOOKUP(A27,Ticker!A:B,2,0)</f>
        <v>Rumo</v>
      </c>
      <c r="R27" s="70" t="str">
        <f>VLOOKUP(Q27,'ChatGPT info'!A:B,2,0)</f>
        <v>Transporte Ferroviário</v>
      </c>
      <c r="S27" s="70">
        <f>VLOOKUP(Q27,'ChatGPT info'!A:C,3,0)</f>
        <v>13</v>
      </c>
      <c r="T27" s="70" t="str">
        <f t="shared" si="5"/>
        <v>Menos de 50 anos</v>
      </c>
      <c r="U27" s="70">
        <f t="shared" si="6"/>
        <v>0.0107</v>
      </c>
      <c r="V27" s="71">
        <f t="shared" si="7"/>
        <v>22.40031661</v>
      </c>
      <c r="W27" s="73">
        <f t="shared" si="8"/>
        <v>292018864.5</v>
      </c>
      <c r="X27" s="70" t="str">
        <f t="shared" si="9"/>
        <v>Subiu</v>
      </c>
      <c r="Y27" s="70">
        <f t="shared" si="10"/>
        <v>-0.0135</v>
      </c>
      <c r="Z27" s="71">
        <f t="shared" si="11"/>
        <v>22.94982261</v>
      </c>
      <c r="AA27" s="73">
        <f t="shared" si="12"/>
        <v>-377473158.3</v>
      </c>
      <c r="AB27" s="70" t="str">
        <f t="shared" si="13"/>
        <v>Desceu</v>
      </c>
      <c r="AC27" s="70">
        <f t="shared" si="14"/>
        <v>-0.0135</v>
      </c>
      <c r="AD27" s="71">
        <f t="shared" si="15"/>
        <v>22.94982261</v>
      </c>
      <c r="AE27" s="73">
        <f t="shared" si="16"/>
        <v>-377473158.3</v>
      </c>
      <c r="AF27" s="70" t="str">
        <f t="shared" si="17"/>
        <v>Desceu</v>
      </c>
      <c r="AG27" s="70">
        <f t="shared" si="18"/>
        <v>0.2093</v>
      </c>
      <c r="AH27" s="71">
        <f t="shared" si="19"/>
        <v>18.72157446</v>
      </c>
      <c r="AI27" s="73">
        <f t="shared" si="20"/>
        <v>4774023708</v>
      </c>
      <c r="AJ27" s="70" t="str">
        <f t="shared" si="21"/>
        <v>Subiu</v>
      </c>
    </row>
    <row r="28">
      <c r="A28" s="66" t="s">
        <v>105</v>
      </c>
      <c r="B28" s="67">
        <v>45317.0</v>
      </c>
      <c r="C28" s="68">
        <v>4.9</v>
      </c>
      <c r="D28" s="69">
        <v>0.82</v>
      </c>
      <c r="E28" s="69">
        <v>9.38</v>
      </c>
      <c r="F28" s="69">
        <v>5.83</v>
      </c>
      <c r="G28" s="69">
        <v>5.83</v>
      </c>
      <c r="H28" s="69">
        <v>-2.19</v>
      </c>
      <c r="I28" s="69">
        <v>4.82</v>
      </c>
      <c r="J28" s="69">
        <v>4.97</v>
      </c>
      <c r="K28" s="66" t="s">
        <v>106</v>
      </c>
      <c r="L28" s="70">
        <f t="shared" si="1"/>
        <v>0.0082</v>
      </c>
      <c r="M28" s="71">
        <f t="shared" si="2"/>
        <v>4.860146796</v>
      </c>
      <c r="N28" s="72">
        <f>VLOOKUP(A28,Total_de_acoes!A:B,2,0)</f>
        <v>1095462329</v>
      </c>
      <c r="O28" s="73">
        <f t="shared" si="3"/>
        <v>43657683.38</v>
      </c>
      <c r="P28" s="70" t="str">
        <f t="shared" si="4"/>
        <v>Subiu</v>
      </c>
      <c r="Q28" s="70" t="str">
        <f>VLOOKUP(A28,Ticker!A:B,2,0)</f>
        <v>Cielo</v>
      </c>
      <c r="R28" s="70" t="str">
        <f>VLOOKUP(Q28,'ChatGPT info'!A:B,2,0)</f>
        <v>Serviços Financeiros</v>
      </c>
      <c r="S28" s="70">
        <f>VLOOKUP(Q28,'ChatGPT info'!A:C,3,0)</f>
        <v>11</v>
      </c>
      <c r="T28" s="70" t="str">
        <f t="shared" si="5"/>
        <v>Menos de 50 anos</v>
      </c>
      <c r="U28" s="70">
        <f t="shared" si="6"/>
        <v>0.0938</v>
      </c>
      <c r="V28" s="71">
        <f t="shared" si="7"/>
        <v>4.479795209</v>
      </c>
      <c r="W28" s="73">
        <f t="shared" si="8"/>
        <v>460318518.6</v>
      </c>
      <c r="X28" s="70" t="str">
        <f t="shared" si="9"/>
        <v>Subiu</v>
      </c>
      <c r="Y28" s="70">
        <f t="shared" si="10"/>
        <v>0.0583</v>
      </c>
      <c r="Z28" s="71">
        <f t="shared" si="11"/>
        <v>4.630067089</v>
      </c>
      <c r="AA28" s="73">
        <f t="shared" si="12"/>
        <v>295701335.7</v>
      </c>
      <c r="AB28" s="70" t="str">
        <f t="shared" si="13"/>
        <v>Subiu</v>
      </c>
      <c r="AC28" s="70">
        <f t="shared" si="14"/>
        <v>0.0583</v>
      </c>
      <c r="AD28" s="71">
        <f t="shared" si="15"/>
        <v>4.630067089</v>
      </c>
      <c r="AE28" s="73">
        <f t="shared" si="16"/>
        <v>295701335.7</v>
      </c>
      <c r="AF28" s="70" t="str">
        <f t="shared" si="17"/>
        <v>Subiu</v>
      </c>
      <c r="AG28" s="70">
        <f t="shared" si="18"/>
        <v>-0.0219</v>
      </c>
      <c r="AH28" s="71">
        <f t="shared" si="19"/>
        <v>5.009712708</v>
      </c>
      <c r="AI28" s="73">
        <f t="shared" si="20"/>
        <v>-120186139</v>
      </c>
      <c r="AJ28" s="70" t="str">
        <f t="shared" si="21"/>
        <v>Desceu</v>
      </c>
    </row>
    <row r="29">
      <c r="A29" s="74" t="s">
        <v>107</v>
      </c>
      <c r="B29" s="75">
        <v>45317.0</v>
      </c>
      <c r="C29" s="76">
        <v>7.81</v>
      </c>
      <c r="D29" s="77">
        <v>0.77</v>
      </c>
      <c r="E29" s="77">
        <v>3.17</v>
      </c>
      <c r="F29" s="77">
        <v>-3.22</v>
      </c>
      <c r="G29" s="77">
        <v>-3.22</v>
      </c>
      <c r="H29" s="77">
        <v>9.94</v>
      </c>
      <c r="I29" s="77">
        <v>7.7</v>
      </c>
      <c r="J29" s="77">
        <v>7.85</v>
      </c>
      <c r="K29" s="74" t="s">
        <v>108</v>
      </c>
      <c r="L29" s="70">
        <f t="shared" si="1"/>
        <v>0.0077</v>
      </c>
      <c r="M29" s="71">
        <f t="shared" si="2"/>
        <v>7.750322517</v>
      </c>
      <c r="N29" s="72">
        <f>VLOOKUP(A29,Total_de_acoes!A:B,2,0)</f>
        <v>302768240</v>
      </c>
      <c r="O29" s="73">
        <f t="shared" si="3"/>
        <v>18068446.61</v>
      </c>
      <c r="P29" s="70" t="str">
        <f t="shared" si="4"/>
        <v>Subiu</v>
      </c>
      <c r="Q29" s="70" t="str">
        <f>VLOOKUP(A29,Ticker!A:B,2,0)</f>
        <v>Dexco</v>
      </c>
      <c r="R29" s="70" t="str">
        <f>VLOOKUP(Q29,'ChatGPT info'!A:B,2,0)</f>
        <v>Tecnologia</v>
      </c>
      <c r="S29" s="70">
        <f>VLOOKUP(Q29,'ChatGPT info'!A:C,3,0)</f>
        <v>6</v>
      </c>
      <c r="T29" s="70" t="str">
        <f t="shared" si="5"/>
        <v>Menos de 50 anos</v>
      </c>
      <c r="U29" s="70">
        <f t="shared" si="6"/>
        <v>0.0317</v>
      </c>
      <c r="V29" s="71">
        <f t="shared" si="7"/>
        <v>7.570030047</v>
      </c>
      <c r="W29" s="73">
        <f t="shared" si="8"/>
        <v>72655280.17</v>
      </c>
      <c r="X29" s="70" t="str">
        <f t="shared" si="9"/>
        <v>Subiu</v>
      </c>
      <c r="Y29" s="70">
        <f t="shared" si="10"/>
        <v>-0.0322</v>
      </c>
      <c r="Z29" s="71">
        <f t="shared" si="11"/>
        <v>8.069849142</v>
      </c>
      <c r="AA29" s="73">
        <f t="shared" si="12"/>
        <v>-78674067.51</v>
      </c>
      <c r="AB29" s="70" t="str">
        <f t="shared" si="13"/>
        <v>Desceu</v>
      </c>
      <c r="AC29" s="70">
        <f t="shared" si="14"/>
        <v>-0.0322</v>
      </c>
      <c r="AD29" s="71">
        <f t="shared" si="15"/>
        <v>8.069849142</v>
      </c>
      <c r="AE29" s="73">
        <f t="shared" si="16"/>
        <v>-78674067.51</v>
      </c>
      <c r="AF29" s="70" t="str">
        <f t="shared" si="17"/>
        <v>Desceu</v>
      </c>
      <c r="AG29" s="70">
        <f t="shared" si="18"/>
        <v>0.0994</v>
      </c>
      <c r="AH29" s="71">
        <f t="shared" si="19"/>
        <v>7.103874841</v>
      </c>
      <c r="AI29" s="73">
        <f t="shared" si="20"/>
        <v>213792271.7</v>
      </c>
      <c r="AJ29" s="70" t="str">
        <f t="shared" si="21"/>
        <v>Subiu</v>
      </c>
    </row>
    <row r="30">
      <c r="A30" s="66" t="s">
        <v>109</v>
      </c>
      <c r="B30" s="67">
        <v>45317.0</v>
      </c>
      <c r="C30" s="68">
        <v>17.52</v>
      </c>
      <c r="D30" s="69">
        <v>0.74</v>
      </c>
      <c r="E30" s="69">
        <v>-0.57</v>
      </c>
      <c r="F30" s="69">
        <v>-2.29</v>
      </c>
      <c r="G30" s="69">
        <v>-2.29</v>
      </c>
      <c r="H30" s="69">
        <v>56.87</v>
      </c>
      <c r="I30" s="69">
        <v>17.36</v>
      </c>
      <c r="J30" s="69">
        <v>17.58</v>
      </c>
      <c r="K30" s="66" t="s">
        <v>110</v>
      </c>
      <c r="L30" s="70">
        <f t="shared" si="1"/>
        <v>0.0074</v>
      </c>
      <c r="M30" s="71">
        <f t="shared" si="2"/>
        <v>17.39130435</v>
      </c>
      <c r="N30" s="72">
        <f>VLOOKUP(A30,Total_de_acoes!A:B,2,0)</f>
        <v>807896814</v>
      </c>
      <c r="O30" s="73">
        <f t="shared" si="3"/>
        <v>103972807.4</v>
      </c>
      <c r="P30" s="70" t="str">
        <f t="shared" si="4"/>
        <v>Subiu</v>
      </c>
      <c r="Q30" s="70" t="str">
        <f>VLOOKUP(A30,Ticker!A:B,2,0)</f>
        <v>TIM</v>
      </c>
      <c r="R30" s="70" t="str">
        <f>VLOOKUP(Q30,'ChatGPT info'!A:B,2,0)</f>
        <v>Telecomunicações</v>
      </c>
      <c r="S30" s="70">
        <f>VLOOKUP(Q30,'ChatGPT info'!A:C,3,0)</f>
        <v>25</v>
      </c>
      <c r="T30" s="70" t="str">
        <f t="shared" si="5"/>
        <v>Menos de 50 anos</v>
      </c>
      <c r="U30" s="70">
        <f t="shared" si="6"/>
        <v>-0.0057</v>
      </c>
      <c r="V30" s="71">
        <f t="shared" si="7"/>
        <v>17.62043649</v>
      </c>
      <c r="W30" s="73">
        <f t="shared" si="8"/>
        <v>-81142318.65</v>
      </c>
      <c r="X30" s="70" t="str">
        <f t="shared" si="9"/>
        <v>Desceu</v>
      </c>
      <c r="Y30" s="70">
        <f t="shared" si="10"/>
        <v>-0.0229</v>
      </c>
      <c r="Z30" s="71">
        <f t="shared" si="11"/>
        <v>17.93061099</v>
      </c>
      <c r="AA30" s="73">
        <f t="shared" si="12"/>
        <v>-331731312</v>
      </c>
      <c r="AB30" s="70" t="str">
        <f t="shared" si="13"/>
        <v>Desceu</v>
      </c>
      <c r="AC30" s="70">
        <f t="shared" si="14"/>
        <v>-0.0229</v>
      </c>
      <c r="AD30" s="71">
        <f t="shared" si="15"/>
        <v>17.93061099</v>
      </c>
      <c r="AE30" s="73">
        <f t="shared" si="16"/>
        <v>-331731312</v>
      </c>
      <c r="AF30" s="70" t="str">
        <f t="shared" si="17"/>
        <v>Desceu</v>
      </c>
      <c r="AG30" s="70">
        <f t="shared" si="18"/>
        <v>0.5687</v>
      </c>
      <c r="AH30" s="71">
        <f t="shared" si="19"/>
        <v>11.16848346</v>
      </c>
      <c r="AI30" s="73">
        <f t="shared" si="20"/>
        <v>5131369979</v>
      </c>
      <c r="AJ30" s="70" t="str">
        <f t="shared" si="21"/>
        <v>Subiu</v>
      </c>
    </row>
    <row r="31">
      <c r="A31" s="74" t="s">
        <v>111</v>
      </c>
      <c r="B31" s="75">
        <v>45317.0</v>
      </c>
      <c r="C31" s="76">
        <v>23.22</v>
      </c>
      <c r="D31" s="77">
        <v>0.73</v>
      </c>
      <c r="E31" s="77">
        <v>1.93</v>
      </c>
      <c r="F31" s="77">
        <v>-9.51</v>
      </c>
      <c r="G31" s="77">
        <v>-9.51</v>
      </c>
      <c r="H31" s="77">
        <v>-20.4</v>
      </c>
      <c r="I31" s="77">
        <v>22.69</v>
      </c>
      <c r="J31" s="77">
        <v>23.28</v>
      </c>
      <c r="K31" s="74" t="s">
        <v>112</v>
      </c>
      <c r="L31" s="70">
        <f t="shared" si="1"/>
        <v>0.0073</v>
      </c>
      <c r="M31" s="71">
        <f t="shared" si="2"/>
        <v>23.05172243</v>
      </c>
      <c r="N31" s="72">
        <f>VLOOKUP(A31,Total_de_acoes!A:B,2,0)</f>
        <v>251003438</v>
      </c>
      <c r="O31" s="73">
        <f t="shared" si="3"/>
        <v>42238249.54</v>
      </c>
      <c r="P31" s="70" t="str">
        <f t="shared" si="4"/>
        <v>Subiu</v>
      </c>
      <c r="Q31" s="70" t="str">
        <f>VLOOKUP(A31,Ticker!A:B,2,0)</f>
        <v>Bradespar</v>
      </c>
      <c r="R31" s="70" t="str">
        <f>VLOOKUP(Q31,'ChatGPT info'!A:B,2,0)</f>
        <v>Investimentos</v>
      </c>
      <c r="S31" s="70">
        <f>VLOOKUP(Q31,'ChatGPT info'!A:C,3,0)</f>
        <v>20</v>
      </c>
      <c r="T31" s="70" t="str">
        <f t="shared" si="5"/>
        <v>Menos de 50 anos</v>
      </c>
      <c r="U31" s="70">
        <f t="shared" si="6"/>
        <v>0.0193</v>
      </c>
      <c r="V31" s="71">
        <f t="shared" si="7"/>
        <v>22.78033945</v>
      </c>
      <c r="W31" s="73">
        <f t="shared" si="8"/>
        <v>110356309.9</v>
      </c>
      <c r="X31" s="70" t="str">
        <f t="shared" si="9"/>
        <v>Subiu</v>
      </c>
      <c r="Y31" s="70">
        <f t="shared" si="10"/>
        <v>-0.0951</v>
      </c>
      <c r="Z31" s="71">
        <f t="shared" si="11"/>
        <v>25.66029396</v>
      </c>
      <c r="AA31" s="73">
        <f t="shared" si="12"/>
        <v>-612522172.5</v>
      </c>
      <c r="AB31" s="70" t="str">
        <f t="shared" si="13"/>
        <v>Desceu</v>
      </c>
      <c r="AC31" s="70">
        <f t="shared" si="14"/>
        <v>-0.0951</v>
      </c>
      <c r="AD31" s="71">
        <f t="shared" si="15"/>
        <v>25.66029396</v>
      </c>
      <c r="AE31" s="73">
        <f t="shared" si="16"/>
        <v>-612522172.5</v>
      </c>
      <c r="AF31" s="70" t="str">
        <f t="shared" si="17"/>
        <v>Desceu</v>
      </c>
      <c r="AG31" s="70">
        <f t="shared" si="18"/>
        <v>-0.204</v>
      </c>
      <c r="AH31" s="71">
        <f t="shared" si="19"/>
        <v>29.17085427</v>
      </c>
      <c r="AI31" s="73">
        <f t="shared" si="20"/>
        <v>-1493684881</v>
      </c>
      <c r="AJ31" s="70" t="str">
        <f t="shared" si="21"/>
        <v>Desceu</v>
      </c>
    </row>
    <row r="32">
      <c r="A32" s="66" t="s">
        <v>113</v>
      </c>
      <c r="B32" s="67">
        <v>45317.0</v>
      </c>
      <c r="C32" s="68">
        <v>5.55</v>
      </c>
      <c r="D32" s="69">
        <v>0.72</v>
      </c>
      <c r="E32" s="69">
        <v>-3.65</v>
      </c>
      <c r="F32" s="69">
        <v>-7.65</v>
      </c>
      <c r="G32" s="69">
        <v>-7.65</v>
      </c>
      <c r="H32" s="69">
        <v>-14.03</v>
      </c>
      <c r="I32" s="69">
        <v>5.46</v>
      </c>
      <c r="J32" s="69">
        <v>5.6</v>
      </c>
      <c r="K32" s="66" t="s">
        <v>114</v>
      </c>
      <c r="L32" s="70">
        <f t="shared" si="1"/>
        <v>0.0072</v>
      </c>
      <c r="M32" s="71">
        <f t="shared" si="2"/>
        <v>5.510325655</v>
      </c>
      <c r="N32" s="72">
        <f>VLOOKUP(A32,Total_de_acoes!A:B,2,0)</f>
        <v>393173139</v>
      </c>
      <c r="O32" s="73">
        <f t="shared" si="3"/>
        <v>15598886.65</v>
      </c>
      <c r="P32" s="70" t="str">
        <f t="shared" si="4"/>
        <v>Subiu</v>
      </c>
      <c r="Q32" s="70" t="str">
        <f>VLOOKUP(A32,Ticker!A:B,2,0)</f>
        <v>Locaweb</v>
      </c>
      <c r="R32" s="70" t="str">
        <f>VLOOKUP(Q32,'ChatGPT info'!A:B,2,0)</f>
        <v>Tecnologia</v>
      </c>
      <c r="S32" s="70">
        <f>VLOOKUP(Q32,'ChatGPT info'!A:C,3,0)</f>
        <v>24</v>
      </c>
      <c r="T32" s="70" t="str">
        <f t="shared" si="5"/>
        <v>Menos de 50 anos</v>
      </c>
      <c r="U32" s="70">
        <f t="shared" si="6"/>
        <v>-0.0365</v>
      </c>
      <c r="V32" s="71">
        <f t="shared" si="7"/>
        <v>5.760249092</v>
      </c>
      <c r="W32" s="73">
        <f t="shared" si="8"/>
        <v>-82664295.42</v>
      </c>
      <c r="X32" s="70" t="str">
        <f t="shared" si="9"/>
        <v>Desceu</v>
      </c>
      <c r="Y32" s="70">
        <f t="shared" si="10"/>
        <v>-0.0765</v>
      </c>
      <c r="Z32" s="71">
        <f t="shared" si="11"/>
        <v>6.009745533</v>
      </c>
      <c r="AA32" s="73">
        <f t="shared" si="12"/>
        <v>-180759594.5</v>
      </c>
      <c r="AB32" s="70" t="str">
        <f t="shared" si="13"/>
        <v>Desceu</v>
      </c>
      <c r="AC32" s="70">
        <f t="shared" si="14"/>
        <v>-0.0765</v>
      </c>
      <c r="AD32" s="71">
        <f t="shared" si="15"/>
        <v>6.009745533</v>
      </c>
      <c r="AE32" s="73">
        <f t="shared" si="16"/>
        <v>-180759594.5</v>
      </c>
      <c r="AF32" s="70" t="str">
        <f t="shared" si="17"/>
        <v>Desceu</v>
      </c>
      <c r="AG32" s="70">
        <f t="shared" si="18"/>
        <v>-0.1403</v>
      </c>
      <c r="AH32" s="71">
        <f t="shared" si="19"/>
        <v>6.455740375</v>
      </c>
      <c r="AI32" s="73">
        <f t="shared" si="20"/>
        <v>-356112786.2</v>
      </c>
      <c r="AJ32" s="70" t="str">
        <f t="shared" si="21"/>
        <v>Desceu</v>
      </c>
    </row>
    <row r="33">
      <c r="A33" s="74" t="s">
        <v>115</v>
      </c>
      <c r="B33" s="75">
        <v>45317.0</v>
      </c>
      <c r="C33" s="76">
        <v>23.83</v>
      </c>
      <c r="D33" s="77">
        <v>0.71</v>
      </c>
      <c r="E33" s="77">
        <v>1.49</v>
      </c>
      <c r="F33" s="77">
        <v>9.71</v>
      </c>
      <c r="G33" s="77">
        <v>9.71</v>
      </c>
      <c r="H33" s="77">
        <v>-26.61</v>
      </c>
      <c r="I33" s="77">
        <v>23.36</v>
      </c>
      <c r="J33" s="77">
        <v>23.99</v>
      </c>
      <c r="K33" s="74" t="s">
        <v>116</v>
      </c>
      <c r="L33" s="70">
        <f t="shared" si="1"/>
        <v>0.0071</v>
      </c>
      <c r="M33" s="71">
        <f t="shared" si="2"/>
        <v>23.6619998</v>
      </c>
      <c r="N33" s="72">
        <f>VLOOKUP(A33,Total_de_acoes!A:B,2,0)</f>
        <v>275005663</v>
      </c>
      <c r="O33" s="73">
        <f t="shared" si="3"/>
        <v>46201006</v>
      </c>
      <c r="P33" s="70" t="str">
        <f t="shared" si="4"/>
        <v>Subiu</v>
      </c>
      <c r="Q33" s="70" t="str">
        <f>VLOOKUP(A33,Ticker!A:B,2,0)</f>
        <v>PetroRecôncavo</v>
      </c>
      <c r="R33" s="70" t="str">
        <f>VLOOKUP(Q33,'ChatGPT info'!A:B,2,0)</f>
        <v>Petróleo</v>
      </c>
      <c r="S33" s="70">
        <f>VLOOKUP(Q33,'ChatGPT info'!A:C,3,0)</f>
        <v>14</v>
      </c>
      <c r="T33" s="70" t="str">
        <f t="shared" si="5"/>
        <v>Menos de 50 anos</v>
      </c>
      <c r="U33" s="70">
        <f t="shared" si="6"/>
        <v>0.0149</v>
      </c>
      <c r="V33" s="71">
        <f t="shared" si="7"/>
        <v>23.48014583</v>
      </c>
      <c r="W33" s="73">
        <f t="shared" si="8"/>
        <v>96211878.75</v>
      </c>
      <c r="X33" s="70" t="str">
        <f t="shared" si="9"/>
        <v>Subiu</v>
      </c>
      <c r="Y33" s="70">
        <f t="shared" si="10"/>
        <v>0.0971</v>
      </c>
      <c r="Z33" s="71">
        <f t="shared" si="11"/>
        <v>21.72090056</v>
      </c>
      <c r="AA33" s="73">
        <f t="shared" si="12"/>
        <v>580014290.9</v>
      </c>
      <c r="AB33" s="70" t="str">
        <f t="shared" si="13"/>
        <v>Subiu</v>
      </c>
      <c r="AC33" s="70">
        <f t="shared" si="14"/>
        <v>0.0971</v>
      </c>
      <c r="AD33" s="71">
        <f t="shared" si="15"/>
        <v>21.72090056</v>
      </c>
      <c r="AE33" s="73">
        <f t="shared" si="16"/>
        <v>580014290.9</v>
      </c>
      <c r="AF33" s="70" t="str">
        <f t="shared" si="17"/>
        <v>Subiu</v>
      </c>
      <c r="AG33" s="70">
        <f t="shared" si="18"/>
        <v>-0.2661</v>
      </c>
      <c r="AH33" s="71">
        <f t="shared" si="19"/>
        <v>32.47036381</v>
      </c>
      <c r="AI33" s="73">
        <f t="shared" si="20"/>
        <v>-2376148978</v>
      </c>
      <c r="AJ33" s="70" t="str">
        <f t="shared" si="21"/>
        <v>Desceu</v>
      </c>
    </row>
    <row r="34">
      <c r="A34" s="66" t="s">
        <v>117</v>
      </c>
      <c r="B34" s="67">
        <v>45317.0</v>
      </c>
      <c r="C34" s="68">
        <v>10.01</v>
      </c>
      <c r="D34" s="69">
        <v>0.7</v>
      </c>
      <c r="E34" s="69">
        <v>-0.3</v>
      </c>
      <c r="F34" s="69">
        <v>-3.47</v>
      </c>
      <c r="G34" s="69">
        <v>-3.47</v>
      </c>
      <c r="H34" s="69">
        <v>29.0</v>
      </c>
      <c r="I34" s="69">
        <v>9.93</v>
      </c>
      <c r="J34" s="69">
        <v>10.06</v>
      </c>
      <c r="K34" s="66" t="s">
        <v>118</v>
      </c>
      <c r="L34" s="70">
        <f t="shared" si="1"/>
        <v>0.007</v>
      </c>
      <c r="M34" s="71">
        <f t="shared" si="2"/>
        <v>9.94041708</v>
      </c>
      <c r="N34" s="72">
        <f>VLOOKUP(A34,Total_de_acoes!A:B,2,0)</f>
        <v>5372783971</v>
      </c>
      <c r="O34" s="73">
        <f t="shared" si="3"/>
        <v>373853994.9</v>
      </c>
      <c r="P34" s="70" t="str">
        <f t="shared" si="4"/>
        <v>Subiu</v>
      </c>
      <c r="Q34" s="70" t="str">
        <f>VLOOKUP(A34,Ticker!A:B,2,0)</f>
        <v>Itaúsa</v>
      </c>
      <c r="R34" s="70" t="str">
        <f>VLOOKUP(Q34,'ChatGPT info'!A:B,2,0)</f>
        <v>Investimentos</v>
      </c>
      <c r="S34" s="70">
        <f>VLOOKUP(Q34,'ChatGPT info'!A:C,3,0)</f>
        <v>56</v>
      </c>
      <c r="T34" s="70" t="str">
        <f t="shared" si="5"/>
        <v>Entre 50 e 100 anos</v>
      </c>
      <c r="U34" s="70">
        <f t="shared" si="6"/>
        <v>-0.003</v>
      </c>
      <c r="V34" s="71">
        <f t="shared" si="7"/>
        <v>10.04012036</v>
      </c>
      <c r="W34" s="73">
        <f t="shared" si="8"/>
        <v>-161830193.2</v>
      </c>
      <c r="X34" s="70" t="str">
        <f t="shared" si="9"/>
        <v>Desceu</v>
      </c>
      <c r="Y34" s="70">
        <f t="shared" si="10"/>
        <v>-0.0347</v>
      </c>
      <c r="Z34" s="71">
        <f t="shared" si="11"/>
        <v>10.36983321</v>
      </c>
      <c r="AA34" s="73">
        <f t="shared" si="12"/>
        <v>-1933306116</v>
      </c>
      <c r="AB34" s="70" t="str">
        <f t="shared" si="13"/>
        <v>Desceu</v>
      </c>
      <c r="AC34" s="70">
        <f t="shared" si="14"/>
        <v>-0.0347</v>
      </c>
      <c r="AD34" s="71">
        <f t="shared" si="15"/>
        <v>10.36983321</v>
      </c>
      <c r="AE34" s="73">
        <f t="shared" si="16"/>
        <v>-1933306116</v>
      </c>
      <c r="AF34" s="70" t="str">
        <f t="shared" si="17"/>
        <v>Desceu</v>
      </c>
      <c r="AG34" s="70">
        <f t="shared" si="18"/>
        <v>0.29</v>
      </c>
      <c r="AH34" s="71">
        <f t="shared" si="19"/>
        <v>7.759689922</v>
      </c>
      <c r="AI34" s="73">
        <f t="shared" si="20"/>
        <v>12090429914</v>
      </c>
      <c r="AJ34" s="70" t="str">
        <f t="shared" si="21"/>
        <v>Subiu</v>
      </c>
    </row>
    <row r="35">
      <c r="A35" s="74" t="s">
        <v>119</v>
      </c>
      <c r="B35" s="75">
        <v>45317.0</v>
      </c>
      <c r="C35" s="76">
        <v>56.97</v>
      </c>
      <c r="D35" s="77">
        <v>0.68</v>
      </c>
      <c r="E35" s="77">
        <v>1.88</v>
      </c>
      <c r="F35" s="77">
        <v>2.85</v>
      </c>
      <c r="G35" s="77">
        <v>2.85</v>
      </c>
      <c r="H35" s="77">
        <v>52.87</v>
      </c>
      <c r="I35" s="77">
        <v>56.55</v>
      </c>
      <c r="J35" s="77">
        <v>56.99</v>
      </c>
      <c r="K35" s="74" t="s">
        <v>120</v>
      </c>
      <c r="L35" s="70">
        <f t="shared" si="1"/>
        <v>0.0068</v>
      </c>
      <c r="M35" s="71">
        <f t="shared" si="2"/>
        <v>56.5852205</v>
      </c>
      <c r="N35" s="72">
        <f>VLOOKUP(A35,Total_de_acoes!A:B,2,0)</f>
        <v>1420949112</v>
      </c>
      <c r="O35" s="73">
        <f t="shared" si="3"/>
        <v>546752088</v>
      </c>
      <c r="P35" s="70" t="str">
        <f t="shared" si="4"/>
        <v>Subiu</v>
      </c>
      <c r="Q35" s="70" t="str">
        <f>VLOOKUP(A35,Ticker!A:B,2,0)</f>
        <v>Banco do Brasil</v>
      </c>
      <c r="R35" s="70" t="str">
        <f>VLOOKUP(Q35,'ChatGPT info'!A:B,2,0)</f>
        <v>Serviços Financeiros</v>
      </c>
      <c r="S35" s="70">
        <f>VLOOKUP(Q35,'ChatGPT info'!A:C,3,0)</f>
        <v>213</v>
      </c>
      <c r="T35" s="70" t="str">
        <f t="shared" si="5"/>
        <v>Mais de 100 anos</v>
      </c>
      <c r="U35" s="70">
        <f t="shared" si="6"/>
        <v>0.0188</v>
      </c>
      <c r="V35" s="71">
        <f t="shared" si="7"/>
        <v>55.91872792</v>
      </c>
      <c r="W35" s="73">
        <f t="shared" si="8"/>
        <v>1493804135</v>
      </c>
      <c r="X35" s="70" t="str">
        <f t="shared" si="9"/>
        <v>Subiu</v>
      </c>
      <c r="Y35" s="70">
        <f t="shared" si="10"/>
        <v>0.0285</v>
      </c>
      <c r="Z35" s="71">
        <f t="shared" si="11"/>
        <v>55.39134662</v>
      </c>
      <c r="AA35" s="73">
        <f t="shared" si="12"/>
        <v>2243186117</v>
      </c>
      <c r="AB35" s="70" t="str">
        <f t="shared" si="13"/>
        <v>Subiu</v>
      </c>
      <c r="AC35" s="70">
        <f t="shared" si="14"/>
        <v>0.0285</v>
      </c>
      <c r="AD35" s="71">
        <f t="shared" si="15"/>
        <v>55.39134662</v>
      </c>
      <c r="AE35" s="73">
        <f t="shared" si="16"/>
        <v>2243186117</v>
      </c>
      <c r="AF35" s="70" t="str">
        <f t="shared" si="17"/>
        <v>Subiu</v>
      </c>
      <c r="AG35" s="70">
        <f t="shared" si="18"/>
        <v>0.5287</v>
      </c>
      <c r="AH35" s="71">
        <f t="shared" si="19"/>
        <v>37.26695885</v>
      </c>
      <c r="AI35" s="73">
        <f t="shared" si="20"/>
        <v>27997018820</v>
      </c>
      <c r="AJ35" s="70" t="str">
        <f t="shared" si="21"/>
        <v>Subiu</v>
      </c>
    </row>
    <row r="36">
      <c r="A36" s="66" t="s">
        <v>121</v>
      </c>
      <c r="B36" s="67">
        <v>45317.0</v>
      </c>
      <c r="C36" s="68">
        <v>26.16</v>
      </c>
      <c r="D36" s="69">
        <v>0.61</v>
      </c>
      <c r="E36" s="69">
        <v>-2.75</v>
      </c>
      <c r="F36" s="69">
        <v>-11.02</v>
      </c>
      <c r="G36" s="69">
        <v>-11.02</v>
      </c>
      <c r="H36" s="69">
        <v>10.07</v>
      </c>
      <c r="I36" s="69">
        <v>25.87</v>
      </c>
      <c r="J36" s="69">
        <v>26.38</v>
      </c>
      <c r="K36" s="66" t="s">
        <v>122</v>
      </c>
      <c r="L36" s="70">
        <f t="shared" si="1"/>
        <v>0.0061</v>
      </c>
      <c r="M36" s="71">
        <f t="shared" si="2"/>
        <v>26.00139151</v>
      </c>
      <c r="N36" s="72">
        <f>VLOOKUP(A36,Total_de_acoes!A:B,2,0)</f>
        <v>1275798515</v>
      </c>
      <c r="O36" s="73">
        <f t="shared" si="3"/>
        <v>202352473.7</v>
      </c>
      <c r="P36" s="70" t="str">
        <f t="shared" si="4"/>
        <v>Subiu</v>
      </c>
      <c r="Q36" s="70" t="str">
        <f>VLOOKUP(A36,Ticker!A:B,2,0)</f>
        <v>RaiaDrogasil</v>
      </c>
      <c r="R36" s="70" t="str">
        <f>VLOOKUP(Q36,'ChatGPT info'!A:B,2,0)</f>
        <v>Saúde/Varejo</v>
      </c>
      <c r="S36" s="70">
        <f>VLOOKUP(Q36,'ChatGPT info'!A:C,3,0)</f>
        <v>117</v>
      </c>
      <c r="T36" s="70" t="str">
        <f t="shared" si="5"/>
        <v>Mais de 100 anos</v>
      </c>
      <c r="U36" s="70">
        <f t="shared" si="6"/>
        <v>-0.0275</v>
      </c>
      <c r="V36" s="71">
        <f t="shared" si="7"/>
        <v>26.89974293</v>
      </c>
      <c r="W36" s="73">
        <f t="shared" si="8"/>
        <v>-943762932.3</v>
      </c>
      <c r="X36" s="70" t="str">
        <f t="shared" si="9"/>
        <v>Desceu</v>
      </c>
      <c r="Y36" s="70">
        <f t="shared" si="10"/>
        <v>-0.1102</v>
      </c>
      <c r="Z36" s="71">
        <f t="shared" si="11"/>
        <v>29.39986514</v>
      </c>
      <c r="AA36" s="73">
        <f t="shared" si="12"/>
        <v>-4133415132</v>
      </c>
      <c r="AB36" s="70" t="str">
        <f t="shared" si="13"/>
        <v>Desceu</v>
      </c>
      <c r="AC36" s="70">
        <f t="shared" si="14"/>
        <v>-0.1102</v>
      </c>
      <c r="AD36" s="71">
        <f t="shared" si="15"/>
        <v>29.39986514</v>
      </c>
      <c r="AE36" s="73">
        <f t="shared" si="16"/>
        <v>-4133415132</v>
      </c>
      <c r="AF36" s="70" t="str">
        <f t="shared" si="17"/>
        <v>Desceu</v>
      </c>
      <c r="AG36" s="70">
        <f t="shared" si="18"/>
        <v>0.1007</v>
      </c>
      <c r="AH36" s="71">
        <f t="shared" si="19"/>
        <v>23.76669392</v>
      </c>
      <c r="AI36" s="73">
        <f t="shared" si="20"/>
        <v>3053376340</v>
      </c>
      <c r="AJ36" s="70" t="str">
        <f t="shared" si="21"/>
        <v>Subiu</v>
      </c>
    </row>
    <row r="37">
      <c r="A37" s="74" t="s">
        <v>123</v>
      </c>
      <c r="B37" s="75">
        <v>45317.0</v>
      </c>
      <c r="C37" s="76">
        <v>10.08</v>
      </c>
      <c r="D37" s="77">
        <v>0.59</v>
      </c>
      <c r="E37" s="77">
        <v>3.28</v>
      </c>
      <c r="F37" s="77">
        <v>-7.18</v>
      </c>
      <c r="G37" s="77">
        <v>-7.18</v>
      </c>
      <c r="H37" s="77">
        <v>-21.14</v>
      </c>
      <c r="I37" s="77">
        <v>10.03</v>
      </c>
      <c r="J37" s="77">
        <v>10.14</v>
      </c>
      <c r="K37" s="74" t="s">
        <v>124</v>
      </c>
      <c r="L37" s="70">
        <f t="shared" si="1"/>
        <v>0.0059</v>
      </c>
      <c r="M37" s="71">
        <f t="shared" si="2"/>
        <v>10.02087683</v>
      </c>
      <c r="N37" s="72">
        <f>VLOOKUP(A37,Total_de_acoes!A:B,2,0)</f>
        <v>660411219</v>
      </c>
      <c r="O37" s="73">
        <f t="shared" si="3"/>
        <v>39045606.94</v>
      </c>
      <c r="P37" s="70" t="str">
        <f t="shared" si="4"/>
        <v>Subiu</v>
      </c>
      <c r="Q37" s="70" t="str">
        <f>VLOOKUP(A37,Ticker!A:B,2,0)</f>
        <v>Metalúrgica Gerdau</v>
      </c>
      <c r="R37" s="70" t="str">
        <f>VLOOKUP(Q37,'ChatGPT info'!A:B,2,0)</f>
        <v>Siderurgia</v>
      </c>
      <c r="S37" s="70">
        <f>VLOOKUP(Q37,'ChatGPT info'!A:C,3,0)</f>
        <v>123</v>
      </c>
      <c r="T37" s="70" t="str">
        <f t="shared" si="5"/>
        <v>Mais de 100 anos</v>
      </c>
      <c r="U37" s="70">
        <f t="shared" si="6"/>
        <v>0.0328</v>
      </c>
      <c r="V37" s="71">
        <f t="shared" si="7"/>
        <v>9.759876065</v>
      </c>
      <c r="W37" s="73">
        <f t="shared" si="8"/>
        <v>211413438.1</v>
      </c>
      <c r="X37" s="70" t="str">
        <f t="shared" si="9"/>
        <v>Subiu</v>
      </c>
      <c r="Y37" s="70">
        <f t="shared" si="10"/>
        <v>-0.0718</v>
      </c>
      <c r="Z37" s="71">
        <f t="shared" si="11"/>
        <v>10.85972851</v>
      </c>
      <c r="AA37" s="73">
        <f t="shared" si="12"/>
        <v>-514941453.7</v>
      </c>
      <c r="AB37" s="70" t="str">
        <f t="shared" si="13"/>
        <v>Desceu</v>
      </c>
      <c r="AC37" s="70">
        <f t="shared" si="14"/>
        <v>-0.0718</v>
      </c>
      <c r="AD37" s="71">
        <f t="shared" si="15"/>
        <v>10.85972851</v>
      </c>
      <c r="AE37" s="73">
        <f t="shared" si="16"/>
        <v>-514941453.7</v>
      </c>
      <c r="AF37" s="70" t="str">
        <f t="shared" si="17"/>
        <v>Desceu</v>
      </c>
      <c r="AG37" s="70">
        <f t="shared" si="18"/>
        <v>-0.2114</v>
      </c>
      <c r="AH37" s="71">
        <f t="shared" si="19"/>
        <v>12.78214557</v>
      </c>
      <c r="AI37" s="73">
        <f t="shared" si="20"/>
        <v>-1784527253</v>
      </c>
      <c r="AJ37" s="70" t="str">
        <f t="shared" si="21"/>
        <v>Desceu</v>
      </c>
    </row>
    <row r="38">
      <c r="A38" s="66" t="s">
        <v>125</v>
      </c>
      <c r="B38" s="67">
        <v>45317.0</v>
      </c>
      <c r="C38" s="68">
        <v>18.57</v>
      </c>
      <c r="D38" s="69">
        <v>0.59</v>
      </c>
      <c r="E38" s="69">
        <v>2.65</v>
      </c>
      <c r="F38" s="69">
        <v>-4.08</v>
      </c>
      <c r="G38" s="69">
        <v>-4.08</v>
      </c>
      <c r="H38" s="69">
        <v>13.35</v>
      </c>
      <c r="I38" s="69">
        <v>18.3</v>
      </c>
      <c r="J38" s="69">
        <v>18.66</v>
      </c>
      <c r="K38" s="66" t="s">
        <v>126</v>
      </c>
      <c r="L38" s="70">
        <f t="shared" si="1"/>
        <v>0.0059</v>
      </c>
      <c r="M38" s="71">
        <f t="shared" si="2"/>
        <v>18.46107963</v>
      </c>
      <c r="N38" s="72">
        <f>VLOOKUP(A38,Total_de_acoes!A:B,2,0)</f>
        <v>1168097881</v>
      </c>
      <c r="O38" s="73">
        <f t="shared" si="3"/>
        <v>127229653.2</v>
      </c>
      <c r="P38" s="70" t="str">
        <f t="shared" si="4"/>
        <v>Subiu</v>
      </c>
      <c r="Q38" s="70" t="str">
        <f>VLOOKUP(A38,Ticker!A:B,2,0)</f>
        <v>Cosan</v>
      </c>
      <c r="R38" s="70" t="str">
        <f>VLOOKUP(Q38,'ChatGPT info'!A:B,2,0)</f>
        <v>Energia</v>
      </c>
      <c r="S38" s="70">
        <f>VLOOKUP(Q38,'ChatGPT info'!A:C,3,0)</f>
        <v>14</v>
      </c>
      <c r="T38" s="70" t="str">
        <f t="shared" si="5"/>
        <v>Menos de 50 anos</v>
      </c>
      <c r="U38" s="70">
        <f t="shared" si="6"/>
        <v>0.0265</v>
      </c>
      <c r="V38" s="71">
        <f t="shared" si="7"/>
        <v>18.09059912</v>
      </c>
      <c r="W38" s="73">
        <f t="shared" si="8"/>
        <v>559987148.3</v>
      </c>
      <c r="X38" s="70" t="str">
        <f t="shared" si="9"/>
        <v>Subiu</v>
      </c>
      <c r="Y38" s="70">
        <f t="shared" si="10"/>
        <v>-0.0408</v>
      </c>
      <c r="Z38" s="71">
        <f t="shared" si="11"/>
        <v>19.35988324</v>
      </c>
      <c r="AA38" s="73">
        <f t="shared" si="12"/>
        <v>-922660934.2</v>
      </c>
      <c r="AB38" s="70" t="str">
        <f t="shared" si="13"/>
        <v>Desceu</v>
      </c>
      <c r="AC38" s="70">
        <f t="shared" si="14"/>
        <v>-0.0408</v>
      </c>
      <c r="AD38" s="71">
        <f t="shared" si="15"/>
        <v>19.35988324</v>
      </c>
      <c r="AE38" s="73">
        <f t="shared" si="16"/>
        <v>-922660934.2</v>
      </c>
      <c r="AF38" s="70" t="str">
        <f t="shared" si="17"/>
        <v>Desceu</v>
      </c>
      <c r="AG38" s="70">
        <f t="shared" si="18"/>
        <v>0.1335</v>
      </c>
      <c r="AH38" s="71">
        <f t="shared" si="19"/>
        <v>16.38288487</v>
      </c>
      <c r="AI38" s="73">
        <f t="shared" si="20"/>
        <v>2554764549</v>
      </c>
      <c r="AJ38" s="70" t="str">
        <f t="shared" si="21"/>
        <v>Subiu</v>
      </c>
    </row>
    <row r="39">
      <c r="A39" s="74" t="s">
        <v>127</v>
      </c>
      <c r="B39" s="75">
        <v>45317.0</v>
      </c>
      <c r="C39" s="76">
        <v>24.34</v>
      </c>
      <c r="D39" s="77">
        <v>0.57</v>
      </c>
      <c r="E39" s="77">
        <v>2.48</v>
      </c>
      <c r="F39" s="77">
        <v>-2.29</v>
      </c>
      <c r="G39" s="77">
        <v>-2.29</v>
      </c>
      <c r="H39" s="77">
        <v>17.29</v>
      </c>
      <c r="I39" s="77">
        <v>24.17</v>
      </c>
      <c r="J39" s="77">
        <v>24.56</v>
      </c>
      <c r="K39" s="74" t="s">
        <v>128</v>
      </c>
      <c r="L39" s="70">
        <f t="shared" si="1"/>
        <v>0.0057</v>
      </c>
      <c r="M39" s="71">
        <f t="shared" si="2"/>
        <v>24.20204832</v>
      </c>
      <c r="N39" s="72">
        <f>VLOOKUP(A39,Total_de_acoes!A:B,2,0)</f>
        <v>1134986472</v>
      </c>
      <c r="O39" s="73">
        <f t="shared" si="3"/>
        <v>156573285.4</v>
      </c>
      <c r="P39" s="70" t="str">
        <f t="shared" si="4"/>
        <v>Subiu</v>
      </c>
      <c r="Q39" s="70" t="str">
        <f>VLOOKUP(A39,Ticker!A:B,2,0)</f>
        <v>JBS</v>
      </c>
      <c r="R39" s="70" t="str">
        <f>VLOOKUP(Q39,'ChatGPT info'!A:B,2,0)</f>
        <v>Alimentos</v>
      </c>
      <c r="S39" s="70">
        <f>VLOOKUP(Q39,'ChatGPT info'!A:C,3,0)</f>
        <v>49</v>
      </c>
      <c r="T39" s="70" t="str">
        <f t="shared" si="5"/>
        <v>Menos de 50 anos</v>
      </c>
      <c r="U39" s="70">
        <f t="shared" si="6"/>
        <v>0.0248</v>
      </c>
      <c r="V39" s="71">
        <f t="shared" si="7"/>
        <v>23.7509758</v>
      </c>
      <c r="W39" s="73">
        <f t="shared" si="8"/>
        <v>668534498.5</v>
      </c>
      <c r="X39" s="70" t="str">
        <f t="shared" si="9"/>
        <v>Subiu</v>
      </c>
      <c r="Y39" s="70">
        <f t="shared" si="10"/>
        <v>-0.0229</v>
      </c>
      <c r="Z39" s="71">
        <f t="shared" si="11"/>
        <v>24.91044929</v>
      </c>
      <c r="AA39" s="73">
        <f t="shared" si="12"/>
        <v>-647452225.6</v>
      </c>
      <c r="AB39" s="70" t="str">
        <f t="shared" si="13"/>
        <v>Desceu</v>
      </c>
      <c r="AC39" s="70">
        <f t="shared" si="14"/>
        <v>-0.0229</v>
      </c>
      <c r="AD39" s="71">
        <f t="shared" si="15"/>
        <v>24.91044929</v>
      </c>
      <c r="AE39" s="73">
        <f t="shared" si="16"/>
        <v>-647452225.6</v>
      </c>
      <c r="AF39" s="70" t="str">
        <f t="shared" si="17"/>
        <v>Desceu</v>
      </c>
      <c r="AG39" s="70">
        <f t="shared" si="18"/>
        <v>0.1729</v>
      </c>
      <c r="AH39" s="71">
        <f t="shared" si="19"/>
        <v>20.75198227</v>
      </c>
      <c r="AI39" s="73">
        <f t="shared" si="20"/>
        <v>4072351589</v>
      </c>
      <c r="AJ39" s="70" t="str">
        <f t="shared" si="21"/>
        <v>Subiu</v>
      </c>
    </row>
    <row r="40">
      <c r="A40" s="66" t="s">
        <v>129</v>
      </c>
      <c r="B40" s="67">
        <v>45317.0</v>
      </c>
      <c r="C40" s="68">
        <v>2.08</v>
      </c>
      <c r="D40" s="69">
        <v>0.48</v>
      </c>
      <c r="E40" s="69">
        <v>2.46</v>
      </c>
      <c r="F40" s="69">
        <v>-3.7</v>
      </c>
      <c r="G40" s="69">
        <v>-3.7</v>
      </c>
      <c r="H40" s="69">
        <v>-51.4</v>
      </c>
      <c r="I40" s="69">
        <v>2.02</v>
      </c>
      <c r="J40" s="69">
        <v>2.1</v>
      </c>
      <c r="K40" s="66" t="s">
        <v>130</v>
      </c>
      <c r="L40" s="70">
        <f t="shared" si="1"/>
        <v>0.0048</v>
      </c>
      <c r="M40" s="71">
        <f t="shared" si="2"/>
        <v>2.070063694</v>
      </c>
      <c r="N40" s="72">
        <f>VLOOKUP(A40,Total_de_acoes!A:B,2,0)</f>
        <v>2867627068</v>
      </c>
      <c r="O40" s="73">
        <f t="shared" si="3"/>
        <v>28493619.27</v>
      </c>
      <c r="P40" s="70" t="str">
        <f t="shared" si="4"/>
        <v>Subiu</v>
      </c>
      <c r="Q40" s="70" t="str">
        <f>VLOOKUP(A40,Ticker!A:B,2,0)</f>
        <v>Magazine Luiza</v>
      </c>
      <c r="R40" s="70" t="str">
        <f>VLOOKUP(Q40,'ChatGPT info'!A:B,2,0)</f>
        <v>Varejo</v>
      </c>
      <c r="S40" s="70">
        <f>VLOOKUP(Q40,'ChatGPT info'!A:C,3,0)</f>
        <v>64</v>
      </c>
      <c r="T40" s="70" t="str">
        <f t="shared" si="5"/>
        <v>Entre 50 e 100 anos</v>
      </c>
      <c r="U40" s="70">
        <f t="shared" si="6"/>
        <v>0.0246</v>
      </c>
      <c r="V40" s="71">
        <f t="shared" si="7"/>
        <v>2.030060511</v>
      </c>
      <c r="W40" s="73">
        <f t="shared" si="8"/>
        <v>143207829.2</v>
      </c>
      <c r="X40" s="70" t="str">
        <f t="shared" si="9"/>
        <v>Subiu</v>
      </c>
      <c r="Y40" s="70">
        <f t="shared" si="10"/>
        <v>-0.037</v>
      </c>
      <c r="Z40" s="71">
        <f t="shared" si="11"/>
        <v>2.159916926</v>
      </c>
      <c r="AA40" s="73">
        <f t="shared" si="12"/>
        <v>-229171941</v>
      </c>
      <c r="AB40" s="70" t="str">
        <f t="shared" si="13"/>
        <v>Desceu</v>
      </c>
      <c r="AC40" s="70">
        <f t="shared" si="14"/>
        <v>-0.037</v>
      </c>
      <c r="AD40" s="71">
        <f t="shared" si="15"/>
        <v>2.159916926</v>
      </c>
      <c r="AE40" s="73">
        <f t="shared" si="16"/>
        <v>-229171941</v>
      </c>
      <c r="AF40" s="70" t="str">
        <f t="shared" si="17"/>
        <v>Desceu</v>
      </c>
      <c r="AG40" s="70">
        <f t="shared" si="18"/>
        <v>-0.514</v>
      </c>
      <c r="AH40" s="71">
        <f t="shared" si="19"/>
        <v>4.279835391</v>
      </c>
      <c r="AI40" s="73">
        <f t="shared" si="20"/>
        <v>-6308307512</v>
      </c>
      <c r="AJ40" s="70" t="str">
        <f t="shared" si="21"/>
        <v>Desceu</v>
      </c>
    </row>
    <row r="41">
      <c r="A41" s="74" t="s">
        <v>131</v>
      </c>
      <c r="B41" s="75">
        <v>45317.0</v>
      </c>
      <c r="C41" s="76">
        <v>13.75</v>
      </c>
      <c r="D41" s="77">
        <v>0.36</v>
      </c>
      <c r="E41" s="77">
        <v>-0.72</v>
      </c>
      <c r="F41" s="77">
        <v>-9.95</v>
      </c>
      <c r="G41" s="77">
        <v>-9.95</v>
      </c>
      <c r="H41" s="77">
        <v>15.78</v>
      </c>
      <c r="I41" s="77">
        <v>13.67</v>
      </c>
      <c r="J41" s="77">
        <v>13.9</v>
      </c>
      <c r="K41" s="74" t="s">
        <v>132</v>
      </c>
      <c r="L41" s="70">
        <f t="shared" si="1"/>
        <v>0.0036</v>
      </c>
      <c r="M41" s="71">
        <f t="shared" si="2"/>
        <v>13.70067756</v>
      </c>
      <c r="N41" s="72">
        <f>VLOOKUP(A41,Total_de_acoes!A:B,2,0)</f>
        <v>1500728902</v>
      </c>
      <c r="O41" s="73">
        <f t="shared" si="3"/>
        <v>74019610.05</v>
      </c>
      <c r="P41" s="70" t="str">
        <f t="shared" si="4"/>
        <v>Subiu</v>
      </c>
      <c r="Q41" s="70" t="str">
        <f>VLOOKUP(A41,Ticker!A:B,2,0)</f>
        <v>Banco Bradesco</v>
      </c>
      <c r="R41" s="70" t="str">
        <f>VLOOKUP(Q41,'ChatGPT info'!A:B,2,0)</f>
        <v>Serviços Financeiros</v>
      </c>
      <c r="S41" s="70">
        <f>VLOOKUP(Q41,'ChatGPT info'!A:C,3,0)</f>
        <v>78</v>
      </c>
      <c r="T41" s="70" t="str">
        <f t="shared" si="5"/>
        <v>Entre 50 e 100 anos</v>
      </c>
      <c r="U41" s="70">
        <f t="shared" si="6"/>
        <v>-0.0072</v>
      </c>
      <c r="V41" s="71">
        <f t="shared" si="7"/>
        <v>13.84971797</v>
      </c>
      <c r="W41" s="73">
        <f t="shared" si="8"/>
        <v>-149649638.7</v>
      </c>
      <c r="X41" s="70" t="str">
        <f t="shared" si="9"/>
        <v>Desceu</v>
      </c>
      <c r="Y41" s="70">
        <f t="shared" si="10"/>
        <v>-0.0995</v>
      </c>
      <c r="Z41" s="71">
        <f t="shared" si="11"/>
        <v>15.26929484</v>
      </c>
      <c r="AA41" s="73">
        <f t="shared" si="12"/>
        <v>-2280049671</v>
      </c>
      <c r="AB41" s="70" t="str">
        <f t="shared" si="13"/>
        <v>Desceu</v>
      </c>
      <c r="AC41" s="70">
        <f t="shared" si="14"/>
        <v>-0.0995</v>
      </c>
      <c r="AD41" s="71">
        <f t="shared" si="15"/>
        <v>15.26929484</v>
      </c>
      <c r="AE41" s="73">
        <f t="shared" si="16"/>
        <v>-2280049671</v>
      </c>
      <c r="AF41" s="70" t="str">
        <f t="shared" si="17"/>
        <v>Desceu</v>
      </c>
      <c r="AG41" s="70">
        <f t="shared" si="18"/>
        <v>0.1578</v>
      </c>
      <c r="AH41" s="71">
        <f t="shared" si="19"/>
        <v>11.87597167</v>
      </c>
      <c r="AI41" s="73">
        <f t="shared" si="20"/>
        <v>2812408477</v>
      </c>
      <c r="AJ41" s="70" t="str">
        <f t="shared" si="21"/>
        <v>Subiu</v>
      </c>
    </row>
    <row r="42">
      <c r="A42" s="66" t="s">
        <v>133</v>
      </c>
      <c r="B42" s="67">
        <v>45317.0</v>
      </c>
      <c r="C42" s="68">
        <v>21.84</v>
      </c>
      <c r="D42" s="69">
        <v>0.27</v>
      </c>
      <c r="E42" s="69">
        <v>3.65</v>
      </c>
      <c r="F42" s="69">
        <v>-8.08</v>
      </c>
      <c r="G42" s="69">
        <v>-8.08</v>
      </c>
      <c r="H42" s="69">
        <v>-26.1</v>
      </c>
      <c r="I42" s="69">
        <v>21.7</v>
      </c>
      <c r="J42" s="69">
        <v>21.94</v>
      </c>
      <c r="K42" s="66" t="s">
        <v>134</v>
      </c>
      <c r="L42" s="70">
        <f t="shared" si="1"/>
        <v>0.0027</v>
      </c>
      <c r="M42" s="71">
        <f t="shared" si="2"/>
        <v>21.78119078</v>
      </c>
      <c r="N42" s="72">
        <f>VLOOKUP(A42,Total_de_acoes!A:B,2,0)</f>
        <v>1118525506</v>
      </c>
      <c r="O42" s="73">
        <f t="shared" si="3"/>
        <v>65779607.1</v>
      </c>
      <c r="P42" s="70" t="str">
        <f t="shared" si="4"/>
        <v>Subiu</v>
      </c>
      <c r="Q42" s="70" t="str">
        <f>VLOOKUP(A42,Ticker!A:B,2,0)</f>
        <v>Gerdau</v>
      </c>
      <c r="R42" s="70" t="str">
        <f>VLOOKUP(Q42,'ChatGPT info'!A:B,2,0)</f>
        <v>Siderurgia</v>
      </c>
      <c r="S42" s="70">
        <f>VLOOKUP(Q42,'ChatGPT info'!A:C,3,0)</f>
        <v>119</v>
      </c>
      <c r="T42" s="70" t="str">
        <f t="shared" si="5"/>
        <v>Mais de 100 anos</v>
      </c>
      <c r="U42" s="70">
        <f t="shared" si="6"/>
        <v>0.0365</v>
      </c>
      <c r="V42" s="71">
        <f t="shared" si="7"/>
        <v>21.07091172</v>
      </c>
      <c r="W42" s="73">
        <f t="shared" si="8"/>
        <v>860244855.1</v>
      </c>
      <c r="X42" s="70" t="str">
        <f t="shared" si="9"/>
        <v>Subiu</v>
      </c>
      <c r="Y42" s="70">
        <f t="shared" si="10"/>
        <v>-0.0808</v>
      </c>
      <c r="Z42" s="71">
        <f t="shared" si="11"/>
        <v>23.75979112</v>
      </c>
      <c r="AA42" s="73">
        <f t="shared" si="12"/>
        <v>-2147335337</v>
      </c>
      <c r="AB42" s="70" t="str">
        <f t="shared" si="13"/>
        <v>Desceu</v>
      </c>
      <c r="AC42" s="70">
        <f t="shared" si="14"/>
        <v>-0.0808</v>
      </c>
      <c r="AD42" s="71">
        <f t="shared" si="15"/>
        <v>23.75979112</v>
      </c>
      <c r="AE42" s="73">
        <f t="shared" si="16"/>
        <v>-2147335337</v>
      </c>
      <c r="AF42" s="70" t="str">
        <f t="shared" si="17"/>
        <v>Desceu</v>
      </c>
      <c r="AG42" s="70">
        <f t="shared" si="18"/>
        <v>-0.261</v>
      </c>
      <c r="AH42" s="71">
        <f t="shared" si="19"/>
        <v>29.55345061</v>
      </c>
      <c r="AI42" s="73">
        <f t="shared" si="20"/>
        <v>-8627691245</v>
      </c>
      <c r="AJ42" s="70" t="str">
        <f t="shared" si="21"/>
        <v>Desceu</v>
      </c>
    </row>
    <row r="43">
      <c r="A43" s="74" t="s">
        <v>135</v>
      </c>
      <c r="B43" s="75">
        <v>45317.0</v>
      </c>
      <c r="C43" s="76">
        <v>3.74</v>
      </c>
      <c r="D43" s="77">
        <v>0.26</v>
      </c>
      <c r="E43" s="77">
        <v>0.0</v>
      </c>
      <c r="F43" s="77">
        <v>-7.2</v>
      </c>
      <c r="G43" s="77">
        <v>-7.2</v>
      </c>
      <c r="H43" s="77">
        <v>15.46</v>
      </c>
      <c r="I43" s="77">
        <v>3.71</v>
      </c>
      <c r="J43" s="77">
        <v>3.78</v>
      </c>
      <c r="K43" s="74" t="s">
        <v>136</v>
      </c>
      <c r="L43" s="70">
        <f t="shared" si="1"/>
        <v>0.0026</v>
      </c>
      <c r="M43" s="71">
        <f t="shared" si="2"/>
        <v>3.730301217</v>
      </c>
      <c r="N43" s="72">
        <f>VLOOKUP(A43,Total_de_acoes!A:B,2,0)</f>
        <v>1193047233</v>
      </c>
      <c r="O43" s="73">
        <f t="shared" si="3"/>
        <v>11571106.42</v>
      </c>
      <c r="P43" s="70" t="str">
        <f t="shared" si="4"/>
        <v>Subiu</v>
      </c>
      <c r="Q43" s="70" t="str">
        <f>VLOOKUP(A43,Ticker!A:B,2,0)</f>
        <v>Raízen</v>
      </c>
      <c r="R43" s="70" t="str">
        <f>VLOOKUP(Q43,'ChatGPT info'!A:B,2,0)</f>
        <v>Energia</v>
      </c>
      <c r="S43" s="70">
        <f>VLOOKUP(Q43,'ChatGPT info'!A:C,3,0)</f>
        <v>10</v>
      </c>
      <c r="T43" s="70" t="str">
        <f t="shared" si="5"/>
        <v>Menos de 50 anos</v>
      </c>
      <c r="U43" s="70">
        <f t="shared" si="6"/>
        <v>0</v>
      </c>
      <c r="V43" s="71">
        <f t="shared" si="7"/>
        <v>3.74</v>
      </c>
      <c r="W43" s="73">
        <f t="shared" si="8"/>
        <v>0</v>
      </c>
      <c r="X43" s="70" t="str">
        <f t="shared" si="9"/>
        <v>Manteve</v>
      </c>
      <c r="Y43" s="70">
        <f t="shared" si="10"/>
        <v>-0.072</v>
      </c>
      <c r="Z43" s="71">
        <f t="shared" si="11"/>
        <v>4.030172414</v>
      </c>
      <c r="AA43" s="73">
        <f t="shared" si="12"/>
        <v>-346189395.4</v>
      </c>
      <c r="AB43" s="70" t="str">
        <f t="shared" si="13"/>
        <v>Desceu</v>
      </c>
      <c r="AC43" s="70">
        <f t="shared" si="14"/>
        <v>-0.072</v>
      </c>
      <c r="AD43" s="71">
        <f t="shared" si="15"/>
        <v>4.030172414</v>
      </c>
      <c r="AE43" s="73">
        <f t="shared" si="16"/>
        <v>-346189395.4</v>
      </c>
      <c r="AF43" s="70" t="str">
        <f t="shared" si="17"/>
        <v>Desceu</v>
      </c>
      <c r="AG43" s="70">
        <f t="shared" si="18"/>
        <v>0.1546</v>
      </c>
      <c r="AH43" s="71">
        <f t="shared" si="19"/>
        <v>3.239217045</v>
      </c>
      <c r="AI43" s="73">
        <f t="shared" si="20"/>
        <v>597457719</v>
      </c>
      <c r="AJ43" s="70" t="str">
        <f t="shared" si="21"/>
        <v>Subiu</v>
      </c>
    </row>
    <row r="44">
      <c r="A44" s="66" t="s">
        <v>137</v>
      </c>
      <c r="B44" s="67">
        <v>45317.0</v>
      </c>
      <c r="C44" s="68">
        <v>10.07</v>
      </c>
      <c r="D44" s="69">
        <v>0.19</v>
      </c>
      <c r="E44" s="69">
        <v>0.9</v>
      </c>
      <c r="F44" s="69">
        <v>-2.8</v>
      </c>
      <c r="G44" s="69">
        <v>-2.8</v>
      </c>
      <c r="H44" s="69">
        <v>32.08</v>
      </c>
      <c r="I44" s="69">
        <v>9.96</v>
      </c>
      <c r="J44" s="69">
        <v>10.13</v>
      </c>
      <c r="K44" s="66" t="s">
        <v>138</v>
      </c>
      <c r="L44" s="70">
        <f t="shared" si="1"/>
        <v>0.0019</v>
      </c>
      <c r="M44" s="71">
        <f t="shared" si="2"/>
        <v>10.05090328</v>
      </c>
      <c r="N44" s="72">
        <f>VLOOKUP(A44,Total_de_acoes!A:B,2,0)</f>
        <v>1679335290</v>
      </c>
      <c r="O44" s="73">
        <f t="shared" si="3"/>
        <v>32069789.5</v>
      </c>
      <c r="P44" s="70" t="str">
        <f t="shared" si="4"/>
        <v>Subiu</v>
      </c>
      <c r="Q44" s="70" t="str">
        <f>VLOOKUP(A44,Ticker!A:B,2,0)</f>
        <v>Copel</v>
      </c>
      <c r="R44" s="70" t="str">
        <f>VLOOKUP(Q44,'ChatGPT info'!A:B,2,0)</f>
        <v>Energia</v>
      </c>
      <c r="S44" s="70">
        <f>VLOOKUP(Q44,'ChatGPT info'!A:C,3,0)</f>
        <v>67</v>
      </c>
      <c r="T44" s="70" t="str">
        <f t="shared" si="5"/>
        <v>Entre 50 e 100 anos</v>
      </c>
      <c r="U44" s="70">
        <f t="shared" si="6"/>
        <v>0.009</v>
      </c>
      <c r="V44" s="71">
        <f t="shared" si="7"/>
        <v>9.980178394</v>
      </c>
      <c r="W44" s="73">
        <f t="shared" si="8"/>
        <v>150840592</v>
      </c>
      <c r="X44" s="70" t="str">
        <f t="shared" si="9"/>
        <v>Subiu</v>
      </c>
      <c r="Y44" s="70">
        <f t="shared" si="10"/>
        <v>-0.028</v>
      </c>
      <c r="Z44" s="71">
        <f t="shared" si="11"/>
        <v>10.3600823</v>
      </c>
      <c r="AA44" s="73">
        <f t="shared" si="12"/>
        <v>-487145451</v>
      </c>
      <c r="AB44" s="70" t="str">
        <f t="shared" si="13"/>
        <v>Desceu</v>
      </c>
      <c r="AC44" s="70">
        <f t="shared" si="14"/>
        <v>-0.028</v>
      </c>
      <c r="AD44" s="71">
        <f t="shared" si="15"/>
        <v>10.3600823</v>
      </c>
      <c r="AE44" s="73">
        <f t="shared" si="16"/>
        <v>-487145451</v>
      </c>
      <c r="AF44" s="70" t="str">
        <f t="shared" si="17"/>
        <v>Desceu</v>
      </c>
      <c r="AG44" s="70">
        <f t="shared" si="18"/>
        <v>0.3208</v>
      </c>
      <c r="AH44" s="71">
        <f t="shared" si="19"/>
        <v>7.624167171</v>
      </c>
      <c r="AI44" s="73">
        <f t="shared" si="20"/>
        <v>4107373382</v>
      </c>
      <c r="AJ44" s="70" t="str">
        <f t="shared" si="21"/>
        <v>Subiu</v>
      </c>
    </row>
    <row r="45">
      <c r="A45" s="74" t="s">
        <v>139</v>
      </c>
      <c r="B45" s="75">
        <v>45317.0</v>
      </c>
      <c r="C45" s="76">
        <v>8.18</v>
      </c>
      <c r="D45" s="77">
        <v>0.12</v>
      </c>
      <c r="E45" s="77">
        <v>-3.76</v>
      </c>
      <c r="F45" s="77">
        <v>-18.77</v>
      </c>
      <c r="G45" s="77">
        <v>-18.77</v>
      </c>
      <c r="H45" s="77">
        <v>-40.74</v>
      </c>
      <c r="I45" s="77">
        <v>8.11</v>
      </c>
      <c r="J45" s="77">
        <v>8.27</v>
      </c>
      <c r="K45" s="74" t="s">
        <v>140</v>
      </c>
      <c r="L45" s="70">
        <f t="shared" si="1"/>
        <v>0.0012</v>
      </c>
      <c r="M45" s="71">
        <f t="shared" si="2"/>
        <v>8.170195765</v>
      </c>
      <c r="N45" s="72">
        <f>VLOOKUP(A45,Total_de_acoes!A:B,2,0)</f>
        <v>421383330</v>
      </c>
      <c r="O45" s="73">
        <f t="shared" si="3"/>
        <v>4131341.158</v>
      </c>
      <c r="P45" s="70" t="str">
        <f t="shared" si="4"/>
        <v>Subiu</v>
      </c>
      <c r="Q45" s="70" t="str">
        <f>VLOOKUP(A45,Ticker!A:B,2,0)</f>
        <v>Grupo Vamos</v>
      </c>
      <c r="R45" s="70" t="str">
        <f>VLOOKUP(Q45,'ChatGPT info'!A:B,2,0)</f>
        <v>Logística</v>
      </c>
      <c r="S45" s="70">
        <f>VLOOKUP(Q45,'ChatGPT info'!A:C,3,0)</f>
        <v>6</v>
      </c>
      <c r="T45" s="70" t="str">
        <f t="shared" si="5"/>
        <v>Menos de 50 anos</v>
      </c>
      <c r="U45" s="70">
        <f t="shared" si="6"/>
        <v>-0.0376</v>
      </c>
      <c r="V45" s="71">
        <f t="shared" si="7"/>
        <v>8.499584372</v>
      </c>
      <c r="W45" s="73">
        <f t="shared" si="8"/>
        <v>-134667527.1</v>
      </c>
      <c r="X45" s="70" t="str">
        <f t="shared" si="9"/>
        <v>Desceu</v>
      </c>
      <c r="Y45" s="70">
        <f t="shared" si="10"/>
        <v>-0.1877</v>
      </c>
      <c r="Z45" s="71">
        <f t="shared" si="11"/>
        <v>10.07017112</v>
      </c>
      <c r="AA45" s="73">
        <f t="shared" si="12"/>
        <v>-796486600.4</v>
      </c>
      <c r="AB45" s="70" t="str">
        <f t="shared" si="13"/>
        <v>Desceu</v>
      </c>
      <c r="AC45" s="70">
        <f t="shared" si="14"/>
        <v>-0.1877</v>
      </c>
      <c r="AD45" s="71">
        <f t="shared" si="15"/>
        <v>10.07017112</v>
      </c>
      <c r="AE45" s="73">
        <f t="shared" si="16"/>
        <v>-796486600.4</v>
      </c>
      <c r="AF45" s="70" t="str">
        <f t="shared" si="17"/>
        <v>Desceu</v>
      </c>
      <c r="AG45" s="70">
        <f t="shared" si="18"/>
        <v>-0.4074</v>
      </c>
      <c r="AH45" s="71">
        <f t="shared" si="19"/>
        <v>13.80357746</v>
      </c>
      <c r="AI45" s="73">
        <f t="shared" si="20"/>
        <v>-2369681795</v>
      </c>
      <c r="AJ45" s="70" t="str">
        <f t="shared" si="21"/>
        <v>Desceu</v>
      </c>
    </row>
    <row r="46">
      <c r="A46" s="66" t="s">
        <v>141</v>
      </c>
      <c r="B46" s="67">
        <v>45317.0</v>
      </c>
      <c r="C46" s="68">
        <v>9.74</v>
      </c>
      <c r="D46" s="69">
        <v>0.0</v>
      </c>
      <c r="E46" s="69">
        <v>5.3</v>
      </c>
      <c r="F46" s="69">
        <v>0.41</v>
      </c>
      <c r="G46" s="69">
        <v>0.41</v>
      </c>
      <c r="H46" s="69">
        <v>17.99</v>
      </c>
      <c r="I46" s="69">
        <v>9.61</v>
      </c>
      <c r="J46" s="69">
        <v>9.86</v>
      </c>
      <c r="K46" s="66" t="s">
        <v>142</v>
      </c>
      <c r="L46" s="70">
        <f t="shared" si="1"/>
        <v>0</v>
      </c>
      <c r="M46" s="71">
        <f t="shared" si="2"/>
        <v>9.74</v>
      </c>
      <c r="N46" s="72">
        <f>VLOOKUP(A46,Total_de_acoes!A:B,2,0)</f>
        <v>331799687</v>
      </c>
      <c r="O46" s="73">
        <f t="shared" si="3"/>
        <v>0</v>
      </c>
      <c r="P46" s="70" t="str">
        <f t="shared" si="4"/>
        <v>Manteve</v>
      </c>
      <c r="Q46" s="70" t="str">
        <f>VLOOKUP(A46,Ticker!A:B,2,0)</f>
        <v>Marfrig</v>
      </c>
      <c r="R46" s="70" t="str">
        <f>VLOOKUP(Q46,'ChatGPT info'!A:B,2,0)</f>
        <v>Alimentos</v>
      </c>
      <c r="S46" s="70">
        <f>VLOOKUP(Q46,'ChatGPT info'!A:C,3,0)</f>
        <v>14</v>
      </c>
      <c r="T46" s="70" t="str">
        <f t="shared" si="5"/>
        <v>Menos de 50 anos</v>
      </c>
      <c r="U46" s="70">
        <f t="shared" si="6"/>
        <v>0.053</v>
      </c>
      <c r="V46" s="71">
        <f t="shared" si="7"/>
        <v>9.249762583</v>
      </c>
      <c r="W46" s="73">
        <f t="shared" si="8"/>
        <v>162660621.5</v>
      </c>
      <c r="X46" s="70" t="str">
        <f t="shared" si="9"/>
        <v>Subiu</v>
      </c>
      <c r="Y46" s="70">
        <f t="shared" si="10"/>
        <v>0.0041</v>
      </c>
      <c r="Z46" s="71">
        <f t="shared" si="11"/>
        <v>9.700229061</v>
      </c>
      <c r="AA46" s="73">
        <f t="shared" si="12"/>
        <v>13195985.16</v>
      </c>
      <c r="AB46" s="70" t="str">
        <f t="shared" si="13"/>
        <v>Subiu</v>
      </c>
      <c r="AC46" s="70">
        <f t="shared" si="14"/>
        <v>0.0041</v>
      </c>
      <c r="AD46" s="71">
        <f t="shared" si="15"/>
        <v>9.700229061</v>
      </c>
      <c r="AE46" s="73">
        <f t="shared" si="16"/>
        <v>13195985.16</v>
      </c>
      <c r="AF46" s="70" t="str">
        <f t="shared" si="17"/>
        <v>Subiu</v>
      </c>
      <c r="AG46" s="70">
        <f t="shared" si="18"/>
        <v>0.1799</v>
      </c>
      <c r="AH46" s="71">
        <f t="shared" si="19"/>
        <v>8.254936859</v>
      </c>
      <c r="AI46" s="73">
        <f t="shared" si="20"/>
        <v>492743485.3</v>
      </c>
      <c r="AJ46" s="70" t="str">
        <f t="shared" si="21"/>
        <v>Subiu</v>
      </c>
    </row>
    <row r="47">
      <c r="A47" s="74" t="s">
        <v>143</v>
      </c>
      <c r="B47" s="75">
        <v>45317.0</v>
      </c>
      <c r="C47" s="76">
        <v>13.2</v>
      </c>
      <c r="D47" s="77">
        <v>0.0</v>
      </c>
      <c r="E47" s="77">
        <v>-1.12</v>
      </c>
      <c r="F47" s="77">
        <v>-3.86</v>
      </c>
      <c r="G47" s="77">
        <v>-3.86</v>
      </c>
      <c r="H47" s="77">
        <v>0.3</v>
      </c>
      <c r="I47" s="77">
        <v>13.15</v>
      </c>
      <c r="J47" s="77">
        <v>13.29</v>
      </c>
      <c r="K47" s="74" t="s">
        <v>144</v>
      </c>
      <c r="L47" s="70">
        <f t="shared" si="1"/>
        <v>0</v>
      </c>
      <c r="M47" s="71">
        <f t="shared" si="2"/>
        <v>13.2</v>
      </c>
      <c r="N47" s="72">
        <f>VLOOKUP(A47,Total_de_acoes!A:B,2,0)</f>
        <v>4394245879</v>
      </c>
      <c r="O47" s="73">
        <f t="shared" si="3"/>
        <v>0</v>
      </c>
      <c r="P47" s="70" t="str">
        <f t="shared" si="4"/>
        <v>Manteve</v>
      </c>
      <c r="Q47" s="70" t="str">
        <f>VLOOKUP(A47,Ticker!A:B,2,0)</f>
        <v>Ambev</v>
      </c>
      <c r="R47" s="70" t="str">
        <f>VLOOKUP(Q47,'ChatGPT info'!A:B,2,0)</f>
        <v>Bebidas</v>
      </c>
      <c r="S47" s="70">
        <f>VLOOKUP(Q47,'ChatGPT info'!A:C,3,0)</f>
        <v>31</v>
      </c>
      <c r="T47" s="70" t="str">
        <f t="shared" si="5"/>
        <v>Menos de 50 anos</v>
      </c>
      <c r="U47" s="70">
        <f t="shared" si="6"/>
        <v>-0.0112</v>
      </c>
      <c r="V47" s="71">
        <f t="shared" si="7"/>
        <v>13.34951456</v>
      </c>
      <c r="W47" s="73">
        <f t="shared" si="8"/>
        <v>-657003752.8</v>
      </c>
      <c r="X47" s="70" t="str">
        <f t="shared" si="9"/>
        <v>Desceu</v>
      </c>
      <c r="Y47" s="70">
        <f t="shared" si="10"/>
        <v>-0.0386</v>
      </c>
      <c r="Z47" s="71">
        <f t="shared" si="11"/>
        <v>13.72997712</v>
      </c>
      <c r="AA47" s="73">
        <f t="shared" si="12"/>
        <v>-2328849761</v>
      </c>
      <c r="AB47" s="70" t="str">
        <f t="shared" si="13"/>
        <v>Desceu</v>
      </c>
      <c r="AC47" s="70">
        <f t="shared" si="14"/>
        <v>-0.0386</v>
      </c>
      <c r="AD47" s="71">
        <f t="shared" si="15"/>
        <v>13.72997712</v>
      </c>
      <c r="AE47" s="73">
        <f t="shared" si="16"/>
        <v>-2328849761</v>
      </c>
      <c r="AF47" s="70" t="str">
        <f t="shared" si="17"/>
        <v>Desceu</v>
      </c>
      <c r="AG47" s="70">
        <f t="shared" si="18"/>
        <v>0.003</v>
      </c>
      <c r="AH47" s="71">
        <f t="shared" si="19"/>
        <v>13.16051844</v>
      </c>
      <c r="AI47" s="73">
        <f t="shared" si="20"/>
        <v>173491661.8</v>
      </c>
      <c r="AJ47" s="70" t="str">
        <f t="shared" si="21"/>
        <v>Subiu</v>
      </c>
    </row>
    <row r="48">
      <c r="A48" s="66" t="s">
        <v>145</v>
      </c>
      <c r="B48" s="67">
        <v>45317.0</v>
      </c>
      <c r="C48" s="68">
        <v>33.73</v>
      </c>
      <c r="D48" s="69">
        <v>-0.02</v>
      </c>
      <c r="E48" s="69">
        <v>-2.37</v>
      </c>
      <c r="F48" s="69">
        <v>0.24</v>
      </c>
      <c r="G48" s="69">
        <v>0.24</v>
      </c>
      <c r="H48" s="69">
        <v>0.91</v>
      </c>
      <c r="I48" s="69">
        <v>33.73</v>
      </c>
      <c r="J48" s="69">
        <v>34.03</v>
      </c>
      <c r="K48" s="66" t="s">
        <v>146</v>
      </c>
      <c r="L48" s="70">
        <f t="shared" si="1"/>
        <v>-0.0002</v>
      </c>
      <c r="M48" s="71">
        <f t="shared" si="2"/>
        <v>33.73674735</v>
      </c>
      <c r="N48" s="72">
        <f>VLOOKUP(A48,Total_de_acoes!A:B,2,0)</f>
        <v>671750768</v>
      </c>
      <c r="O48" s="73">
        <f t="shared" si="3"/>
        <v>-4532537.188</v>
      </c>
      <c r="P48" s="70" t="str">
        <f t="shared" si="4"/>
        <v>Desceu</v>
      </c>
      <c r="Q48" s="70" t="str">
        <f>VLOOKUP(A48,Ticker!A:B,2,0)</f>
        <v>BB Seguridade</v>
      </c>
      <c r="R48" s="70" t="str">
        <f>VLOOKUP(Q48,'ChatGPT info'!A:B,2,0)</f>
        <v>Seguros</v>
      </c>
      <c r="S48" s="70">
        <f>VLOOKUP(Q48,'ChatGPT info'!A:C,3,0)</f>
        <v>8</v>
      </c>
      <c r="T48" s="70" t="str">
        <f t="shared" si="5"/>
        <v>Menos de 50 anos</v>
      </c>
      <c r="U48" s="70">
        <f t="shared" si="6"/>
        <v>-0.0237</v>
      </c>
      <c r="V48" s="71">
        <f t="shared" si="7"/>
        <v>34.54880672</v>
      </c>
      <c r="W48" s="73">
        <f t="shared" si="8"/>
        <v>-550034042.5</v>
      </c>
      <c r="X48" s="70" t="str">
        <f t="shared" si="9"/>
        <v>Desceu</v>
      </c>
      <c r="Y48" s="70">
        <f t="shared" si="10"/>
        <v>0.0024</v>
      </c>
      <c r="Z48" s="71">
        <f t="shared" si="11"/>
        <v>33.64924182</v>
      </c>
      <c r="AA48" s="73">
        <f t="shared" si="12"/>
        <v>54249369.68</v>
      </c>
      <c r="AB48" s="70" t="str">
        <f t="shared" si="13"/>
        <v>Subiu</v>
      </c>
      <c r="AC48" s="70">
        <f t="shared" si="14"/>
        <v>0.0024</v>
      </c>
      <c r="AD48" s="71">
        <f t="shared" si="15"/>
        <v>33.64924182</v>
      </c>
      <c r="AE48" s="73">
        <f t="shared" si="16"/>
        <v>54249369.68</v>
      </c>
      <c r="AF48" s="70" t="str">
        <f t="shared" si="17"/>
        <v>Subiu</v>
      </c>
      <c r="AG48" s="70">
        <f t="shared" si="18"/>
        <v>0.0091</v>
      </c>
      <c r="AH48" s="71">
        <f t="shared" si="19"/>
        <v>33.42582499</v>
      </c>
      <c r="AI48" s="73">
        <f t="shared" si="20"/>
        <v>204329794.8</v>
      </c>
      <c r="AJ48" s="70" t="str">
        <f t="shared" si="21"/>
        <v>Subiu</v>
      </c>
    </row>
    <row r="49">
      <c r="A49" s="74" t="s">
        <v>147</v>
      </c>
      <c r="B49" s="75">
        <v>45317.0</v>
      </c>
      <c r="C49" s="76">
        <v>77.04</v>
      </c>
      <c r="D49" s="77">
        <v>-0.06</v>
      </c>
      <c r="E49" s="77">
        <v>1.37</v>
      </c>
      <c r="F49" s="77">
        <v>2.22</v>
      </c>
      <c r="G49" s="77">
        <v>2.22</v>
      </c>
      <c r="H49" s="77">
        <v>45.92</v>
      </c>
      <c r="I49" s="77">
        <v>76.52</v>
      </c>
      <c r="J49" s="77">
        <v>77.69</v>
      </c>
      <c r="K49" s="74" t="s">
        <v>148</v>
      </c>
      <c r="L49" s="70">
        <f t="shared" si="1"/>
        <v>-0.0006</v>
      </c>
      <c r="M49" s="71">
        <f t="shared" si="2"/>
        <v>77.08625175</v>
      </c>
      <c r="N49" s="72">
        <f>VLOOKUP(A49,Total_de_acoes!A:B,2,0)</f>
        <v>340001799</v>
      </c>
      <c r="O49" s="73">
        <f t="shared" si="3"/>
        <v>-15725678.56</v>
      </c>
      <c r="P49" s="70" t="str">
        <f t="shared" si="4"/>
        <v>Desceu</v>
      </c>
      <c r="Q49" s="70" t="str">
        <f>VLOOKUP(A49,Ticker!A:B,2,0)</f>
        <v>Sabesp</v>
      </c>
      <c r="R49" s="70" t="str">
        <f>VLOOKUP(Q49,'ChatGPT info'!A:B,2,0)</f>
        <v>Saneamento</v>
      </c>
      <c r="S49" s="70">
        <f>VLOOKUP(Q49,'ChatGPT info'!A:C,3,0)</f>
        <v>48</v>
      </c>
      <c r="T49" s="70" t="str">
        <f t="shared" si="5"/>
        <v>Menos de 50 anos</v>
      </c>
      <c r="U49" s="70">
        <f t="shared" si="6"/>
        <v>0.0137</v>
      </c>
      <c r="V49" s="71">
        <f t="shared" si="7"/>
        <v>75.99881622</v>
      </c>
      <c r="W49" s="73">
        <f t="shared" si="8"/>
        <v>354004359</v>
      </c>
      <c r="X49" s="70" t="str">
        <f t="shared" si="9"/>
        <v>Subiu</v>
      </c>
      <c r="Y49" s="70">
        <f t="shared" si="10"/>
        <v>0.0222</v>
      </c>
      <c r="Z49" s="71">
        <f t="shared" si="11"/>
        <v>75.3668558</v>
      </c>
      <c r="AA49" s="73">
        <f t="shared" si="12"/>
        <v>568872037.6</v>
      </c>
      <c r="AB49" s="70" t="str">
        <f t="shared" si="13"/>
        <v>Subiu</v>
      </c>
      <c r="AC49" s="70">
        <f t="shared" si="14"/>
        <v>0.0222</v>
      </c>
      <c r="AD49" s="71">
        <f t="shared" si="15"/>
        <v>75.3668558</v>
      </c>
      <c r="AE49" s="73">
        <f t="shared" si="16"/>
        <v>568872037.6</v>
      </c>
      <c r="AF49" s="70" t="str">
        <f t="shared" si="17"/>
        <v>Subiu</v>
      </c>
      <c r="AG49" s="70">
        <f t="shared" si="18"/>
        <v>0.4592</v>
      </c>
      <c r="AH49" s="71">
        <f t="shared" si="19"/>
        <v>52.79605263</v>
      </c>
      <c r="AI49" s="73">
        <f t="shared" si="20"/>
        <v>8242985720</v>
      </c>
      <c r="AJ49" s="70" t="str">
        <f t="shared" si="21"/>
        <v>Subiu</v>
      </c>
    </row>
    <row r="50">
      <c r="A50" s="66" t="s">
        <v>149</v>
      </c>
      <c r="B50" s="67">
        <v>45317.0</v>
      </c>
      <c r="C50" s="68">
        <v>30.88</v>
      </c>
      <c r="D50" s="69">
        <v>-0.06</v>
      </c>
      <c r="E50" s="69">
        <v>-2.65</v>
      </c>
      <c r="F50" s="69">
        <v>-8.34</v>
      </c>
      <c r="G50" s="69">
        <v>-8.34</v>
      </c>
      <c r="H50" s="69">
        <v>5.89</v>
      </c>
      <c r="I50" s="69">
        <v>30.65</v>
      </c>
      <c r="J50" s="69">
        <v>31.34</v>
      </c>
      <c r="K50" s="66" t="s">
        <v>150</v>
      </c>
      <c r="L50" s="70">
        <f t="shared" si="1"/>
        <v>-0.0006</v>
      </c>
      <c r="M50" s="71">
        <f t="shared" si="2"/>
        <v>30.89853912</v>
      </c>
      <c r="N50" s="72">
        <f>VLOOKUP(A50,Total_de_acoes!A:B,2,0)</f>
        <v>514122351</v>
      </c>
      <c r="O50" s="73">
        <f t="shared" si="3"/>
        <v>-9531377.746</v>
      </c>
      <c r="P50" s="70" t="str">
        <f t="shared" si="4"/>
        <v>Desceu</v>
      </c>
      <c r="Q50" s="70" t="str">
        <f>VLOOKUP(A50,Ticker!A:B,2,0)</f>
        <v>Totvs</v>
      </c>
      <c r="R50" s="70" t="str">
        <f>VLOOKUP(Q50,'ChatGPT info'!A:B,2,0)</f>
        <v>Tecnologia</v>
      </c>
      <c r="S50" s="70">
        <f>VLOOKUP(Q50,'ChatGPT info'!A:C,3,0)</f>
        <v>39</v>
      </c>
      <c r="T50" s="70" t="str">
        <f t="shared" si="5"/>
        <v>Menos de 50 anos</v>
      </c>
      <c r="U50" s="70">
        <f t="shared" si="6"/>
        <v>-0.0265</v>
      </c>
      <c r="V50" s="71">
        <f t="shared" si="7"/>
        <v>31.72059579</v>
      </c>
      <c r="W50" s="73">
        <f t="shared" si="8"/>
        <v>-432169083</v>
      </c>
      <c r="X50" s="70" t="str">
        <f t="shared" si="9"/>
        <v>Desceu</v>
      </c>
      <c r="Y50" s="70">
        <f t="shared" si="10"/>
        <v>-0.0834</v>
      </c>
      <c r="Z50" s="71">
        <f t="shared" si="11"/>
        <v>33.68972289</v>
      </c>
      <c r="AA50" s="73">
        <f t="shared" si="12"/>
        <v>-1444541337</v>
      </c>
      <c r="AB50" s="70" t="str">
        <f t="shared" si="13"/>
        <v>Desceu</v>
      </c>
      <c r="AC50" s="70">
        <f t="shared" si="14"/>
        <v>-0.0834</v>
      </c>
      <c r="AD50" s="71">
        <f t="shared" si="15"/>
        <v>33.68972289</v>
      </c>
      <c r="AE50" s="73">
        <f t="shared" si="16"/>
        <v>-1444541337</v>
      </c>
      <c r="AF50" s="70" t="str">
        <f t="shared" si="17"/>
        <v>Desceu</v>
      </c>
      <c r="AG50" s="70">
        <f t="shared" si="18"/>
        <v>0.0589</v>
      </c>
      <c r="AH50" s="71">
        <f t="shared" si="19"/>
        <v>29.16233828</v>
      </c>
      <c r="AI50" s="73">
        <f t="shared" si="20"/>
        <v>883088284</v>
      </c>
      <c r="AJ50" s="70" t="str">
        <f t="shared" si="21"/>
        <v>Subiu</v>
      </c>
    </row>
    <row r="51">
      <c r="A51" s="74" t="s">
        <v>151</v>
      </c>
      <c r="B51" s="75">
        <v>45317.0</v>
      </c>
      <c r="C51" s="76">
        <v>11.64</v>
      </c>
      <c r="D51" s="77">
        <v>-0.17</v>
      </c>
      <c r="E51" s="77">
        <v>0.95</v>
      </c>
      <c r="F51" s="77">
        <v>1.39</v>
      </c>
      <c r="G51" s="77">
        <v>1.39</v>
      </c>
      <c r="H51" s="77">
        <v>12.26</v>
      </c>
      <c r="I51" s="77">
        <v>11.64</v>
      </c>
      <c r="J51" s="77">
        <v>11.8</v>
      </c>
      <c r="K51" s="74" t="s">
        <v>152</v>
      </c>
      <c r="L51" s="70">
        <f t="shared" si="1"/>
        <v>-0.0017</v>
      </c>
      <c r="M51" s="71">
        <f t="shared" si="2"/>
        <v>11.6598217</v>
      </c>
      <c r="N51" s="72">
        <f>VLOOKUP(A51,Total_de_acoes!A:B,2,0)</f>
        <v>1437415777</v>
      </c>
      <c r="O51" s="73">
        <f t="shared" si="3"/>
        <v>-28492019.83</v>
      </c>
      <c r="P51" s="70" t="str">
        <f t="shared" si="4"/>
        <v>Desceu</v>
      </c>
      <c r="Q51" s="70" t="str">
        <f>VLOOKUP(A51,Ticker!A:B,2,0)</f>
        <v>CEMIG</v>
      </c>
      <c r="R51" s="70" t="str">
        <f>VLOOKUP(Q51,'ChatGPT info'!A:B,2,0)</f>
        <v>Energia</v>
      </c>
      <c r="S51" s="70">
        <f>VLOOKUP(Q51,'ChatGPT info'!A:C,3,0)</f>
        <v>69</v>
      </c>
      <c r="T51" s="70" t="str">
        <f t="shared" si="5"/>
        <v>Entre 50 e 100 anos</v>
      </c>
      <c r="U51" s="70">
        <f t="shared" si="6"/>
        <v>0.0095</v>
      </c>
      <c r="V51" s="71">
        <f t="shared" si="7"/>
        <v>11.53046062</v>
      </c>
      <c r="W51" s="73">
        <f t="shared" si="8"/>
        <v>157453627.2</v>
      </c>
      <c r="X51" s="70" t="str">
        <f t="shared" si="9"/>
        <v>Subiu</v>
      </c>
      <c r="Y51" s="70">
        <f t="shared" si="10"/>
        <v>0.0139</v>
      </c>
      <c r="Z51" s="71">
        <f t="shared" si="11"/>
        <v>11.48042213</v>
      </c>
      <c r="AA51" s="73">
        <f t="shared" si="12"/>
        <v>229379744.6</v>
      </c>
      <c r="AB51" s="70" t="str">
        <f t="shared" si="13"/>
        <v>Subiu</v>
      </c>
      <c r="AC51" s="70">
        <f t="shared" si="14"/>
        <v>0.0139</v>
      </c>
      <c r="AD51" s="71">
        <f t="shared" si="15"/>
        <v>11.48042213</v>
      </c>
      <c r="AE51" s="73">
        <f t="shared" si="16"/>
        <v>229379744.6</v>
      </c>
      <c r="AF51" s="70" t="str">
        <f t="shared" si="17"/>
        <v>Subiu</v>
      </c>
      <c r="AG51" s="70">
        <f t="shared" si="18"/>
        <v>0.1226</v>
      </c>
      <c r="AH51" s="71">
        <f t="shared" si="19"/>
        <v>10.36878675</v>
      </c>
      <c r="AI51" s="73">
        <f t="shared" si="20"/>
        <v>1827261989</v>
      </c>
      <c r="AJ51" s="70" t="str">
        <f t="shared" si="21"/>
        <v>Subiu</v>
      </c>
    </row>
    <row r="52">
      <c r="A52" s="66" t="s">
        <v>153</v>
      </c>
      <c r="B52" s="67">
        <v>45317.0</v>
      </c>
      <c r="C52" s="68">
        <v>46.04</v>
      </c>
      <c r="D52" s="69">
        <v>-0.19</v>
      </c>
      <c r="E52" s="69">
        <v>-1.41</v>
      </c>
      <c r="F52" s="69">
        <v>-2.0</v>
      </c>
      <c r="G52" s="69">
        <v>-2.0</v>
      </c>
      <c r="H52" s="69">
        <v>7.43</v>
      </c>
      <c r="I52" s="69">
        <v>45.91</v>
      </c>
      <c r="J52" s="69">
        <v>46.42</v>
      </c>
      <c r="K52" s="66" t="s">
        <v>154</v>
      </c>
      <c r="L52" s="70">
        <f t="shared" si="1"/>
        <v>-0.0019</v>
      </c>
      <c r="M52" s="71">
        <f t="shared" si="2"/>
        <v>46.12764252</v>
      </c>
      <c r="N52" s="72">
        <f>VLOOKUP(A52,Total_de_acoes!A:B,2,0)</f>
        <v>268544014</v>
      </c>
      <c r="O52" s="73">
        <f t="shared" si="3"/>
        <v>-23535874.33</v>
      </c>
      <c r="P52" s="70" t="str">
        <f t="shared" si="4"/>
        <v>Desceu</v>
      </c>
      <c r="Q52" s="70" t="str">
        <f>VLOOKUP(A52,Ticker!A:B,2,0)</f>
        <v>Eletrobras</v>
      </c>
      <c r="R52" s="70" t="str">
        <f>VLOOKUP(Q52,'ChatGPT info'!A:B,2,0)</f>
        <v>Energia</v>
      </c>
      <c r="S52" s="70">
        <f>VLOOKUP(Q52,'ChatGPT info'!A:C,3,0)</f>
        <v>60</v>
      </c>
      <c r="T52" s="70" t="str">
        <f t="shared" si="5"/>
        <v>Entre 50 e 100 anos</v>
      </c>
      <c r="U52" s="70">
        <f t="shared" si="6"/>
        <v>-0.0141</v>
      </c>
      <c r="V52" s="71">
        <f t="shared" si="7"/>
        <v>46.69844812</v>
      </c>
      <c r="W52" s="73">
        <f t="shared" si="8"/>
        <v>-176822300.7</v>
      </c>
      <c r="X52" s="70" t="str">
        <f t="shared" si="9"/>
        <v>Desceu</v>
      </c>
      <c r="Y52" s="70">
        <f t="shared" si="10"/>
        <v>-0.02</v>
      </c>
      <c r="Z52" s="71">
        <f t="shared" si="11"/>
        <v>46.97959184</v>
      </c>
      <c r="AA52" s="73">
        <f t="shared" si="12"/>
        <v>-252321763.4</v>
      </c>
      <c r="AB52" s="70" t="str">
        <f t="shared" si="13"/>
        <v>Desceu</v>
      </c>
      <c r="AC52" s="70">
        <f t="shared" si="14"/>
        <v>-0.02</v>
      </c>
      <c r="AD52" s="71">
        <f t="shared" si="15"/>
        <v>46.97959184</v>
      </c>
      <c r="AE52" s="73">
        <f t="shared" si="16"/>
        <v>-252321763.4</v>
      </c>
      <c r="AF52" s="70" t="str">
        <f t="shared" si="17"/>
        <v>Desceu</v>
      </c>
      <c r="AG52" s="70">
        <f t="shared" si="18"/>
        <v>0.0743</v>
      </c>
      <c r="AH52" s="71">
        <f t="shared" si="19"/>
        <v>42.85581309</v>
      </c>
      <c r="AI52" s="73">
        <f t="shared" si="20"/>
        <v>855094334.8</v>
      </c>
      <c r="AJ52" s="70" t="str">
        <f t="shared" si="21"/>
        <v>Subiu</v>
      </c>
    </row>
    <row r="53">
      <c r="A53" s="74" t="s">
        <v>155</v>
      </c>
      <c r="B53" s="75">
        <v>45317.0</v>
      </c>
      <c r="C53" s="76">
        <v>12.87</v>
      </c>
      <c r="D53" s="77">
        <v>-0.23</v>
      </c>
      <c r="E53" s="77">
        <v>1.42</v>
      </c>
      <c r="F53" s="77">
        <v>-5.44</v>
      </c>
      <c r="G53" s="77">
        <v>-5.44</v>
      </c>
      <c r="H53" s="77">
        <v>6.36</v>
      </c>
      <c r="I53" s="77">
        <v>12.84</v>
      </c>
      <c r="J53" s="77">
        <v>13.09</v>
      </c>
      <c r="K53" s="74" t="s">
        <v>156</v>
      </c>
      <c r="L53" s="70">
        <f t="shared" si="1"/>
        <v>-0.0023</v>
      </c>
      <c r="M53" s="71">
        <f t="shared" si="2"/>
        <v>12.89966924</v>
      </c>
      <c r="N53" s="72">
        <f>VLOOKUP(A53,Total_de_acoes!A:B,2,0)</f>
        <v>1579130168</v>
      </c>
      <c r="O53" s="73">
        <f t="shared" si="3"/>
        <v>-46851590.76</v>
      </c>
      <c r="P53" s="70" t="str">
        <f t="shared" si="4"/>
        <v>Desceu</v>
      </c>
      <c r="Q53" s="70" t="str">
        <f>VLOOKUP(A53,Ticker!A:B,2,0)</f>
        <v>Eneva</v>
      </c>
      <c r="R53" s="70" t="str">
        <f>VLOOKUP(Q53,'ChatGPT info'!A:B,2,0)</f>
        <v>Energia</v>
      </c>
      <c r="S53" s="70">
        <f>VLOOKUP(Q53,'ChatGPT info'!A:C,3,0)</f>
        <v>12</v>
      </c>
      <c r="T53" s="70" t="str">
        <f t="shared" si="5"/>
        <v>Menos de 50 anos</v>
      </c>
      <c r="U53" s="70">
        <f t="shared" si="6"/>
        <v>0.0142</v>
      </c>
      <c r="V53" s="71">
        <f t="shared" si="7"/>
        <v>12.68980477</v>
      </c>
      <c r="W53" s="73">
        <f t="shared" si="8"/>
        <v>284551720.3</v>
      </c>
      <c r="X53" s="70" t="str">
        <f t="shared" si="9"/>
        <v>Subiu</v>
      </c>
      <c r="Y53" s="70">
        <f t="shared" si="10"/>
        <v>-0.0544</v>
      </c>
      <c r="Z53" s="71">
        <f t="shared" si="11"/>
        <v>13.61040609</v>
      </c>
      <c r="AA53" s="73">
        <f t="shared" si="12"/>
        <v>-1169197595</v>
      </c>
      <c r="AB53" s="70" t="str">
        <f t="shared" si="13"/>
        <v>Desceu</v>
      </c>
      <c r="AC53" s="70">
        <f t="shared" si="14"/>
        <v>-0.0544</v>
      </c>
      <c r="AD53" s="71">
        <f t="shared" si="15"/>
        <v>13.61040609</v>
      </c>
      <c r="AE53" s="73">
        <f t="shared" si="16"/>
        <v>-1169197595</v>
      </c>
      <c r="AF53" s="70" t="str">
        <f t="shared" si="17"/>
        <v>Desceu</v>
      </c>
      <c r="AG53" s="70">
        <f t="shared" si="18"/>
        <v>0.0636</v>
      </c>
      <c r="AH53" s="71">
        <f t="shared" si="19"/>
        <v>12.10041369</v>
      </c>
      <c r="AI53" s="73">
        <f t="shared" si="20"/>
        <v>1215276960</v>
      </c>
      <c r="AJ53" s="70" t="str">
        <f t="shared" si="21"/>
        <v>Subiu</v>
      </c>
    </row>
    <row r="54">
      <c r="A54" s="66" t="s">
        <v>157</v>
      </c>
      <c r="B54" s="67">
        <v>45317.0</v>
      </c>
      <c r="C54" s="68">
        <v>33.17</v>
      </c>
      <c r="D54" s="69">
        <v>-0.24</v>
      </c>
      <c r="E54" s="69">
        <v>-0.93</v>
      </c>
      <c r="F54" s="69">
        <v>-10.13</v>
      </c>
      <c r="G54" s="69">
        <v>-10.13</v>
      </c>
      <c r="H54" s="69">
        <v>-11.84</v>
      </c>
      <c r="I54" s="69">
        <v>33.04</v>
      </c>
      <c r="J54" s="69">
        <v>33.5</v>
      </c>
      <c r="K54" s="66" t="s">
        <v>158</v>
      </c>
      <c r="L54" s="70">
        <f t="shared" si="1"/>
        <v>-0.0024</v>
      </c>
      <c r="M54" s="71">
        <f t="shared" si="2"/>
        <v>33.24979952</v>
      </c>
      <c r="N54" s="72">
        <f>VLOOKUP(A54,Total_de_acoes!A:B,2,0)</f>
        <v>1481593024</v>
      </c>
      <c r="O54" s="73">
        <f t="shared" si="3"/>
        <v>-118230410.4</v>
      </c>
      <c r="P54" s="70" t="str">
        <f t="shared" si="4"/>
        <v>Desceu</v>
      </c>
      <c r="Q54" s="70" t="str">
        <f>VLOOKUP(A54,Ticker!A:B,2,0)</f>
        <v>WEG</v>
      </c>
      <c r="R54" s="70" t="str">
        <f>VLOOKUP(Q54,'ChatGPT info'!A:B,2,0)</f>
        <v>Equipamentos Elétricos</v>
      </c>
      <c r="S54" s="70">
        <f>VLOOKUP(Q54,'ChatGPT info'!A:C,3,0)</f>
        <v>59</v>
      </c>
      <c r="T54" s="70" t="str">
        <f t="shared" si="5"/>
        <v>Entre 50 e 100 anos</v>
      </c>
      <c r="U54" s="70">
        <f t="shared" si="6"/>
        <v>-0.0093</v>
      </c>
      <c r="V54" s="71">
        <f t="shared" si="7"/>
        <v>33.4813768</v>
      </c>
      <c r="W54" s="73">
        <f t="shared" si="8"/>
        <v>-461333701.1</v>
      </c>
      <c r="X54" s="70" t="str">
        <f t="shared" si="9"/>
        <v>Desceu</v>
      </c>
      <c r="Y54" s="70">
        <f t="shared" si="10"/>
        <v>-0.1013</v>
      </c>
      <c r="Z54" s="71">
        <f t="shared" si="11"/>
        <v>36.90886837</v>
      </c>
      <c r="AA54" s="73">
        <f t="shared" si="12"/>
        <v>-5539481288</v>
      </c>
      <c r="AB54" s="70" t="str">
        <f t="shared" si="13"/>
        <v>Desceu</v>
      </c>
      <c r="AC54" s="70">
        <f t="shared" si="14"/>
        <v>-0.1013</v>
      </c>
      <c r="AD54" s="71">
        <f t="shared" si="15"/>
        <v>36.90886837</v>
      </c>
      <c r="AE54" s="73">
        <f t="shared" si="16"/>
        <v>-5539481288</v>
      </c>
      <c r="AF54" s="70" t="str">
        <f t="shared" si="17"/>
        <v>Desceu</v>
      </c>
      <c r="AG54" s="70">
        <f t="shared" si="18"/>
        <v>-0.1184</v>
      </c>
      <c r="AH54" s="71">
        <f t="shared" si="19"/>
        <v>37.62477314</v>
      </c>
      <c r="AI54" s="73">
        <f t="shared" si="20"/>
        <v>-6600160807</v>
      </c>
      <c r="AJ54" s="70" t="str">
        <f t="shared" si="21"/>
        <v>Desceu</v>
      </c>
    </row>
    <row r="55">
      <c r="A55" s="74" t="s">
        <v>159</v>
      </c>
      <c r="B55" s="75">
        <v>45317.0</v>
      </c>
      <c r="C55" s="76">
        <v>19.3</v>
      </c>
      <c r="D55" s="77">
        <v>-0.25</v>
      </c>
      <c r="E55" s="77">
        <v>2.01</v>
      </c>
      <c r="F55" s="77">
        <v>2.55</v>
      </c>
      <c r="G55" s="77">
        <v>2.55</v>
      </c>
      <c r="H55" s="77">
        <v>-10.11</v>
      </c>
      <c r="I55" s="77">
        <v>19.1</v>
      </c>
      <c r="J55" s="77">
        <v>19.51</v>
      </c>
      <c r="K55" s="74" t="s">
        <v>160</v>
      </c>
      <c r="L55" s="70">
        <f t="shared" si="1"/>
        <v>-0.0025</v>
      </c>
      <c r="M55" s="71">
        <f t="shared" si="2"/>
        <v>19.34837093</v>
      </c>
      <c r="N55" s="72">
        <f>VLOOKUP(A55,Total_de_acoes!A:B,2,0)</f>
        <v>195751130</v>
      </c>
      <c r="O55" s="73">
        <f t="shared" si="3"/>
        <v>-9468663.682</v>
      </c>
      <c r="P55" s="70" t="str">
        <f t="shared" si="4"/>
        <v>Desceu</v>
      </c>
      <c r="Q55" s="70" t="str">
        <f>VLOOKUP(A55,Ticker!A:B,2,0)</f>
        <v>SLC Agrícola</v>
      </c>
      <c r="R55" s="70" t="str">
        <f>VLOOKUP(Q55,'ChatGPT info'!A:B,2,0)</f>
        <v>Agronegócio</v>
      </c>
      <c r="S55" s="70">
        <f>VLOOKUP(Q55,'ChatGPT info'!A:C,3,0)</f>
        <v>42</v>
      </c>
      <c r="T55" s="70" t="str">
        <f t="shared" si="5"/>
        <v>Menos de 50 anos</v>
      </c>
      <c r="U55" s="70">
        <f t="shared" si="6"/>
        <v>0.0201</v>
      </c>
      <c r="V55" s="71">
        <f t="shared" si="7"/>
        <v>18.91971375</v>
      </c>
      <c r="W55" s="73">
        <f t="shared" si="8"/>
        <v>74441462.47</v>
      </c>
      <c r="X55" s="70" t="str">
        <f t="shared" si="9"/>
        <v>Subiu</v>
      </c>
      <c r="Y55" s="70">
        <f t="shared" si="10"/>
        <v>0.0255</v>
      </c>
      <c r="Z55" s="71">
        <f t="shared" si="11"/>
        <v>18.82008776</v>
      </c>
      <c r="AA55" s="73">
        <f t="shared" si="12"/>
        <v>93943362.88</v>
      </c>
      <c r="AB55" s="70" t="str">
        <f t="shared" si="13"/>
        <v>Subiu</v>
      </c>
      <c r="AC55" s="70">
        <f t="shared" si="14"/>
        <v>0.0255</v>
      </c>
      <c r="AD55" s="71">
        <f t="shared" si="15"/>
        <v>18.82008776</v>
      </c>
      <c r="AE55" s="73">
        <f t="shared" si="16"/>
        <v>93943362.88</v>
      </c>
      <c r="AF55" s="70" t="str">
        <f t="shared" si="17"/>
        <v>Subiu</v>
      </c>
      <c r="AG55" s="70">
        <f t="shared" si="18"/>
        <v>-0.1011</v>
      </c>
      <c r="AH55" s="71">
        <f t="shared" si="19"/>
        <v>21.47068639</v>
      </c>
      <c r="AI55" s="73">
        <f t="shared" si="20"/>
        <v>-424914314.6</v>
      </c>
      <c r="AJ55" s="70" t="str">
        <f t="shared" si="21"/>
        <v>Desceu</v>
      </c>
    </row>
    <row r="56">
      <c r="A56" s="66" t="s">
        <v>161</v>
      </c>
      <c r="B56" s="67">
        <v>45317.0</v>
      </c>
      <c r="C56" s="68">
        <v>24.62</v>
      </c>
      <c r="D56" s="69">
        <v>-0.28</v>
      </c>
      <c r="E56" s="69">
        <v>0.53</v>
      </c>
      <c r="F56" s="69">
        <v>-7.27</v>
      </c>
      <c r="G56" s="69">
        <v>-7.27</v>
      </c>
      <c r="H56" s="69">
        <v>39.82</v>
      </c>
      <c r="I56" s="69">
        <v>24.53</v>
      </c>
      <c r="J56" s="69">
        <v>24.92</v>
      </c>
      <c r="K56" s="66" t="s">
        <v>162</v>
      </c>
      <c r="L56" s="70">
        <f t="shared" si="1"/>
        <v>-0.0028</v>
      </c>
      <c r="M56" s="71">
        <f t="shared" si="2"/>
        <v>24.68912956</v>
      </c>
      <c r="N56" s="72">
        <f>VLOOKUP(A56,Total_de_acoes!A:B,2,0)</f>
        <v>532616595</v>
      </c>
      <c r="O56" s="73">
        <f t="shared" si="3"/>
        <v>-36819552.34</v>
      </c>
      <c r="P56" s="70" t="str">
        <f t="shared" si="4"/>
        <v>Desceu</v>
      </c>
      <c r="Q56" s="70" t="str">
        <f>VLOOKUP(A56,Ticker!A:B,2,0)</f>
        <v>ALOS3</v>
      </c>
      <c r="R56" s="70" t="str">
        <f>VLOOKUP(Q56,'ChatGPT info'!A:B,2,0)</f>
        <v>Saúde</v>
      </c>
      <c r="S56" s="70">
        <f>VLOOKUP(Q56,'ChatGPT info'!A:C,3,0)</f>
        <v>19</v>
      </c>
      <c r="T56" s="70" t="str">
        <f t="shared" si="5"/>
        <v>Menos de 50 anos</v>
      </c>
      <c r="U56" s="70">
        <f t="shared" si="6"/>
        <v>0.0053</v>
      </c>
      <c r="V56" s="71">
        <f t="shared" si="7"/>
        <v>24.49020193</v>
      </c>
      <c r="W56" s="73">
        <f t="shared" si="8"/>
        <v>69132606.2</v>
      </c>
      <c r="X56" s="70" t="str">
        <f t="shared" si="9"/>
        <v>Subiu</v>
      </c>
      <c r="Y56" s="70">
        <f t="shared" si="10"/>
        <v>-0.0727</v>
      </c>
      <c r="Z56" s="71">
        <f t="shared" si="11"/>
        <v>26.5501995</v>
      </c>
      <c r="AA56" s="73">
        <f t="shared" si="12"/>
        <v>-1028056287</v>
      </c>
      <c r="AB56" s="70" t="str">
        <f t="shared" si="13"/>
        <v>Desceu</v>
      </c>
      <c r="AC56" s="70">
        <f t="shared" si="14"/>
        <v>-0.0727</v>
      </c>
      <c r="AD56" s="71">
        <f t="shared" si="15"/>
        <v>26.5501995</v>
      </c>
      <c r="AE56" s="73">
        <f t="shared" si="16"/>
        <v>-1028056287</v>
      </c>
      <c r="AF56" s="70" t="str">
        <f t="shared" si="17"/>
        <v>Desceu</v>
      </c>
      <c r="AG56" s="70">
        <f t="shared" si="18"/>
        <v>0.3982</v>
      </c>
      <c r="AH56" s="71">
        <f t="shared" si="19"/>
        <v>17.6083536</v>
      </c>
      <c r="AI56" s="73">
        <f t="shared" si="20"/>
        <v>3734519232</v>
      </c>
      <c r="AJ56" s="70" t="str">
        <f t="shared" si="21"/>
        <v>Subiu</v>
      </c>
    </row>
    <row r="57">
      <c r="A57" s="74" t="s">
        <v>163</v>
      </c>
      <c r="B57" s="75">
        <v>45317.0</v>
      </c>
      <c r="C57" s="76">
        <v>13.27</v>
      </c>
      <c r="D57" s="77">
        <v>-0.3</v>
      </c>
      <c r="E57" s="77">
        <v>-1.78</v>
      </c>
      <c r="F57" s="77">
        <v>-6.42</v>
      </c>
      <c r="G57" s="77">
        <v>-6.42</v>
      </c>
      <c r="H57" s="77">
        <v>13.59</v>
      </c>
      <c r="I57" s="77">
        <v>13.23</v>
      </c>
      <c r="J57" s="77">
        <v>13.41</v>
      </c>
      <c r="K57" s="74" t="s">
        <v>164</v>
      </c>
      <c r="L57" s="70">
        <f t="shared" si="1"/>
        <v>-0.003</v>
      </c>
      <c r="M57" s="71">
        <f t="shared" si="2"/>
        <v>13.30992979</v>
      </c>
      <c r="N57" s="72">
        <f>VLOOKUP(A57,Total_de_acoes!A:B,2,0)</f>
        <v>995335937</v>
      </c>
      <c r="O57" s="73">
        <f t="shared" si="3"/>
        <v>-39743554.31</v>
      </c>
      <c r="P57" s="70" t="str">
        <f t="shared" si="4"/>
        <v>Desceu</v>
      </c>
      <c r="Q57" s="70" t="str">
        <f>VLOOKUP(A57,Ticker!A:B,2,0)</f>
        <v>Grupo CCR</v>
      </c>
      <c r="R57" s="70" t="str">
        <f>VLOOKUP(Q57,'ChatGPT info'!A:B,2,0)</f>
        <v>Infraestrutura</v>
      </c>
      <c r="S57" s="70">
        <f>VLOOKUP(Q57,'ChatGPT info'!A:C,3,0)</f>
        <v>24</v>
      </c>
      <c r="T57" s="70" t="str">
        <f t="shared" si="5"/>
        <v>Menos de 50 anos</v>
      </c>
      <c r="U57" s="70">
        <f t="shared" si="6"/>
        <v>-0.0178</v>
      </c>
      <c r="V57" s="71">
        <f t="shared" si="7"/>
        <v>13.51048666</v>
      </c>
      <c r="W57" s="73">
        <f t="shared" si="8"/>
        <v>-239365017.6</v>
      </c>
      <c r="X57" s="70" t="str">
        <f t="shared" si="9"/>
        <v>Desceu</v>
      </c>
      <c r="Y57" s="70">
        <f t="shared" si="10"/>
        <v>-0.0642</v>
      </c>
      <c r="Z57" s="71">
        <f t="shared" si="11"/>
        <v>14.18038042</v>
      </c>
      <c r="AA57" s="73">
        <f t="shared" si="12"/>
        <v>-906134351.5</v>
      </c>
      <c r="AB57" s="70" t="str">
        <f t="shared" si="13"/>
        <v>Desceu</v>
      </c>
      <c r="AC57" s="70">
        <f t="shared" si="14"/>
        <v>-0.0642</v>
      </c>
      <c r="AD57" s="71">
        <f t="shared" si="15"/>
        <v>14.18038042</v>
      </c>
      <c r="AE57" s="73">
        <f t="shared" si="16"/>
        <v>-906134351.5</v>
      </c>
      <c r="AF57" s="70" t="str">
        <f t="shared" si="17"/>
        <v>Desceu</v>
      </c>
      <c r="AG57" s="70">
        <f t="shared" si="18"/>
        <v>0.1359</v>
      </c>
      <c r="AH57" s="71">
        <f t="shared" si="19"/>
        <v>11.68236641</v>
      </c>
      <c r="AI57" s="73">
        <f t="shared" si="20"/>
        <v>1580228771</v>
      </c>
      <c r="AJ57" s="70" t="str">
        <f t="shared" si="21"/>
        <v>Subiu</v>
      </c>
    </row>
    <row r="58">
      <c r="A58" s="66" t="s">
        <v>165</v>
      </c>
      <c r="B58" s="67">
        <v>45317.0</v>
      </c>
      <c r="C58" s="68">
        <v>3.03</v>
      </c>
      <c r="D58" s="69">
        <v>-0.32</v>
      </c>
      <c r="E58" s="69">
        <v>-5.02</v>
      </c>
      <c r="F58" s="69">
        <v>-13.18</v>
      </c>
      <c r="G58" s="69">
        <v>-13.18</v>
      </c>
      <c r="H58" s="69">
        <v>37.73</v>
      </c>
      <c r="I58" s="69">
        <v>2.97</v>
      </c>
      <c r="J58" s="69">
        <v>3.06</v>
      </c>
      <c r="K58" s="66" t="s">
        <v>166</v>
      </c>
      <c r="L58" s="70">
        <f t="shared" si="1"/>
        <v>-0.0032</v>
      </c>
      <c r="M58" s="71">
        <f t="shared" si="2"/>
        <v>3.039727127</v>
      </c>
      <c r="N58" s="72">
        <f>VLOOKUP(A58,Total_de_acoes!A:B,2,0)</f>
        <v>1814920980</v>
      </c>
      <c r="O58" s="73">
        <f t="shared" si="3"/>
        <v>-17653966.51</v>
      </c>
      <c r="P58" s="70" t="str">
        <f t="shared" si="4"/>
        <v>Desceu</v>
      </c>
      <c r="Q58" s="70" t="str">
        <f>VLOOKUP(A58,Ticker!A:B,2,0)</f>
        <v>Cogna</v>
      </c>
      <c r="R58" s="70" t="str">
        <f>VLOOKUP(Q58,'ChatGPT info'!A:B,2,0)</f>
        <v>Educação</v>
      </c>
      <c r="S58" s="70">
        <f>VLOOKUP(Q58,'ChatGPT info'!A:C,3,0)</f>
        <v>14</v>
      </c>
      <c r="T58" s="70" t="str">
        <f t="shared" si="5"/>
        <v>Menos de 50 anos</v>
      </c>
      <c r="U58" s="70">
        <f t="shared" si="6"/>
        <v>-0.0502</v>
      </c>
      <c r="V58" s="71">
        <f t="shared" si="7"/>
        <v>3.190145294</v>
      </c>
      <c r="W58" s="73">
        <f t="shared" si="8"/>
        <v>-290651053.5</v>
      </c>
      <c r="X58" s="70" t="str">
        <f t="shared" si="9"/>
        <v>Desceu</v>
      </c>
      <c r="Y58" s="70">
        <f t="shared" si="10"/>
        <v>-0.1318</v>
      </c>
      <c r="Z58" s="71">
        <f t="shared" si="11"/>
        <v>3.489979267</v>
      </c>
      <c r="AA58" s="73">
        <f t="shared" si="12"/>
        <v>-834826022.9</v>
      </c>
      <c r="AB58" s="70" t="str">
        <f t="shared" si="13"/>
        <v>Desceu</v>
      </c>
      <c r="AC58" s="70">
        <f t="shared" si="14"/>
        <v>-0.1318</v>
      </c>
      <c r="AD58" s="71">
        <f t="shared" si="15"/>
        <v>3.489979267</v>
      </c>
      <c r="AE58" s="73">
        <f t="shared" si="16"/>
        <v>-834826022.9</v>
      </c>
      <c r="AF58" s="70" t="str">
        <f t="shared" si="17"/>
        <v>Desceu</v>
      </c>
      <c r="AG58" s="70">
        <f t="shared" si="18"/>
        <v>0.3773</v>
      </c>
      <c r="AH58" s="71">
        <f t="shared" si="19"/>
        <v>2.199956437</v>
      </c>
      <c r="AI58" s="73">
        <f t="shared" si="20"/>
        <v>1506463478</v>
      </c>
      <c r="AJ58" s="70" t="str">
        <f t="shared" si="21"/>
        <v>Subiu</v>
      </c>
    </row>
    <row r="59">
      <c r="A59" s="74" t="s">
        <v>167</v>
      </c>
      <c r="B59" s="75">
        <v>45317.0</v>
      </c>
      <c r="C59" s="76">
        <v>26.12</v>
      </c>
      <c r="D59" s="77">
        <v>-0.41</v>
      </c>
      <c r="E59" s="77">
        <v>-1.25</v>
      </c>
      <c r="F59" s="77">
        <v>-1.43</v>
      </c>
      <c r="G59" s="77">
        <v>-1.43</v>
      </c>
      <c r="H59" s="77">
        <v>22.81</v>
      </c>
      <c r="I59" s="77">
        <v>26.09</v>
      </c>
      <c r="J59" s="77">
        <v>26.4</v>
      </c>
      <c r="K59" s="74" t="s">
        <v>168</v>
      </c>
      <c r="L59" s="70">
        <f t="shared" si="1"/>
        <v>-0.0041</v>
      </c>
      <c r="M59" s="71">
        <f t="shared" si="2"/>
        <v>26.22753288</v>
      </c>
      <c r="N59" s="72">
        <f>VLOOKUP(A59,Total_de_acoes!A:B,2,0)</f>
        <v>395801044</v>
      </c>
      <c r="O59" s="73">
        <f t="shared" si="3"/>
        <v>-42561628.08</v>
      </c>
      <c r="P59" s="70" t="str">
        <f t="shared" si="4"/>
        <v>Desceu</v>
      </c>
      <c r="Q59" s="70" t="str">
        <f>VLOOKUP(A59,Ticker!A:B,2,0)</f>
        <v>Transmissão Paulista</v>
      </c>
      <c r="R59" s="70" t="str">
        <f>VLOOKUP(Q59,'ChatGPT info'!A:B,2,0)</f>
        <v>Energia</v>
      </c>
      <c r="S59" s="70">
        <f>VLOOKUP(Q59,'ChatGPT info'!A:C,3,0)</f>
        <v>23</v>
      </c>
      <c r="T59" s="70" t="str">
        <f t="shared" si="5"/>
        <v>Menos de 50 anos</v>
      </c>
      <c r="U59" s="70">
        <f t="shared" si="6"/>
        <v>-0.0125</v>
      </c>
      <c r="V59" s="71">
        <f t="shared" si="7"/>
        <v>26.45063291</v>
      </c>
      <c r="W59" s="73">
        <f t="shared" si="8"/>
        <v>-130864851.5</v>
      </c>
      <c r="X59" s="70" t="str">
        <f t="shared" si="9"/>
        <v>Desceu</v>
      </c>
      <c r="Y59" s="70">
        <f t="shared" si="10"/>
        <v>-0.0143</v>
      </c>
      <c r="Z59" s="71">
        <f t="shared" si="11"/>
        <v>26.49893477</v>
      </c>
      <c r="AA59" s="73">
        <f t="shared" si="12"/>
        <v>-149982776.5</v>
      </c>
      <c r="AB59" s="70" t="str">
        <f t="shared" si="13"/>
        <v>Desceu</v>
      </c>
      <c r="AC59" s="70">
        <f t="shared" si="14"/>
        <v>-0.0143</v>
      </c>
      <c r="AD59" s="71">
        <f t="shared" si="15"/>
        <v>26.49893477</v>
      </c>
      <c r="AE59" s="73">
        <f t="shared" si="16"/>
        <v>-149982776.5</v>
      </c>
      <c r="AF59" s="70" t="str">
        <f t="shared" si="17"/>
        <v>Desceu</v>
      </c>
      <c r="AG59" s="70">
        <f t="shared" si="18"/>
        <v>0.2281</v>
      </c>
      <c r="AH59" s="71">
        <f t="shared" si="19"/>
        <v>21.26862633</v>
      </c>
      <c r="AI59" s="73">
        <f t="shared" si="20"/>
        <v>1920178762</v>
      </c>
      <c r="AJ59" s="70" t="str">
        <f t="shared" si="21"/>
        <v>Subiu</v>
      </c>
    </row>
    <row r="60">
      <c r="A60" s="66" t="s">
        <v>169</v>
      </c>
      <c r="B60" s="67">
        <v>45317.0</v>
      </c>
      <c r="C60" s="68">
        <v>41.04</v>
      </c>
      <c r="D60" s="69">
        <v>-0.46</v>
      </c>
      <c r="E60" s="69">
        <v>0.56</v>
      </c>
      <c r="F60" s="69">
        <v>-9.46</v>
      </c>
      <c r="G60" s="69">
        <v>-9.46</v>
      </c>
      <c r="H60" s="69">
        <v>13.41</v>
      </c>
      <c r="I60" s="69">
        <v>40.92</v>
      </c>
      <c r="J60" s="69">
        <v>41.59</v>
      </c>
      <c r="K60" s="66" t="s">
        <v>170</v>
      </c>
      <c r="L60" s="70">
        <f t="shared" si="1"/>
        <v>-0.0046</v>
      </c>
      <c r="M60" s="71">
        <f t="shared" si="2"/>
        <v>41.22965642</v>
      </c>
      <c r="N60" s="72">
        <f>VLOOKUP(A60,Total_de_acoes!A:B,2,0)</f>
        <v>255236961</v>
      </c>
      <c r="O60" s="73">
        <f t="shared" si="3"/>
        <v>-48407328.15</v>
      </c>
      <c r="P60" s="70" t="str">
        <f t="shared" si="4"/>
        <v>Desceu</v>
      </c>
      <c r="Q60" s="70" t="str">
        <f>VLOOKUP(A60,Ticker!A:B,2,0)</f>
        <v>Engie</v>
      </c>
      <c r="R60" s="70" t="str">
        <f>VLOOKUP(Q60,'ChatGPT info'!A:B,2,0)</f>
        <v>Energia</v>
      </c>
      <c r="S60" s="70">
        <f>VLOOKUP(Q60,'ChatGPT info'!A:C,3,0)</f>
        <v>31</v>
      </c>
      <c r="T60" s="70" t="str">
        <f t="shared" si="5"/>
        <v>Menos de 50 anos</v>
      </c>
      <c r="U60" s="70">
        <f t="shared" si="6"/>
        <v>0.0056</v>
      </c>
      <c r="V60" s="71">
        <f t="shared" si="7"/>
        <v>40.81145585</v>
      </c>
      <c r="W60" s="73">
        <f t="shared" si="8"/>
        <v>58332915</v>
      </c>
      <c r="X60" s="70" t="str">
        <f t="shared" si="9"/>
        <v>Subiu</v>
      </c>
      <c r="Y60" s="70">
        <f t="shared" si="10"/>
        <v>-0.0946</v>
      </c>
      <c r="Z60" s="71">
        <f t="shared" si="11"/>
        <v>45.32803181</v>
      </c>
      <c r="AA60" s="73">
        <f t="shared" si="12"/>
        <v>-1094464208</v>
      </c>
      <c r="AB60" s="70" t="str">
        <f t="shared" si="13"/>
        <v>Desceu</v>
      </c>
      <c r="AC60" s="70">
        <f t="shared" si="14"/>
        <v>-0.0946</v>
      </c>
      <c r="AD60" s="71">
        <f t="shared" si="15"/>
        <v>45.32803181</v>
      </c>
      <c r="AE60" s="73">
        <f t="shared" si="16"/>
        <v>-1094464208</v>
      </c>
      <c r="AF60" s="70" t="str">
        <f t="shared" si="17"/>
        <v>Desceu</v>
      </c>
      <c r="AG60" s="70">
        <f t="shared" si="18"/>
        <v>0.1341</v>
      </c>
      <c r="AH60" s="71">
        <f t="shared" si="19"/>
        <v>36.18728507</v>
      </c>
      <c r="AI60" s="73">
        <f t="shared" si="20"/>
        <v>1238592211</v>
      </c>
      <c r="AJ60" s="70" t="str">
        <f t="shared" si="21"/>
        <v>Subiu</v>
      </c>
    </row>
    <row r="61">
      <c r="A61" s="74" t="s">
        <v>171</v>
      </c>
      <c r="B61" s="75">
        <v>45317.0</v>
      </c>
      <c r="C61" s="76">
        <v>23.23</v>
      </c>
      <c r="D61" s="77">
        <v>-0.47</v>
      </c>
      <c r="E61" s="77">
        <v>2.43</v>
      </c>
      <c r="F61" s="77">
        <v>2.07</v>
      </c>
      <c r="G61" s="77">
        <v>2.07</v>
      </c>
      <c r="H61" s="77">
        <v>50.65</v>
      </c>
      <c r="I61" s="77">
        <v>22.97</v>
      </c>
      <c r="J61" s="77">
        <v>23.4</v>
      </c>
      <c r="K61" s="74" t="s">
        <v>172</v>
      </c>
      <c r="L61" s="70">
        <f t="shared" si="1"/>
        <v>-0.0047</v>
      </c>
      <c r="M61" s="71">
        <f t="shared" si="2"/>
        <v>23.33969657</v>
      </c>
      <c r="N61" s="72">
        <f>VLOOKUP(A61,Total_de_acoes!A:B,2,0)</f>
        <v>1114412532</v>
      </c>
      <c r="O61" s="73">
        <f t="shared" si="3"/>
        <v>-122247236.7</v>
      </c>
      <c r="P61" s="70" t="str">
        <f t="shared" si="4"/>
        <v>Desceu</v>
      </c>
      <c r="Q61" s="70" t="str">
        <f>VLOOKUP(A61,Ticker!A:B,2,0)</f>
        <v>Vibra Energia</v>
      </c>
      <c r="R61" s="70" t="str">
        <f>VLOOKUP(Q61,'ChatGPT info'!A:B,2,0)</f>
        <v>Energia</v>
      </c>
      <c r="S61" s="70">
        <f>VLOOKUP(Q61,'ChatGPT info'!A:C,3,0)</f>
        <v>9</v>
      </c>
      <c r="T61" s="70" t="str">
        <f t="shared" si="5"/>
        <v>Menos de 50 anos</v>
      </c>
      <c r="U61" s="70">
        <f t="shared" si="6"/>
        <v>0.0243</v>
      </c>
      <c r="V61" s="71">
        <f t="shared" si="7"/>
        <v>22.67890267</v>
      </c>
      <c r="W61" s="73">
        <f t="shared" si="8"/>
        <v>614149776.2</v>
      </c>
      <c r="X61" s="70" t="str">
        <f t="shared" si="9"/>
        <v>Subiu</v>
      </c>
      <c r="Y61" s="70">
        <f t="shared" si="10"/>
        <v>0.0207</v>
      </c>
      <c r="Z61" s="71">
        <f t="shared" si="11"/>
        <v>22.75889096</v>
      </c>
      <c r="AA61" s="73">
        <f t="shared" si="12"/>
        <v>525009821.3</v>
      </c>
      <c r="AB61" s="70" t="str">
        <f t="shared" si="13"/>
        <v>Subiu</v>
      </c>
      <c r="AC61" s="70">
        <f t="shared" si="14"/>
        <v>0.0207</v>
      </c>
      <c r="AD61" s="71">
        <f t="shared" si="15"/>
        <v>22.75889096</v>
      </c>
      <c r="AE61" s="73">
        <f t="shared" si="16"/>
        <v>525009821.3</v>
      </c>
      <c r="AF61" s="70" t="str">
        <f t="shared" si="17"/>
        <v>Subiu</v>
      </c>
      <c r="AG61" s="70">
        <f t="shared" si="18"/>
        <v>0.5065</v>
      </c>
      <c r="AH61" s="71">
        <f t="shared" si="19"/>
        <v>15.41984733</v>
      </c>
      <c r="AI61" s="73">
        <f t="shared" si="20"/>
        <v>8703732014</v>
      </c>
      <c r="AJ61" s="70" t="str">
        <f t="shared" si="21"/>
        <v>Subiu</v>
      </c>
    </row>
    <row r="62">
      <c r="A62" s="66" t="s">
        <v>173</v>
      </c>
      <c r="B62" s="67">
        <v>45317.0</v>
      </c>
      <c r="C62" s="68">
        <v>40.65</v>
      </c>
      <c r="D62" s="69">
        <v>-0.65</v>
      </c>
      <c r="E62" s="69">
        <v>5.45</v>
      </c>
      <c r="F62" s="69">
        <v>-8.24</v>
      </c>
      <c r="G62" s="69">
        <v>-8.24</v>
      </c>
      <c r="H62" s="69">
        <v>73.5</v>
      </c>
      <c r="I62" s="69">
        <v>40.09</v>
      </c>
      <c r="J62" s="69">
        <v>41.4</v>
      </c>
      <c r="K62" s="66" t="s">
        <v>174</v>
      </c>
      <c r="L62" s="70">
        <f t="shared" si="1"/>
        <v>-0.0065</v>
      </c>
      <c r="M62" s="71">
        <f t="shared" si="2"/>
        <v>40.9159537</v>
      </c>
      <c r="N62" s="72">
        <f>VLOOKUP(A62,Total_de_acoes!A:B,2,0)</f>
        <v>81838843</v>
      </c>
      <c r="O62" s="73">
        <f t="shared" si="3"/>
        <v>-21765343.02</v>
      </c>
      <c r="P62" s="70" t="str">
        <f t="shared" si="4"/>
        <v>Desceu</v>
      </c>
      <c r="Q62" s="70" t="str">
        <f>VLOOKUP(A62,Ticker!A:B,2,0)</f>
        <v>IRB Brasil RE</v>
      </c>
      <c r="R62" s="70" t="str">
        <f>VLOOKUP(Q62,'ChatGPT info'!A:B,2,0)</f>
        <v>Seguros/Resseguros</v>
      </c>
      <c r="S62" s="70">
        <f>VLOOKUP(Q62,'ChatGPT info'!A:C,3,0)</f>
        <v>83</v>
      </c>
      <c r="T62" s="70" t="str">
        <f t="shared" si="5"/>
        <v>Entre 50 e 100 anos</v>
      </c>
      <c r="U62" s="70">
        <f t="shared" si="6"/>
        <v>0.0545</v>
      </c>
      <c r="V62" s="71">
        <f t="shared" si="7"/>
        <v>38.54907539</v>
      </c>
      <c r="W62" s="73">
        <f t="shared" si="8"/>
        <v>171937239.2</v>
      </c>
      <c r="X62" s="70" t="str">
        <f t="shared" si="9"/>
        <v>Subiu</v>
      </c>
      <c r="Y62" s="70">
        <f t="shared" si="10"/>
        <v>-0.0824</v>
      </c>
      <c r="Z62" s="71">
        <f t="shared" si="11"/>
        <v>44.30034874</v>
      </c>
      <c r="AA62" s="73">
        <f t="shared" si="12"/>
        <v>-298740317.1</v>
      </c>
      <c r="AB62" s="70" t="str">
        <f t="shared" si="13"/>
        <v>Desceu</v>
      </c>
      <c r="AC62" s="70">
        <f t="shared" si="14"/>
        <v>-0.0824</v>
      </c>
      <c r="AD62" s="71">
        <f t="shared" si="15"/>
        <v>44.30034874</v>
      </c>
      <c r="AE62" s="73">
        <f t="shared" si="16"/>
        <v>-298740317.1</v>
      </c>
      <c r="AF62" s="70" t="str">
        <f t="shared" si="17"/>
        <v>Desceu</v>
      </c>
      <c r="AG62" s="70">
        <f t="shared" si="18"/>
        <v>0.735</v>
      </c>
      <c r="AH62" s="71">
        <f t="shared" si="19"/>
        <v>23.42939481</v>
      </c>
      <c r="AI62" s="73">
        <f t="shared" si="20"/>
        <v>1409314404</v>
      </c>
      <c r="AJ62" s="70" t="str">
        <f t="shared" si="21"/>
        <v>Subiu</v>
      </c>
    </row>
    <row r="63">
      <c r="A63" s="74" t="s">
        <v>175</v>
      </c>
      <c r="B63" s="75">
        <v>45317.0</v>
      </c>
      <c r="C63" s="76">
        <v>40.86</v>
      </c>
      <c r="D63" s="77">
        <v>-0.65</v>
      </c>
      <c r="E63" s="77">
        <v>-2.04</v>
      </c>
      <c r="F63" s="77">
        <v>-3.7</v>
      </c>
      <c r="G63" s="77">
        <v>-3.7</v>
      </c>
      <c r="H63" s="77">
        <v>-3.64</v>
      </c>
      <c r="I63" s="77">
        <v>40.86</v>
      </c>
      <c r="J63" s="77">
        <v>41.44</v>
      </c>
      <c r="K63" s="74" t="s">
        <v>176</v>
      </c>
      <c r="L63" s="70">
        <f t="shared" si="1"/>
        <v>-0.0065</v>
      </c>
      <c r="M63" s="71">
        <f t="shared" si="2"/>
        <v>41.12732763</v>
      </c>
      <c r="N63" s="72">
        <f>VLOOKUP(A63,Total_de_acoes!A:B,2,0)</f>
        <v>1980568384</v>
      </c>
      <c r="O63" s="73">
        <f t="shared" si="3"/>
        <v>-529460651.3</v>
      </c>
      <c r="P63" s="70" t="str">
        <f t="shared" si="4"/>
        <v>Desceu</v>
      </c>
      <c r="Q63" s="70" t="str">
        <f>VLOOKUP(A63,Ticker!A:B,2,0)</f>
        <v>Eletrobras</v>
      </c>
      <c r="R63" s="70" t="str">
        <f>VLOOKUP(Q63,'ChatGPT info'!A:B,2,0)</f>
        <v>Energia</v>
      </c>
      <c r="S63" s="70">
        <f>VLOOKUP(Q63,'ChatGPT info'!A:C,3,0)</f>
        <v>60</v>
      </c>
      <c r="T63" s="70" t="str">
        <f t="shared" si="5"/>
        <v>Entre 50 e 100 anos</v>
      </c>
      <c r="U63" s="70">
        <f t="shared" si="6"/>
        <v>-0.0204</v>
      </c>
      <c r="V63" s="71">
        <f t="shared" si="7"/>
        <v>41.71090241</v>
      </c>
      <c r="W63" s="73">
        <f t="shared" si="8"/>
        <v>-1685270409</v>
      </c>
      <c r="X63" s="70" t="str">
        <f t="shared" si="9"/>
        <v>Desceu</v>
      </c>
      <c r="Y63" s="70">
        <f t="shared" si="10"/>
        <v>-0.037</v>
      </c>
      <c r="Z63" s="71">
        <f t="shared" si="11"/>
        <v>42.42990654</v>
      </c>
      <c r="AA63" s="73">
        <f t="shared" si="12"/>
        <v>-3109307263</v>
      </c>
      <c r="AB63" s="70" t="str">
        <f t="shared" si="13"/>
        <v>Desceu</v>
      </c>
      <c r="AC63" s="70">
        <f t="shared" si="14"/>
        <v>-0.037</v>
      </c>
      <c r="AD63" s="71">
        <f t="shared" si="15"/>
        <v>42.42990654</v>
      </c>
      <c r="AE63" s="73">
        <f t="shared" si="16"/>
        <v>-3109307263</v>
      </c>
      <c r="AF63" s="70" t="str">
        <f t="shared" si="17"/>
        <v>Desceu</v>
      </c>
      <c r="AG63" s="70">
        <f t="shared" si="18"/>
        <v>-0.0364</v>
      </c>
      <c r="AH63" s="71">
        <f t="shared" si="19"/>
        <v>42.40348692</v>
      </c>
      <c r="AI63" s="73">
        <f t="shared" si="20"/>
        <v>-3056981403</v>
      </c>
      <c r="AJ63" s="70" t="str">
        <f t="shared" si="21"/>
        <v>Desceu</v>
      </c>
    </row>
    <row r="64">
      <c r="A64" s="66" t="s">
        <v>177</v>
      </c>
      <c r="B64" s="67">
        <v>45317.0</v>
      </c>
      <c r="C64" s="68">
        <v>3.4</v>
      </c>
      <c r="D64" s="69">
        <v>-0.87</v>
      </c>
      <c r="E64" s="69">
        <v>-4.23</v>
      </c>
      <c r="F64" s="69">
        <v>-13.92</v>
      </c>
      <c r="G64" s="69">
        <v>-13.92</v>
      </c>
      <c r="H64" s="69">
        <v>-46.63</v>
      </c>
      <c r="I64" s="69">
        <v>3.35</v>
      </c>
      <c r="J64" s="69">
        <v>3.47</v>
      </c>
      <c r="K64" s="66" t="s">
        <v>178</v>
      </c>
      <c r="L64" s="70">
        <f t="shared" si="1"/>
        <v>-0.0087</v>
      </c>
      <c r="M64" s="71">
        <f t="shared" si="2"/>
        <v>3.429839605</v>
      </c>
      <c r="N64" s="72">
        <f>VLOOKUP(A64,Total_de_acoes!A:B,2,0)</f>
        <v>309729428</v>
      </c>
      <c r="O64" s="73">
        <f t="shared" si="3"/>
        <v>-9242203.652</v>
      </c>
      <c r="P64" s="70" t="str">
        <f t="shared" si="4"/>
        <v>Desceu</v>
      </c>
      <c r="Q64" s="70" t="str">
        <f>VLOOKUP(A64,Ticker!A:B,2,0)</f>
        <v>Petz</v>
      </c>
      <c r="R64" s="70" t="str">
        <f>VLOOKUP(Q64,'ChatGPT info'!A:B,2,0)</f>
        <v>Varejo</v>
      </c>
      <c r="S64" s="70">
        <f>VLOOKUP(Q64,'ChatGPT info'!A:C,3,0)</f>
        <v>6</v>
      </c>
      <c r="T64" s="70" t="str">
        <f t="shared" si="5"/>
        <v>Menos de 50 anos</v>
      </c>
      <c r="U64" s="70">
        <f t="shared" si="6"/>
        <v>-0.0423</v>
      </c>
      <c r="V64" s="71">
        <f t="shared" si="7"/>
        <v>3.550172288</v>
      </c>
      <c r="W64" s="73">
        <f t="shared" si="8"/>
        <v>-46512776.79</v>
      </c>
      <c r="X64" s="70" t="str">
        <f t="shared" si="9"/>
        <v>Desceu</v>
      </c>
      <c r="Y64" s="70">
        <f t="shared" si="10"/>
        <v>-0.1392</v>
      </c>
      <c r="Z64" s="71">
        <f t="shared" si="11"/>
        <v>3.949814126</v>
      </c>
      <c r="AA64" s="73">
        <f t="shared" si="12"/>
        <v>-170293614.9</v>
      </c>
      <c r="AB64" s="70" t="str">
        <f t="shared" si="13"/>
        <v>Desceu</v>
      </c>
      <c r="AC64" s="70">
        <f t="shared" si="14"/>
        <v>-0.1392</v>
      </c>
      <c r="AD64" s="71">
        <f t="shared" si="15"/>
        <v>3.949814126</v>
      </c>
      <c r="AE64" s="73">
        <f t="shared" si="16"/>
        <v>-170293614.9</v>
      </c>
      <c r="AF64" s="70" t="str">
        <f t="shared" si="17"/>
        <v>Desceu</v>
      </c>
      <c r="AG64" s="70">
        <f t="shared" si="18"/>
        <v>-0.4663</v>
      </c>
      <c r="AH64" s="71">
        <f t="shared" si="19"/>
        <v>6.370620199</v>
      </c>
      <c r="AI64" s="73">
        <f t="shared" si="20"/>
        <v>-920088494.9</v>
      </c>
      <c r="AJ64" s="70" t="str">
        <f t="shared" si="21"/>
        <v>Desceu</v>
      </c>
    </row>
    <row r="65">
      <c r="A65" s="74" t="s">
        <v>179</v>
      </c>
      <c r="B65" s="75">
        <v>45317.0</v>
      </c>
      <c r="C65" s="76">
        <v>15.91</v>
      </c>
      <c r="D65" s="77">
        <v>-0.93</v>
      </c>
      <c r="E65" s="77">
        <v>-2.39</v>
      </c>
      <c r="F65" s="77">
        <v>-14.92</v>
      </c>
      <c r="G65" s="77">
        <v>-14.92</v>
      </c>
      <c r="H65" s="77">
        <v>8.93</v>
      </c>
      <c r="I65" s="77">
        <v>15.85</v>
      </c>
      <c r="J65" s="77">
        <v>16.31</v>
      </c>
      <c r="K65" s="74" t="s">
        <v>180</v>
      </c>
      <c r="L65" s="70">
        <f t="shared" si="1"/>
        <v>-0.0093</v>
      </c>
      <c r="M65" s="71">
        <f t="shared" si="2"/>
        <v>16.05935197</v>
      </c>
      <c r="N65" s="72">
        <f>VLOOKUP(A65,Total_de_acoes!A:B,2,0)</f>
        <v>91514307</v>
      </c>
      <c r="O65" s="73">
        <f t="shared" si="3"/>
        <v>-13667842.34</v>
      </c>
      <c r="P65" s="70" t="str">
        <f t="shared" si="4"/>
        <v>Desceu</v>
      </c>
      <c r="Q65" s="70" t="str">
        <f>VLOOKUP(A65,Ticker!A:B,2,0)</f>
        <v>EZTEC</v>
      </c>
      <c r="R65" s="70" t="str">
        <f>VLOOKUP(Q65,'ChatGPT info'!A:B,2,0)</f>
        <v>Construção Civil</v>
      </c>
      <c r="S65" s="70">
        <f>VLOOKUP(Q65,'ChatGPT info'!A:C,3,0)</f>
        <v>41</v>
      </c>
      <c r="T65" s="70" t="str">
        <f t="shared" si="5"/>
        <v>Menos de 50 anos</v>
      </c>
      <c r="U65" s="70">
        <f t="shared" si="6"/>
        <v>-0.0239</v>
      </c>
      <c r="V65" s="71">
        <f t="shared" si="7"/>
        <v>16.29955947</v>
      </c>
      <c r="W65" s="73">
        <f t="shared" si="8"/>
        <v>-35650265.06</v>
      </c>
      <c r="X65" s="70" t="str">
        <f t="shared" si="9"/>
        <v>Desceu</v>
      </c>
      <c r="Y65" s="70">
        <f t="shared" si="10"/>
        <v>-0.1492</v>
      </c>
      <c r="Z65" s="71">
        <f t="shared" si="11"/>
        <v>18.70004701</v>
      </c>
      <c r="AA65" s="73">
        <f t="shared" si="12"/>
        <v>-255329219</v>
      </c>
      <c r="AB65" s="70" t="str">
        <f t="shared" si="13"/>
        <v>Desceu</v>
      </c>
      <c r="AC65" s="70">
        <f t="shared" si="14"/>
        <v>-0.1492</v>
      </c>
      <c r="AD65" s="71">
        <f t="shared" si="15"/>
        <v>18.70004701</v>
      </c>
      <c r="AE65" s="73">
        <f t="shared" si="16"/>
        <v>-255329219</v>
      </c>
      <c r="AF65" s="70" t="str">
        <f t="shared" si="17"/>
        <v>Desceu</v>
      </c>
      <c r="AG65" s="70">
        <f t="shared" si="18"/>
        <v>0.0893</v>
      </c>
      <c r="AH65" s="71">
        <f t="shared" si="19"/>
        <v>14.60571009</v>
      </c>
      <c r="AI65" s="73">
        <f t="shared" si="20"/>
        <v>119361187.3</v>
      </c>
      <c r="AJ65" s="70" t="str">
        <f t="shared" si="21"/>
        <v>Subiu</v>
      </c>
    </row>
    <row r="66">
      <c r="A66" s="66" t="s">
        <v>181</v>
      </c>
      <c r="B66" s="67">
        <v>45317.0</v>
      </c>
      <c r="C66" s="68">
        <v>16.49</v>
      </c>
      <c r="D66" s="69">
        <v>-1.07</v>
      </c>
      <c r="E66" s="69">
        <v>1.04</v>
      </c>
      <c r="F66" s="69">
        <v>-8.59</v>
      </c>
      <c r="G66" s="69">
        <v>-8.59</v>
      </c>
      <c r="H66" s="69">
        <v>17.16</v>
      </c>
      <c r="I66" s="69">
        <v>16.4</v>
      </c>
      <c r="J66" s="69">
        <v>16.71</v>
      </c>
      <c r="K66" s="66" t="s">
        <v>124</v>
      </c>
      <c r="L66" s="70">
        <f t="shared" si="1"/>
        <v>-0.0107</v>
      </c>
      <c r="M66" s="71">
        <f t="shared" si="2"/>
        <v>16.66835136</v>
      </c>
      <c r="N66" s="72">
        <f>VLOOKUP(A66,Total_de_acoes!A:B,2,0)</f>
        <v>240822651</v>
      </c>
      <c r="O66" s="73">
        <f t="shared" si="3"/>
        <v>-42951047.22</v>
      </c>
      <c r="P66" s="70" t="str">
        <f t="shared" si="4"/>
        <v>Desceu</v>
      </c>
      <c r="Q66" s="70" t="str">
        <f>VLOOKUP(A66,Ticker!A:B,2,0)</f>
        <v>Fleury</v>
      </c>
      <c r="R66" s="70" t="str">
        <f>VLOOKUP(Q66,'ChatGPT info'!A:B,2,0)</f>
        <v>Saúde</v>
      </c>
      <c r="S66" s="70">
        <f>VLOOKUP(Q66,'ChatGPT info'!A:C,3,0)</f>
        <v>95</v>
      </c>
      <c r="T66" s="70" t="str">
        <f t="shared" si="5"/>
        <v>Entre 50 e 100 anos</v>
      </c>
      <c r="U66" s="70">
        <f t="shared" si="6"/>
        <v>0.0104</v>
      </c>
      <c r="V66" s="71">
        <f t="shared" si="7"/>
        <v>16.3202692</v>
      </c>
      <c r="W66" s="73">
        <f t="shared" si="8"/>
        <v>40875021.14</v>
      </c>
      <c r="X66" s="70" t="str">
        <f t="shared" si="9"/>
        <v>Subiu</v>
      </c>
      <c r="Y66" s="70">
        <f t="shared" si="10"/>
        <v>-0.0859</v>
      </c>
      <c r="Z66" s="71">
        <f t="shared" si="11"/>
        <v>18.03960179</v>
      </c>
      <c r="AA66" s="73">
        <f t="shared" si="12"/>
        <v>-373179212.1</v>
      </c>
      <c r="AB66" s="70" t="str">
        <f t="shared" si="13"/>
        <v>Desceu</v>
      </c>
      <c r="AC66" s="70">
        <f t="shared" si="14"/>
        <v>-0.0859</v>
      </c>
      <c r="AD66" s="71">
        <f t="shared" si="15"/>
        <v>18.03960179</v>
      </c>
      <c r="AE66" s="73">
        <f t="shared" si="16"/>
        <v>-373179212.1</v>
      </c>
      <c r="AF66" s="70" t="str">
        <f t="shared" si="17"/>
        <v>Desceu</v>
      </c>
      <c r="AG66" s="70">
        <f t="shared" si="18"/>
        <v>0.1716</v>
      </c>
      <c r="AH66" s="71">
        <f t="shared" si="19"/>
        <v>14.07476955</v>
      </c>
      <c r="AI66" s="73">
        <f t="shared" si="20"/>
        <v>581642200.7</v>
      </c>
      <c r="AJ66" s="70" t="str">
        <f t="shared" si="21"/>
        <v>Subiu</v>
      </c>
    </row>
    <row r="67">
      <c r="A67" s="74" t="s">
        <v>182</v>
      </c>
      <c r="B67" s="75">
        <v>45317.0</v>
      </c>
      <c r="C67" s="76">
        <v>6.95</v>
      </c>
      <c r="D67" s="77">
        <v>-1.27</v>
      </c>
      <c r="E67" s="77">
        <v>-0.43</v>
      </c>
      <c r="F67" s="77">
        <v>-6.71</v>
      </c>
      <c r="G67" s="77">
        <v>-6.71</v>
      </c>
      <c r="H67" s="77">
        <v>-30.01</v>
      </c>
      <c r="I67" s="77">
        <v>6.87</v>
      </c>
      <c r="J67" s="77">
        <v>7.14</v>
      </c>
      <c r="K67" s="74" t="s">
        <v>183</v>
      </c>
      <c r="L67" s="70">
        <f t="shared" si="1"/>
        <v>-0.0127</v>
      </c>
      <c r="M67" s="71">
        <f t="shared" si="2"/>
        <v>7.039400385</v>
      </c>
      <c r="N67" s="72">
        <f>VLOOKUP(A67,Total_de_acoes!A:B,2,0)</f>
        <v>496029967</v>
      </c>
      <c r="O67" s="73">
        <f t="shared" si="3"/>
        <v>-44345269.97</v>
      </c>
      <c r="P67" s="70" t="str">
        <f t="shared" si="4"/>
        <v>Desceu</v>
      </c>
      <c r="Q67" s="70" t="str">
        <f>VLOOKUP(A67,Ticker!A:B,2,0)</f>
        <v>Grupo Soma</v>
      </c>
      <c r="R67" s="70" t="str">
        <f>VLOOKUP(Q67,'ChatGPT info'!A:B,2,0)</f>
        <v>Moda</v>
      </c>
      <c r="S67" s="70">
        <f>VLOOKUP(Q67,'ChatGPT info'!A:C,3,0)</f>
        <v>7</v>
      </c>
      <c r="T67" s="70" t="str">
        <f t="shared" si="5"/>
        <v>Menos de 50 anos</v>
      </c>
      <c r="U67" s="70">
        <f t="shared" si="6"/>
        <v>-0.0043</v>
      </c>
      <c r="V67" s="71">
        <f t="shared" si="7"/>
        <v>6.98001406</v>
      </c>
      <c r="W67" s="73">
        <f t="shared" si="8"/>
        <v>-14887873.42</v>
      </c>
      <c r="X67" s="70" t="str">
        <f t="shared" si="9"/>
        <v>Desceu</v>
      </c>
      <c r="Y67" s="70">
        <f t="shared" si="10"/>
        <v>-0.0671</v>
      </c>
      <c r="Z67" s="71">
        <f t="shared" si="11"/>
        <v>7.449887448</v>
      </c>
      <c r="AA67" s="73">
        <f t="shared" si="12"/>
        <v>-247959154.2</v>
      </c>
      <c r="AB67" s="70" t="str">
        <f t="shared" si="13"/>
        <v>Desceu</v>
      </c>
      <c r="AC67" s="70">
        <f t="shared" si="14"/>
        <v>-0.0671</v>
      </c>
      <c r="AD67" s="71">
        <f t="shared" si="15"/>
        <v>7.449887448</v>
      </c>
      <c r="AE67" s="73">
        <f t="shared" si="16"/>
        <v>-247959154.2</v>
      </c>
      <c r="AF67" s="70" t="str">
        <f t="shared" si="17"/>
        <v>Desceu</v>
      </c>
      <c r="AG67" s="70">
        <f t="shared" si="18"/>
        <v>-0.3001</v>
      </c>
      <c r="AH67" s="71">
        <f t="shared" si="19"/>
        <v>9.929989999</v>
      </c>
      <c r="AI67" s="73">
        <f t="shared" si="20"/>
        <v>-1478164341</v>
      </c>
      <c r="AJ67" s="70" t="str">
        <f t="shared" si="21"/>
        <v>Desceu</v>
      </c>
    </row>
    <row r="68">
      <c r="A68" s="66" t="s">
        <v>184</v>
      </c>
      <c r="B68" s="67">
        <v>45317.0</v>
      </c>
      <c r="C68" s="68">
        <v>8.67</v>
      </c>
      <c r="D68" s="69">
        <v>-1.36</v>
      </c>
      <c r="E68" s="69">
        <v>4.08</v>
      </c>
      <c r="F68" s="69">
        <v>-14.33</v>
      </c>
      <c r="G68" s="69">
        <v>-14.33</v>
      </c>
      <c r="H68" s="69">
        <v>-34.52</v>
      </c>
      <c r="I68" s="69">
        <v>8.62</v>
      </c>
      <c r="J68" s="69">
        <v>8.8</v>
      </c>
      <c r="K68" s="66" t="s">
        <v>185</v>
      </c>
      <c r="L68" s="70">
        <f t="shared" si="1"/>
        <v>-0.0136</v>
      </c>
      <c r="M68" s="71">
        <f t="shared" si="2"/>
        <v>8.789537713</v>
      </c>
      <c r="N68" s="72">
        <f>VLOOKUP(A68,Total_de_acoes!A:B,2,0)</f>
        <v>176733968</v>
      </c>
      <c r="O68" s="73">
        <f t="shared" si="3"/>
        <v>-21126374.33</v>
      </c>
      <c r="P68" s="70" t="str">
        <f t="shared" si="4"/>
        <v>Desceu</v>
      </c>
      <c r="Q68" s="70" t="str">
        <f>VLOOKUP(A68,Ticker!A:B,2,0)</f>
        <v>Alpargatas</v>
      </c>
      <c r="R68" s="70" t="str">
        <f>VLOOKUP(Q68,'ChatGPT info'!A:B,2,0)</f>
        <v>Calçados</v>
      </c>
      <c r="S68" s="70">
        <f>VLOOKUP(Q68,'ChatGPT info'!A:C,3,0)</f>
        <v>113</v>
      </c>
      <c r="T68" s="70" t="str">
        <f t="shared" si="5"/>
        <v>Mais de 100 anos</v>
      </c>
      <c r="U68" s="70">
        <f t="shared" si="6"/>
        <v>0.0408</v>
      </c>
      <c r="V68" s="71">
        <f t="shared" si="7"/>
        <v>8.330130669</v>
      </c>
      <c r="W68" s="73">
        <f t="shared" si="8"/>
        <v>60066455.52</v>
      </c>
      <c r="X68" s="70" t="str">
        <f t="shared" si="9"/>
        <v>Subiu</v>
      </c>
      <c r="Y68" s="70">
        <f t="shared" si="10"/>
        <v>-0.1433</v>
      </c>
      <c r="Z68" s="71">
        <f t="shared" si="11"/>
        <v>10.12022878</v>
      </c>
      <c r="AA68" s="73">
        <f t="shared" si="12"/>
        <v>-256304687.7</v>
      </c>
      <c r="AB68" s="70" t="str">
        <f t="shared" si="13"/>
        <v>Desceu</v>
      </c>
      <c r="AC68" s="70">
        <f t="shared" si="14"/>
        <v>-0.1433</v>
      </c>
      <c r="AD68" s="71">
        <f t="shared" si="15"/>
        <v>10.12022878</v>
      </c>
      <c r="AE68" s="73">
        <f t="shared" si="16"/>
        <v>-256304687.7</v>
      </c>
      <c r="AF68" s="70" t="str">
        <f t="shared" si="17"/>
        <v>Desceu</v>
      </c>
      <c r="AG68" s="70">
        <f t="shared" si="18"/>
        <v>-0.3452</v>
      </c>
      <c r="AH68" s="71">
        <f t="shared" si="19"/>
        <v>13.24068418</v>
      </c>
      <c r="AI68" s="73">
        <f t="shared" si="20"/>
        <v>-807795151.3</v>
      </c>
      <c r="AJ68" s="70" t="str">
        <f t="shared" si="21"/>
        <v>Desceu</v>
      </c>
    </row>
    <row r="69">
      <c r="A69" s="74" t="s">
        <v>186</v>
      </c>
      <c r="B69" s="75">
        <v>45317.0</v>
      </c>
      <c r="C69" s="76">
        <v>22.84</v>
      </c>
      <c r="D69" s="77">
        <v>-1.38</v>
      </c>
      <c r="E69" s="77">
        <v>2.38</v>
      </c>
      <c r="F69" s="77">
        <v>-5.15</v>
      </c>
      <c r="G69" s="77">
        <v>-5.15</v>
      </c>
      <c r="H69" s="77">
        <v>60.09</v>
      </c>
      <c r="I69" s="77">
        <v>22.62</v>
      </c>
      <c r="J69" s="77">
        <v>23.34</v>
      </c>
      <c r="K69" s="74" t="s">
        <v>187</v>
      </c>
      <c r="L69" s="70">
        <f t="shared" si="1"/>
        <v>-0.0138</v>
      </c>
      <c r="M69" s="71">
        <f t="shared" si="2"/>
        <v>23.15960251</v>
      </c>
      <c r="N69" s="72">
        <f>VLOOKUP(A69,Total_de_acoes!A:B,2,0)</f>
        <v>265784616</v>
      </c>
      <c r="O69" s="73">
        <f t="shared" si="3"/>
        <v>-84945431.64</v>
      </c>
      <c r="P69" s="70" t="str">
        <f t="shared" si="4"/>
        <v>Desceu</v>
      </c>
      <c r="Q69" s="70" t="str">
        <f>VLOOKUP(A69,Ticker!A:B,2,0)</f>
        <v>Cyrela</v>
      </c>
      <c r="R69" s="70" t="str">
        <f>VLOOKUP(Q69,'ChatGPT info'!A:B,2,0)</f>
        <v>Construção Civil</v>
      </c>
      <c r="S69" s="70">
        <f>VLOOKUP(Q69,'ChatGPT info'!A:C,3,0)</f>
        <v>60</v>
      </c>
      <c r="T69" s="70" t="str">
        <f t="shared" si="5"/>
        <v>Entre 50 e 100 anos</v>
      </c>
      <c r="U69" s="70">
        <f t="shared" si="6"/>
        <v>0.0238</v>
      </c>
      <c r="V69" s="71">
        <f t="shared" si="7"/>
        <v>22.30904474</v>
      </c>
      <c r="W69" s="73">
        <f t="shared" si="8"/>
        <v>141119741.1</v>
      </c>
      <c r="X69" s="70" t="str">
        <f t="shared" si="9"/>
        <v>Subiu</v>
      </c>
      <c r="Y69" s="70">
        <f t="shared" si="10"/>
        <v>-0.0515</v>
      </c>
      <c r="Z69" s="71">
        <f t="shared" si="11"/>
        <v>24.08012652</v>
      </c>
      <c r="AA69" s="73">
        <f t="shared" si="12"/>
        <v>-329606549.7</v>
      </c>
      <c r="AB69" s="70" t="str">
        <f t="shared" si="13"/>
        <v>Desceu</v>
      </c>
      <c r="AC69" s="70">
        <f t="shared" si="14"/>
        <v>-0.0515</v>
      </c>
      <c r="AD69" s="71">
        <f t="shared" si="15"/>
        <v>24.08012652</v>
      </c>
      <c r="AE69" s="73">
        <f t="shared" si="16"/>
        <v>-329606549.7</v>
      </c>
      <c r="AF69" s="70" t="str">
        <f t="shared" si="17"/>
        <v>Desceu</v>
      </c>
      <c r="AG69" s="70">
        <f t="shared" si="18"/>
        <v>0.6009</v>
      </c>
      <c r="AH69" s="71">
        <f t="shared" si="19"/>
        <v>14.26697483</v>
      </c>
      <c r="AI69" s="73">
        <f t="shared" si="20"/>
        <v>2278578204</v>
      </c>
      <c r="AJ69" s="70" t="str">
        <f t="shared" si="21"/>
        <v>Subiu</v>
      </c>
    </row>
    <row r="70">
      <c r="A70" s="66" t="s">
        <v>188</v>
      </c>
      <c r="B70" s="67">
        <v>45317.0</v>
      </c>
      <c r="C70" s="68">
        <v>22.4</v>
      </c>
      <c r="D70" s="69">
        <v>-1.4</v>
      </c>
      <c r="E70" s="69">
        <v>5.02</v>
      </c>
      <c r="F70" s="69">
        <v>0.04</v>
      </c>
      <c r="G70" s="69">
        <v>0.04</v>
      </c>
      <c r="H70" s="69">
        <v>34.29</v>
      </c>
      <c r="I70" s="69">
        <v>22.26</v>
      </c>
      <c r="J70" s="69">
        <v>22.92</v>
      </c>
      <c r="K70" s="66" t="s">
        <v>189</v>
      </c>
      <c r="L70" s="70">
        <f t="shared" si="1"/>
        <v>-0.014</v>
      </c>
      <c r="M70" s="71">
        <f t="shared" si="2"/>
        <v>22.71805274</v>
      </c>
      <c r="N70" s="72">
        <f>VLOOKUP(A70,Total_de_acoes!A:B,2,0)</f>
        <v>734632705</v>
      </c>
      <c r="O70" s="73">
        <f t="shared" si="3"/>
        <v>-233651943.5</v>
      </c>
      <c r="P70" s="70" t="str">
        <f t="shared" si="4"/>
        <v>Desceu</v>
      </c>
      <c r="Q70" s="70" t="str">
        <f>VLOOKUP(A70,Ticker!A:B,2,0)</f>
        <v>Embraer</v>
      </c>
      <c r="R70" s="70" t="str">
        <f>VLOOKUP(Q70,'ChatGPT info'!A:B,2,0)</f>
        <v>Aeroespacial</v>
      </c>
      <c r="S70" s="70">
        <f>VLOOKUP(Q70,'ChatGPT info'!A:C,3,0)</f>
        <v>54</v>
      </c>
      <c r="T70" s="70" t="str">
        <f t="shared" si="5"/>
        <v>Entre 50 e 100 anos</v>
      </c>
      <c r="U70" s="70">
        <f t="shared" si="6"/>
        <v>0.0502</v>
      </c>
      <c r="V70" s="71">
        <f t="shared" si="7"/>
        <v>21.32927062</v>
      </c>
      <c r="W70" s="73">
        <f t="shared" si="8"/>
        <v>786592824.3</v>
      </c>
      <c r="X70" s="70" t="str">
        <f t="shared" si="9"/>
        <v>Subiu</v>
      </c>
      <c r="Y70" s="70">
        <f t="shared" si="10"/>
        <v>0.0004</v>
      </c>
      <c r="Z70" s="71">
        <f t="shared" si="11"/>
        <v>22.39104358</v>
      </c>
      <c r="AA70" s="73">
        <f t="shared" si="12"/>
        <v>6579677.166</v>
      </c>
      <c r="AB70" s="70" t="str">
        <f t="shared" si="13"/>
        <v>Subiu</v>
      </c>
      <c r="AC70" s="70">
        <f t="shared" si="14"/>
        <v>0.0004</v>
      </c>
      <c r="AD70" s="71">
        <f t="shared" si="15"/>
        <v>22.39104358</v>
      </c>
      <c r="AE70" s="73">
        <f t="shared" si="16"/>
        <v>6579677.166</v>
      </c>
      <c r="AF70" s="70" t="str">
        <f t="shared" si="17"/>
        <v>Subiu</v>
      </c>
      <c r="AG70" s="70">
        <f t="shared" si="18"/>
        <v>0.3429</v>
      </c>
      <c r="AH70" s="71">
        <f t="shared" si="19"/>
        <v>16.68031871</v>
      </c>
      <c r="AI70" s="73">
        <f t="shared" si="20"/>
        <v>4201864935</v>
      </c>
      <c r="AJ70" s="70" t="str">
        <f t="shared" si="21"/>
        <v>Subiu</v>
      </c>
    </row>
    <row r="71">
      <c r="A71" s="74" t="s">
        <v>190</v>
      </c>
      <c r="B71" s="75">
        <v>45317.0</v>
      </c>
      <c r="C71" s="76">
        <v>15.97</v>
      </c>
      <c r="D71" s="77">
        <v>-1.41</v>
      </c>
      <c r="E71" s="77">
        <v>-7.37</v>
      </c>
      <c r="F71" s="77">
        <v>-5.45</v>
      </c>
      <c r="G71" s="77">
        <v>-5.45</v>
      </c>
      <c r="H71" s="77">
        <v>23.51</v>
      </c>
      <c r="I71" s="77">
        <v>15.84</v>
      </c>
      <c r="J71" s="77">
        <v>16.43</v>
      </c>
      <c r="K71" s="74" t="s">
        <v>191</v>
      </c>
      <c r="L71" s="70">
        <f t="shared" si="1"/>
        <v>-0.0141</v>
      </c>
      <c r="M71" s="71">
        <f t="shared" si="2"/>
        <v>16.1983974</v>
      </c>
      <c r="N71" s="72">
        <f>VLOOKUP(A71,Total_de_acoes!A:B,2,0)</f>
        <v>846244302</v>
      </c>
      <c r="O71" s="73">
        <f t="shared" si="3"/>
        <v>-193280001.2</v>
      </c>
      <c r="P71" s="70" t="str">
        <f t="shared" si="4"/>
        <v>Desceu</v>
      </c>
      <c r="Q71" s="70" t="str">
        <f>VLOOKUP(A71,Ticker!A:B,2,0)</f>
        <v>Natura</v>
      </c>
      <c r="R71" s="70" t="str">
        <f>VLOOKUP(Q71,'ChatGPT info'!A:B,2,0)</f>
        <v>Cosméticos</v>
      </c>
      <c r="S71" s="70">
        <f>VLOOKUP(Q71,'ChatGPT info'!A:C,3,0)</f>
        <v>54</v>
      </c>
      <c r="T71" s="70" t="str">
        <f t="shared" si="5"/>
        <v>Entre 50 e 100 anos</v>
      </c>
      <c r="U71" s="70">
        <f t="shared" si="6"/>
        <v>-0.0737</v>
      </c>
      <c r="V71" s="71">
        <f t="shared" si="7"/>
        <v>17.24063478</v>
      </c>
      <c r="W71" s="73">
        <f t="shared" si="8"/>
        <v>-1075267446</v>
      </c>
      <c r="X71" s="70" t="str">
        <f t="shared" si="9"/>
        <v>Desceu</v>
      </c>
      <c r="Y71" s="70">
        <f t="shared" si="10"/>
        <v>-0.0545</v>
      </c>
      <c r="Z71" s="71">
        <f t="shared" si="11"/>
        <v>16.89053411</v>
      </c>
      <c r="AA71" s="73">
        <f t="shared" si="12"/>
        <v>-778996744.5</v>
      </c>
      <c r="AB71" s="70" t="str">
        <f t="shared" si="13"/>
        <v>Desceu</v>
      </c>
      <c r="AC71" s="70">
        <f t="shared" si="14"/>
        <v>-0.0545</v>
      </c>
      <c r="AD71" s="71">
        <f t="shared" si="15"/>
        <v>16.89053411</v>
      </c>
      <c r="AE71" s="73">
        <f t="shared" si="16"/>
        <v>-778996744.5</v>
      </c>
      <c r="AF71" s="70" t="str">
        <f t="shared" si="17"/>
        <v>Desceu</v>
      </c>
      <c r="AG71" s="70">
        <f t="shared" si="18"/>
        <v>0.2351</v>
      </c>
      <c r="AH71" s="71">
        <f t="shared" si="19"/>
        <v>12.93012712</v>
      </c>
      <c r="AI71" s="73">
        <f t="shared" si="20"/>
        <v>2572475108</v>
      </c>
      <c r="AJ71" s="70" t="str">
        <f t="shared" si="21"/>
        <v>Subiu</v>
      </c>
    </row>
    <row r="72">
      <c r="A72" s="66" t="s">
        <v>192</v>
      </c>
      <c r="B72" s="67">
        <v>45317.0</v>
      </c>
      <c r="C72" s="68">
        <v>13.8</v>
      </c>
      <c r="D72" s="69">
        <v>-1.42</v>
      </c>
      <c r="E72" s="69">
        <v>-3.5</v>
      </c>
      <c r="F72" s="69">
        <v>2.0</v>
      </c>
      <c r="G72" s="69">
        <v>2.0</v>
      </c>
      <c r="H72" s="69">
        <v>-34.02</v>
      </c>
      <c r="I72" s="69">
        <v>13.63</v>
      </c>
      <c r="J72" s="69">
        <v>14.0</v>
      </c>
      <c r="K72" s="66" t="s">
        <v>193</v>
      </c>
      <c r="L72" s="70">
        <f t="shared" si="1"/>
        <v>-0.0142</v>
      </c>
      <c r="M72" s="71">
        <f t="shared" si="2"/>
        <v>13.99878271</v>
      </c>
      <c r="N72" s="72">
        <f>VLOOKUP(A72,Total_de_acoes!A:B,2,0)</f>
        <v>1349217892</v>
      </c>
      <c r="O72" s="73">
        <f t="shared" si="3"/>
        <v>-268201195.1</v>
      </c>
      <c r="P72" s="70" t="str">
        <f t="shared" si="4"/>
        <v>Desceu</v>
      </c>
      <c r="Q72" s="70" t="str">
        <f>VLOOKUP(A72,Ticker!A:B,2,0)</f>
        <v>Assaí</v>
      </c>
      <c r="R72" s="70" t="str">
        <f>VLOOKUP(Q72,'ChatGPT info'!A:B,2,0)</f>
        <v>Varejo</v>
      </c>
      <c r="S72" s="70">
        <f>VLOOKUP(Q72,'ChatGPT info'!A:C,3,0)</f>
        <v>6</v>
      </c>
      <c r="T72" s="70" t="str">
        <f t="shared" si="5"/>
        <v>Menos de 50 anos</v>
      </c>
      <c r="U72" s="70">
        <f t="shared" si="6"/>
        <v>-0.035</v>
      </c>
      <c r="V72" s="71">
        <f t="shared" si="7"/>
        <v>14.30051813</v>
      </c>
      <c r="W72" s="73">
        <f t="shared" si="8"/>
        <v>-675308022.6</v>
      </c>
      <c r="X72" s="70" t="str">
        <f t="shared" si="9"/>
        <v>Desceu</v>
      </c>
      <c r="Y72" s="70">
        <f t="shared" si="10"/>
        <v>0.02</v>
      </c>
      <c r="Z72" s="71">
        <f t="shared" si="11"/>
        <v>13.52941176</v>
      </c>
      <c r="AA72" s="73">
        <f t="shared" si="12"/>
        <v>365082488.4</v>
      </c>
      <c r="AB72" s="70" t="str">
        <f t="shared" si="13"/>
        <v>Subiu</v>
      </c>
      <c r="AC72" s="70">
        <f t="shared" si="14"/>
        <v>0.02</v>
      </c>
      <c r="AD72" s="71">
        <f t="shared" si="15"/>
        <v>13.52941176</v>
      </c>
      <c r="AE72" s="73">
        <f t="shared" si="16"/>
        <v>365082488.4</v>
      </c>
      <c r="AF72" s="70" t="str">
        <f t="shared" si="17"/>
        <v>Subiu</v>
      </c>
      <c r="AG72" s="70">
        <f t="shared" si="18"/>
        <v>-0.3402</v>
      </c>
      <c r="AH72" s="71">
        <f t="shared" si="19"/>
        <v>20.91542892</v>
      </c>
      <c r="AI72" s="73">
        <f t="shared" si="20"/>
        <v>-9600264005</v>
      </c>
      <c r="AJ72" s="70" t="str">
        <f t="shared" si="21"/>
        <v>Desceu</v>
      </c>
    </row>
    <row r="73">
      <c r="A73" s="74" t="s">
        <v>194</v>
      </c>
      <c r="B73" s="75">
        <v>45317.0</v>
      </c>
      <c r="C73" s="76">
        <v>13.22</v>
      </c>
      <c r="D73" s="77">
        <v>-1.56</v>
      </c>
      <c r="E73" s="77">
        <v>-4.13</v>
      </c>
      <c r="F73" s="77">
        <v>-8.58</v>
      </c>
      <c r="G73" s="77">
        <v>-8.58</v>
      </c>
      <c r="H73" s="77">
        <v>3.88</v>
      </c>
      <c r="I73" s="77">
        <v>13.18</v>
      </c>
      <c r="J73" s="77">
        <v>13.42</v>
      </c>
      <c r="K73" s="74" t="s">
        <v>195</v>
      </c>
      <c r="L73" s="70">
        <f t="shared" si="1"/>
        <v>-0.0156</v>
      </c>
      <c r="M73" s="71">
        <f t="shared" si="2"/>
        <v>13.4295002</v>
      </c>
      <c r="N73" s="72">
        <f>VLOOKUP(A73,Total_de_acoes!A:B,2,0)</f>
        <v>5602790110</v>
      </c>
      <c r="O73" s="73">
        <f t="shared" si="3"/>
        <v>-1173785666</v>
      </c>
      <c r="P73" s="70" t="str">
        <f t="shared" si="4"/>
        <v>Desceu</v>
      </c>
      <c r="Q73" s="70" t="str">
        <f>VLOOKUP(A73,Ticker!A:B,2,0)</f>
        <v>B3</v>
      </c>
      <c r="R73" s="70" t="str">
        <f>VLOOKUP(Q73,'ChatGPT info'!A:B,2,0)</f>
        <v>Bolsa de Valores</v>
      </c>
      <c r="S73" s="70">
        <f>VLOOKUP(Q73,'ChatGPT info'!A:C,3,0)</f>
        <v>20</v>
      </c>
      <c r="T73" s="70" t="str">
        <f t="shared" si="5"/>
        <v>Menos de 50 anos</v>
      </c>
      <c r="U73" s="70">
        <f t="shared" si="6"/>
        <v>-0.0413</v>
      </c>
      <c r="V73" s="71">
        <f t="shared" si="7"/>
        <v>13.78950662</v>
      </c>
      <c r="W73" s="73">
        <f t="shared" si="8"/>
        <v>-3190826078</v>
      </c>
      <c r="X73" s="70" t="str">
        <f t="shared" si="9"/>
        <v>Desceu</v>
      </c>
      <c r="Y73" s="70">
        <f t="shared" si="10"/>
        <v>-0.0858</v>
      </c>
      <c r="Z73" s="71">
        <f t="shared" si="11"/>
        <v>14.46073069</v>
      </c>
      <c r="AA73" s="73">
        <f t="shared" si="12"/>
        <v>-6951553659</v>
      </c>
      <c r="AB73" s="70" t="str">
        <f t="shared" si="13"/>
        <v>Desceu</v>
      </c>
      <c r="AC73" s="70">
        <f t="shared" si="14"/>
        <v>-0.0858</v>
      </c>
      <c r="AD73" s="71">
        <f t="shared" si="15"/>
        <v>14.46073069</v>
      </c>
      <c r="AE73" s="73">
        <f t="shared" si="16"/>
        <v>-6951553659</v>
      </c>
      <c r="AF73" s="70" t="str">
        <f t="shared" si="17"/>
        <v>Desceu</v>
      </c>
      <c r="AG73" s="70">
        <f t="shared" si="18"/>
        <v>0.0388</v>
      </c>
      <c r="AH73" s="71">
        <f t="shared" si="19"/>
        <v>12.72622256</v>
      </c>
      <c r="AI73" s="73">
        <f t="shared" si="20"/>
        <v>2766531332</v>
      </c>
      <c r="AJ73" s="70" t="str">
        <f t="shared" si="21"/>
        <v>Subiu</v>
      </c>
    </row>
    <row r="74">
      <c r="A74" s="66" t="s">
        <v>196</v>
      </c>
      <c r="B74" s="67">
        <v>45317.0</v>
      </c>
      <c r="C74" s="68">
        <v>31.08</v>
      </c>
      <c r="D74" s="69">
        <v>-1.61</v>
      </c>
      <c r="E74" s="69">
        <v>-5.27</v>
      </c>
      <c r="F74" s="69">
        <v>-13.06</v>
      </c>
      <c r="G74" s="69">
        <v>-13.06</v>
      </c>
      <c r="H74" s="69">
        <v>-27.52</v>
      </c>
      <c r="I74" s="69">
        <v>30.91</v>
      </c>
      <c r="J74" s="69">
        <v>31.72</v>
      </c>
      <c r="K74" s="66" t="s">
        <v>197</v>
      </c>
      <c r="L74" s="70">
        <f t="shared" si="1"/>
        <v>-0.0161</v>
      </c>
      <c r="M74" s="71">
        <f t="shared" si="2"/>
        <v>31.58857607</v>
      </c>
      <c r="N74" s="72">
        <f>VLOOKUP(A74,Total_de_acoes!A:B,2,0)</f>
        <v>409490388</v>
      </c>
      <c r="O74" s="73">
        <f t="shared" si="3"/>
        <v>-208257014.2</v>
      </c>
      <c r="P74" s="70" t="str">
        <f t="shared" si="4"/>
        <v>Desceu</v>
      </c>
      <c r="Q74" s="70" t="str">
        <f>VLOOKUP(A74,Ticker!A:B,2,0)</f>
        <v>Hypera</v>
      </c>
      <c r="R74" s="70" t="str">
        <f>VLOOKUP(Q74,'ChatGPT info'!A:B,2,0)</f>
        <v>Farmacêutico</v>
      </c>
      <c r="S74" s="70">
        <f>VLOOKUP(Q74,'ChatGPT info'!A:C,3,0)</f>
        <v>21</v>
      </c>
      <c r="T74" s="70" t="str">
        <f t="shared" si="5"/>
        <v>Menos de 50 anos</v>
      </c>
      <c r="U74" s="70">
        <f t="shared" si="6"/>
        <v>-0.0527</v>
      </c>
      <c r="V74" s="71">
        <f t="shared" si="7"/>
        <v>32.80903621</v>
      </c>
      <c r="W74" s="73">
        <f t="shared" si="8"/>
        <v>-708023707.7</v>
      </c>
      <c r="X74" s="70" t="str">
        <f t="shared" si="9"/>
        <v>Desceu</v>
      </c>
      <c r="Y74" s="70">
        <f t="shared" si="10"/>
        <v>-0.1306</v>
      </c>
      <c r="Z74" s="71">
        <f t="shared" si="11"/>
        <v>35.74879227</v>
      </c>
      <c r="AA74" s="73">
        <f t="shared" si="12"/>
        <v>-1911825558</v>
      </c>
      <c r="AB74" s="70" t="str">
        <f t="shared" si="13"/>
        <v>Desceu</v>
      </c>
      <c r="AC74" s="70">
        <f t="shared" si="14"/>
        <v>-0.1306</v>
      </c>
      <c r="AD74" s="71">
        <f t="shared" si="15"/>
        <v>35.74879227</v>
      </c>
      <c r="AE74" s="73">
        <f t="shared" si="16"/>
        <v>-1911825558</v>
      </c>
      <c r="AF74" s="70" t="str">
        <f t="shared" si="17"/>
        <v>Desceu</v>
      </c>
      <c r="AG74" s="70">
        <f t="shared" si="18"/>
        <v>-0.2752</v>
      </c>
      <c r="AH74" s="71">
        <f t="shared" si="19"/>
        <v>42.8807947</v>
      </c>
      <c r="AI74" s="73">
        <f t="shared" si="20"/>
        <v>-4832312001</v>
      </c>
      <c r="AJ74" s="70" t="str">
        <f t="shared" si="21"/>
        <v>Desceu</v>
      </c>
    </row>
    <row r="75">
      <c r="A75" s="74" t="s">
        <v>198</v>
      </c>
      <c r="B75" s="75">
        <v>45317.0</v>
      </c>
      <c r="C75" s="76">
        <v>28.2</v>
      </c>
      <c r="D75" s="77">
        <v>-1.94</v>
      </c>
      <c r="E75" s="77">
        <v>0.36</v>
      </c>
      <c r="F75" s="77">
        <v>-3.79</v>
      </c>
      <c r="G75" s="77">
        <v>-3.79</v>
      </c>
      <c r="H75" s="77">
        <v>17.1</v>
      </c>
      <c r="I75" s="77">
        <v>28.13</v>
      </c>
      <c r="J75" s="77">
        <v>28.97</v>
      </c>
      <c r="K75" s="74" t="s">
        <v>199</v>
      </c>
      <c r="L75" s="70">
        <f t="shared" si="1"/>
        <v>-0.0194</v>
      </c>
      <c r="M75" s="71">
        <f t="shared" si="2"/>
        <v>28.75790332</v>
      </c>
      <c r="N75" s="72">
        <f>VLOOKUP(A75,Total_de_acoes!A:B,2,0)</f>
        <v>142377330</v>
      </c>
      <c r="O75" s="73">
        <f t="shared" si="3"/>
        <v>-79432785.74</v>
      </c>
      <c r="P75" s="70" t="str">
        <f t="shared" si="4"/>
        <v>Desceu</v>
      </c>
      <c r="Q75" s="70" t="str">
        <f>VLOOKUP(A75,Ticker!A:B,2,0)</f>
        <v>São Martinho</v>
      </c>
      <c r="R75" s="70" t="str">
        <f>VLOOKUP(Q75,'ChatGPT info'!A:B,2,0)</f>
        <v>Açúcar e Etanol</v>
      </c>
      <c r="S75" s="70">
        <f>VLOOKUP(Q75,'ChatGPT info'!A:C,3,0)</f>
        <v>90</v>
      </c>
      <c r="T75" s="70" t="str">
        <f t="shared" si="5"/>
        <v>Entre 50 e 100 anos</v>
      </c>
      <c r="U75" s="70">
        <f t="shared" si="6"/>
        <v>0.0036</v>
      </c>
      <c r="V75" s="71">
        <f t="shared" si="7"/>
        <v>28.09884416</v>
      </c>
      <c r="W75" s="73">
        <f t="shared" si="8"/>
        <v>14402298.27</v>
      </c>
      <c r="X75" s="70" t="str">
        <f t="shared" si="9"/>
        <v>Subiu</v>
      </c>
      <c r="Y75" s="70">
        <f t="shared" si="10"/>
        <v>-0.0379</v>
      </c>
      <c r="Z75" s="71">
        <f t="shared" si="11"/>
        <v>29.31088244</v>
      </c>
      <c r="AA75" s="73">
        <f t="shared" si="12"/>
        <v>-158164476.4</v>
      </c>
      <c r="AB75" s="70" t="str">
        <f t="shared" si="13"/>
        <v>Desceu</v>
      </c>
      <c r="AC75" s="70">
        <f t="shared" si="14"/>
        <v>-0.0379</v>
      </c>
      <c r="AD75" s="71">
        <f t="shared" si="15"/>
        <v>29.31088244</v>
      </c>
      <c r="AE75" s="73">
        <f t="shared" si="16"/>
        <v>-158164476.4</v>
      </c>
      <c r="AF75" s="70" t="str">
        <f t="shared" si="17"/>
        <v>Desceu</v>
      </c>
      <c r="AG75" s="70">
        <f t="shared" si="18"/>
        <v>0.171</v>
      </c>
      <c r="AH75" s="71">
        <f t="shared" si="19"/>
        <v>24.08198121</v>
      </c>
      <c r="AI75" s="73">
        <f t="shared" si="20"/>
        <v>586312519.8</v>
      </c>
      <c r="AJ75" s="70" t="str">
        <f t="shared" si="21"/>
        <v>Subiu</v>
      </c>
    </row>
    <row r="76">
      <c r="A76" s="66" t="s">
        <v>200</v>
      </c>
      <c r="B76" s="67">
        <v>45317.0</v>
      </c>
      <c r="C76" s="68">
        <v>3.93</v>
      </c>
      <c r="D76" s="69">
        <v>-1.99</v>
      </c>
      <c r="E76" s="69">
        <v>-2.24</v>
      </c>
      <c r="F76" s="69">
        <v>-11.69</v>
      </c>
      <c r="G76" s="69">
        <v>-11.69</v>
      </c>
      <c r="H76" s="69">
        <v>-11.49</v>
      </c>
      <c r="I76" s="69">
        <v>3.89</v>
      </c>
      <c r="J76" s="69">
        <v>4.06</v>
      </c>
      <c r="K76" s="66" t="s">
        <v>201</v>
      </c>
      <c r="L76" s="70">
        <f t="shared" si="1"/>
        <v>-0.0199</v>
      </c>
      <c r="M76" s="71">
        <f t="shared" si="2"/>
        <v>4.009794919</v>
      </c>
      <c r="N76" s="72">
        <f>VLOOKUP(A76,Total_de_acoes!A:B,2,0)</f>
        <v>4394332306</v>
      </c>
      <c r="O76" s="73">
        <f t="shared" si="3"/>
        <v>-350645389.9</v>
      </c>
      <c r="P76" s="70" t="str">
        <f t="shared" si="4"/>
        <v>Desceu</v>
      </c>
      <c r="Q76" s="70" t="str">
        <f>VLOOKUP(A76,Ticker!A:B,2,0)</f>
        <v>Hapvida</v>
      </c>
      <c r="R76" s="70" t="str">
        <f>VLOOKUP(Q76,'ChatGPT info'!A:B,2,0)</f>
        <v>Saúde</v>
      </c>
      <c r="S76" s="70">
        <f>VLOOKUP(Q76,'ChatGPT info'!A:C,3,0)</f>
        <v>44</v>
      </c>
      <c r="T76" s="70" t="str">
        <f t="shared" si="5"/>
        <v>Menos de 50 anos</v>
      </c>
      <c r="U76" s="70">
        <f t="shared" si="6"/>
        <v>-0.0224</v>
      </c>
      <c r="V76" s="71">
        <f t="shared" si="7"/>
        <v>4.0200491</v>
      </c>
      <c r="W76" s="73">
        <f t="shared" si="8"/>
        <v>-395705668.5</v>
      </c>
      <c r="X76" s="70" t="str">
        <f t="shared" si="9"/>
        <v>Desceu</v>
      </c>
      <c r="Y76" s="70">
        <f t="shared" si="10"/>
        <v>-0.1169</v>
      </c>
      <c r="Z76" s="71">
        <f t="shared" si="11"/>
        <v>4.450232137</v>
      </c>
      <c r="AA76" s="73">
        <f t="shared" si="12"/>
        <v>-2286072885</v>
      </c>
      <c r="AB76" s="70" t="str">
        <f t="shared" si="13"/>
        <v>Desceu</v>
      </c>
      <c r="AC76" s="70">
        <f t="shared" si="14"/>
        <v>-0.1169</v>
      </c>
      <c r="AD76" s="71">
        <f t="shared" si="15"/>
        <v>4.450232137</v>
      </c>
      <c r="AE76" s="73">
        <f t="shared" si="16"/>
        <v>-2286072885</v>
      </c>
      <c r="AF76" s="70" t="str">
        <f t="shared" si="17"/>
        <v>Desceu</v>
      </c>
      <c r="AG76" s="70">
        <f t="shared" si="18"/>
        <v>-0.1149</v>
      </c>
      <c r="AH76" s="71">
        <f t="shared" si="19"/>
        <v>4.440176251</v>
      </c>
      <c r="AI76" s="73">
        <f t="shared" si="20"/>
        <v>-2241883983</v>
      </c>
      <c r="AJ76" s="70" t="str">
        <f t="shared" si="21"/>
        <v>Desceu</v>
      </c>
    </row>
    <row r="77">
      <c r="A77" s="74" t="s">
        <v>202</v>
      </c>
      <c r="B77" s="75">
        <v>45317.0</v>
      </c>
      <c r="C77" s="76">
        <v>15.78</v>
      </c>
      <c r="D77" s="77">
        <v>-2.29</v>
      </c>
      <c r="E77" s="77">
        <v>-5.62</v>
      </c>
      <c r="F77" s="77">
        <v>-9.41</v>
      </c>
      <c r="G77" s="77">
        <v>-9.41</v>
      </c>
      <c r="H77" s="77">
        <v>-24.94</v>
      </c>
      <c r="I77" s="77">
        <v>15.7</v>
      </c>
      <c r="J77" s="77">
        <v>16.23</v>
      </c>
      <c r="K77" s="74" t="s">
        <v>203</v>
      </c>
      <c r="L77" s="70">
        <f t="shared" si="1"/>
        <v>-0.0229</v>
      </c>
      <c r="M77" s="71">
        <f t="shared" si="2"/>
        <v>16.14983113</v>
      </c>
      <c r="N77" s="72">
        <f>VLOOKUP(A77,Total_de_acoes!A:B,2,0)</f>
        <v>951329770</v>
      </c>
      <c r="O77" s="73">
        <f t="shared" si="3"/>
        <v>-351831366.6</v>
      </c>
      <c r="P77" s="70" t="str">
        <f t="shared" si="4"/>
        <v>Desceu</v>
      </c>
      <c r="Q77" s="70" t="str">
        <f>VLOOKUP(A77,Ticker!A:B,2,0)</f>
        <v>Lojas Renner</v>
      </c>
      <c r="R77" s="70" t="str">
        <f>VLOOKUP(Q77,'ChatGPT info'!A:B,2,0)</f>
        <v>Moda</v>
      </c>
      <c r="S77" s="70">
        <f>VLOOKUP(Q77,'ChatGPT info'!A:C,3,0)</f>
        <v>59</v>
      </c>
      <c r="T77" s="70" t="str">
        <f t="shared" si="5"/>
        <v>Entre 50 e 100 anos</v>
      </c>
      <c r="U77" s="70">
        <f t="shared" si="6"/>
        <v>-0.0562</v>
      </c>
      <c r="V77" s="71">
        <f t="shared" si="7"/>
        <v>16.71964399</v>
      </c>
      <c r="W77" s="73">
        <f t="shared" si="8"/>
        <v>-893911303.1</v>
      </c>
      <c r="X77" s="70" t="str">
        <f t="shared" si="9"/>
        <v>Desceu</v>
      </c>
      <c r="Y77" s="70">
        <f t="shared" si="10"/>
        <v>-0.0941</v>
      </c>
      <c r="Z77" s="71">
        <f t="shared" si="11"/>
        <v>17.41914119</v>
      </c>
      <c r="AA77" s="73">
        <f t="shared" si="12"/>
        <v>-1559363807</v>
      </c>
      <c r="AB77" s="70" t="str">
        <f t="shared" si="13"/>
        <v>Desceu</v>
      </c>
      <c r="AC77" s="70">
        <f t="shared" si="14"/>
        <v>-0.0941</v>
      </c>
      <c r="AD77" s="71">
        <f t="shared" si="15"/>
        <v>17.41914119</v>
      </c>
      <c r="AE77" s="73">
        <f t="shared" si="16"/>
        <v>-1559363807</v>
      </c>
      <c r="AF77" s="70" t="str">
        <f t="shared" si="17"/>
        <v>Desceu</v>
      </c>
      <c r="AG77" s="70">
        <f t="shared" si="18"/>
        <v>-0.2494</v>
      </c>
      <c r="AH77" s="71">
        <f t="shared" si="19"/>
        <v>21.02318145</v>
      </c>
      <c r="AI77" s="73">
        <f t="shared" si="20"/>
        <v>-4987994607</v>
      </c>
      <c r="AJ77" s="70" t="str">
        <f t="shared" si="21"/>
        <v>Desceu</v>
      </c>
    </row>
    <row r="78">
      <c r="A78" s="66" t="s">
        <v>204</v>
      </c>
      <c r="B78" s="67">
        <v>45317.0</v>
      </c>
      <c r="C78" s="68">
        <v>10.71</v>
      </c>
      <c r="D78" s="69">
        <v>-2.45</v>
      </c>
      <c r="E78" s="69">
        <v>-9.47</v>
      </c>
      <c r="F78" s="69">
        <v>-13.98</v>
      </c>
      <c r="G78" s="69">
        <v>-13.98</v>
      </c>
      <c r="H78" s="69">
        <v>-32.72</v>
      </c>
      <c r="I78" s="69">
        <v>10.7</v>
      </c>
      <c r="J78" s="69">
        <v>11.08</v>
      </c>
      <c r="K78" s="66" t="s">
        <v>205</v>
      </c>
      <c r="L78" s="70">
        <f t="shared" si="1"/>
        <v>-0.0245</v>
      </c>
      <c r="M78" s="71">
        <f t="shared" si="2"/>
        <v>10.97898514</v>
      </c>
      <c r="N78" s="72">
        <f>VLOOKUP(A78,Total_de_acoes!A:B,2,0)</f>
        <v>533990587</v>
      </c>
      <c r="O78" s="73">
        <f t="shared" si="3"/>
        <v>-143635530.6</v>
      </c>
      <c r="P78" s="70" t="str">
        <f t="shared" si="4"/>
        <v>Desceu</v>
      </c>
      <c r="Q78" s="70" t="str">
        <f>VLOOKUP(A78,Ticker!A:B,2,0)</f>
        <v>Carrefour Brasil</v>
      </c>
      <c r="R78" s="70" t="str">
        <f>VLOOKUP(Q78,'ChatGPT info'!A:B,2,0)</f>
        <v>Varejo</v>
      </c>
      <c r="S78" s="70">
        <f>VLOOKUP(Q78,'ChatGPT info'!A:C,3,0)</f>
        <v>46</v>
      </c>
      <c r="T78" s="70" t="str">
        <f t="shared" si="5"/>
        <v>Menos de 50 anos</v>
      </c>
      <c r="U78" s="70">
        <f t="shared" si="6"/>
        <v>-0.0947</v>
      </c>
      <c r="V78" s="71">
        <f t="shared" si="7"/>
        <v>11.83033249</v>
      </c>
      <c r="W78" s="73">
        <f t="shared" si="8"/>
        <v>-598247002.1</v>
      </c>
      <c r="X78" s="70" t="str">
        <f t="shared" si="9"/>
        <v>Desceu</v>
      </c>
      <c r="Y78" s="70">
        <f t="shared" si="10"/>
        <v>-0.1398</v>
      </c>
      <c r="Z78" s="71">
        <f t="shared" si="11"/>
        <v>12.45059289</v>
      </c>
      <c r="AA78" s="73">
        <f t="shared" si="12"/>
        <v>-929460216.6</v>
      </c>
      <c r="AB78" s="70" t="str">
        <f t="shared" si="13"/>
        <v>Desceu</v>
      </c>
      <c r="AC78" s="70">
        <f t="shared" si="14"/>
        <v>-0.1398</v>
      </c>
      <c r="AD78" s="71">
        <f t="shared" si="15"/>
        <v>12.45059289</v>
      </c>
      <c r="AE78" s="73">
        <f t="shared" si="16"/>
        <v>-929460216.6</v>
      </c>
      <c r="AF78" s="70" t="str">
        <f t="shared" si="17"/>
        <v>Desceu</v>
      </c>
      <c r="AG78" s="70">
        <f t="shared" si="18"/>
        <v>-0.3272</v>
      </c>
      <c r="AH78" s="71">
        <f t="shared" si="19"/>
        <v>15.91854935</v>
      </c>
      <c r="AI78" s="73">
        <f t="shared" si="20"/>
        <v>-2781316323</v>
      </c>
      <c r="AJ78" s="70" t="str">
        <f t="shared" si="21"/>
        <v>Desceu</v>
      </c>
    </row>
    <row r="79">
      <c r="A79" s="74" t="s">
        <v>206</v>
      </c>
      <c r="B79" s="75">
        <v>45317.0</v>
      </c>
      <c r="C79" s="76">
        <v>8.7</v>
      </c>
      <c r="D79" s="77">
        <v>-2.46</v>
      </c>
      <c r="E79" s="77">
        <v>-6.95</v>
      </c>
      <c r="F79" s="77">
        <v>-23.55</v>
      </c>
      <c r="G79" s="77">
        <v>-23.55</v>
      </c>
      <c r="H79" s="77">
        <v>-85.74</v>
      </c>
      <c r="I79" s="77">
        <v>8.67</v>
      </c>
      <c r="J79" s="77">
        <v>8.95</v>
      </c>
      <c r="K79" s="74" t="s">
        <v>207</v>
      </c>
      <c r="L79" s="70">
        <f t="shared" si="1"/>
        <v>-0.0246</v>
      </c>
      <c r="M79" s="71">
        <f t="shared" si="2"/>
        <v>8.919417675</v>
      </c>
      <c r="N79" s="72">
        <f>VLOOKUP(A79,Total_de_acoes!A:B,2,0)</f>
        <v>94843047</v>
      </c>
      <c r="O79" s="73">
        <f t="shared" si="3"/>
        <v>-20810240.84</v>
      </c>
      <c r="P79" s="70" t="str">
        <f t="shared" si="4"/>
        <v>Desceu</v>
      </c>
      <c r="Q79" s="70" t="str">
        <f>VLOOKUP(A79,Ticker!A:B,2,0)</f>
        <v>Casas Bahia</v>
      </c>
      <c r="R79" s="70" t="str">
        <f>VLOOKUP(Q79,'ChatGPT info'!A:B,2,0)</f>
        <v>Varejo</v>
      </c>
      <c r="S79" s="70">
        <f>VLOOKUP(Q79,'ChatGPT info'!A:C,3,0)</f>
        <v>70</v>
      </c>
      <c r="T79" s="70" t="str">
        <f t="shared" si="5"/>
        <v>Entre 50 e 100 anos</v>
      </c>
      <c r="U79" s="70">
        <f t="shared" si="6"/>
        <v>-0.0695</v>
      </c>
      <c r="V79" s="71">
        <f t="shared" si="7"/>
        <v>9.349811929</v>
      </c>
      <c r="W79" s="73">
        <f t="shared" si="8"/>
        <v>-61630143.33</v>
      </c>
      <c r="X79" s="70" t="str">
        <f t="shared" si="9"/>
        <v>Desceu</v>
      </c>
      <c r="Y79" s="70">
        <f t="shared" si="10"/>
        <v>-0.2355</v>
      </c>
      <c r="Z79" s="71">
        <f t="shared" si="11"/>
        <v>11.37998692</v>
      </c>
      <c r="AA79" s="73">
        <f t="shared" si="12"/>
        <v>-254178125.4</v>
      </c>
      <c r="AB79" s="70" t="str">
        <f t="shared" si="13"/>
        <v>Desceu</v>
      </c>
      <c r="AC79" s="70">
        <f t="shared" si="14"/>
        <v>-0.2355</v>
      </c>
      <c r="AD79" s="71">
        <f t="shared" si="15"/>
        <v>11.37998692</v>
      </c>
      <c r="AE79" s="73">
        <f t="shared" si="16"/>
        <v>-254178125.4</v>
      </c>
      <c r="AF79" s="70" t="str">
        <f t="shared" si="17"/>
        <v>Desceu</v>
      </c>
      <c r="AG79" s="70">
        <f t="shared" si="18"/>
        <v>-0.8574</v>
      </c>
      <c r="AH79" s="71">
        <f t="shared" si="19"/>
        <v>61.00981767</v>
      </c>
      <c r="AI79" s="73">
        <f t="shared" si="20"/>
        <v>-4961222496</v>
      </c>
      <c r="AJ79" s="70" t="str">
        <f t="shared" si="21"/>
        <v>Desceu</v>
      </c>
    </row>
    <row r="80">
      <c r="A80" s="66" t="s">
        <v>208</v>
      </c>
      <c r="B80" s="67">
        <v>45317.0</v>
      </c>
      <c r="C80" s="68">
        <v>56.24</v>
      </c>
      <c r="D80" s="69">
        <v>-3.63</v>
      </c>
      <c r="E80" s="69">
        <v>-6.41</v>
      </c>
      <c r="F80" s="69">
        <v>-11.57</v>
      </c>
      <c r="G80" s="69">
        <v>-11.57</v>
      </c>
      <c r="H80" s="69">
        <v>-2.77</v>
      </c>
      <c r="I80" s="69">
        <v>56.04</v>
      </c>
      <c r="J80" s="69">
        <v>58.9</v>
      </c>
      <c r="K80" s="66" t="s">
        <v>209</v>
      </c>
      <c r="L80" s="70">
        <f t="shared" si="1"/>
        <v>-0.0363</v>
      </c>
      <c r="M80" s="71">
        <f t="shared" si="2"/>
        <v>58.35841029</v>
      </c>
      <c r="N80" s="72">
        <f>VLOOKUP(A80,Total_de_acoes!A:B,2,0)</f>
        <v>853202347</v>
      </c>
      <c r="O80" s="73">
        <f t="shared" si="3"/>
        <v>-1807432634</v>
      </c>
      <c r="P80" s="70" t="str">
        <f t="shared" si="4"/>
        <v>Desceu</v>
      </c>
      <c r="Q80" s="70" t="str">
        <f>VLOOKUP(A80,Ticker!A:B,2,0)</f>
        <v>Localiza</v>
      </c>
      <c r="R80" s="70" t="str">
        <f>VLOOKUP(Q80,'ChatGPT info'!A:B,2,0)</f>
        <v>Aluguel de Carros</v>
      </c>
      <c r="S80" s="70">
        <f>VLOOKUP(Q80,'ChatGPT info'!A:C,3,0)</f>
        <v>49</v>
      </c>
      <c r="T80" s="70" t="str">
        <f t="shared" si="5"/>
        <v>Menos de 50 anos</v>
      </c>
      <c r="U80" s="70">
        <f t="shared" si="6"/>
        <v>-0.0641</v>
      </c>
      <c r="V80" s="71">
        <f t="shared" si="7"/>
        <v>60.09189016</v>
      </c>
      <c r="W80" s="73">
        <f t="shared" si="8"/>
        <v>-3286441724</v>
      </c>
      <c r="X80" s="70" t="str">
        <f t="shared" si="9"/>
        <v>Desceu</v>
      </c>
      <c r="Y80" s="70">
        <f t="shared" si="10"/>
        <v>-0.1157</v>
      </c>
      <c r="Z80" s="71">
        <f t="shared" si="11"/>
        <v>63.59832636</v>
      </c>
      <c r="AA80" s="73">
        <f t="shared" si="12"/>
        <v>-6278141320</v>
      </c>
      <c r="AB80" s="70" t="str">
        <f t="shared" si="13"/>
        <v>Desceu</v>
      </c>
      <c r="AC80" s="70">
        <f t="shared" si="14"/>
        <v>-0.1157</v>
      </c>
      <c r="AD80" s="71">
        <f t="shared" si="15"/>
        <v>63.59832636</v>
      </c>
      <c r="AE80" s="73">
        <f t="shared" si="16"/>
        <v>-6278141320</v>
      </c>
      <c r="AF80" s="70" t="str">
        <f t="shared" si="17"/>
        <v>Desceu</v>
      </c>
      <c r="AG80" s="70">
        <f t="shared" si="18"/>
        <v>-0.0277</v>
      </c>
      <c r="AH80" s="71">
        <f t="shared" si="19"/>
        <v>57.84222976</v>
      </c>
      <c r="AI80" s="73">
        <f t="shared" si="20"/>
        <v>-1367026195</v>
      </c>
      <c r="AJ80" s="70" t="str">
        <f t="shared" si="21"/>
        <v>Desceu</v>
      </c>
    </row>
    <row r="81">
      <c r="A81" s="74" t="s">
        <v>210</v>
      </c>
      <c r="B81" s="75">
        <v>45317.0</v>
      </c>
      <c r="C81" s="76">
        <v>3.07</v>
      </c>
      <c r="D81" s="77">
        <v>-4.36</v>
      </c>
      <c r="E81" s="77">
        <v>-5.54</v>
      </c>
      <c r="F81" s="77">
        <v>-12.29</v>
      </c>
      <c r="G81" s="77">
        <v>-12.29</v>
      </c>
      <c r="H81" s="77">
        <v>-36.83</v>
      </c>
      <c r="I81" s="77">
        <v>3.05</v>
      </c>
      <c r="J81" s="77">
        <v>3.23</v>
      </c>
      <c r="K81" s="74" t="s">
        <v>211</v>
      </c>
      <c r="L81" s="70">
        <f t="shared" si="1"/>
        <v>-0.0436</v>
      </c>
      <c r="M81" s="71">
        <f t="shared" si="2"/>
        <v>3.209953994</v>
      </c>
      <c r="N81" s="72">
        <f>VLOOKUP(A81,Total_de_acoes!A:B,2,0)</f>
        <v>525582771</v>
      </c>
      <c r="O81" s="73">
        <f t="shared" si="3"/>
        <v>-73557408.06</v>
      </c>
      <c r="P81" s="70" t="str">
        <f t="shared" si="4"/>
        <v>Desceu</v>
      </c>
      <c r="Q81" s="70" t="str">
        <f>VLOOKUP(A81,Ticker!A:B,2,0)</f>
        <v>CVC</v>
      </c>
      <c r="R81" s="70" t="str">
        <f>VLOOKUP(Q81,'ChatGPT info'!A:B,2,0)</f>
        <v>Turismo</v>
      </c>
      <c r="S81" s="70">
        <f>VLOOKUP(Q81,'ChatGPT info'!A:C,3,0)</f>
        <v>48</v>
      </c>
      <c r="T81" s="70" t="str">
        <f t="shared" si="5"/>
        <v>Menos de 50 anos</v>
      </c>
      <c r="U81" s="70">
        <f t="shared" si="6"/>
        <v>-0.0554</v>
      </c>
      <c r="V81" s="71">
        <f t="shared" si="7"/>
        <v>3.250052932</v>
      </c>
      <c r="W81" s="73">
        <f t="shared" si="8"/>
        <v>-94632719.17</v>
      </c>
      <c r="X81" s="70" t="str">
        <f t="shared" si="9"/>
        <v>Desceu</v>
      </c>
      <c r="Y81" s="70">
        <f t="shared" si="10"/>
        <v>-0.1229</v>
      </c>
      <c r="Z81" s="71">
        <f t="shared" si="11"/>
        <v>3.500171018</v>
      </c>
      <c r="AA81" s="73">
        <f t="shared" si="12"/>
        <v>-226090475.7</v>
      </c>
      <c r="AB81" s="70" t="str">
        <f t="shared" si="13"/>
        <v>Desceu</v>
      </c>
      <c r="AC81" s="70">
        <f t="shared" si="14"/>
        <v>-0.1229</v>
      </c>
      <c r="AD81" s="71">
        <f t="shared" si="15"/>
        <v>3.500171018</v>
      </c>
      <c r="AE81" s="73">
        <f t="shared" si="16"/>
        <v>-226090475.7</v>
      </c>
      <c r="AF81" s="70" t="str">
        <f t="shared" si="17"/>
        <v>Desceu</v>
      </c>
      <c r="AG81" s="70">
        <f t="shared" si="18"/>
        <v>-0.3683</v>
      </c>
      <c r="AH81" s="71">
        <f t="shared" si="19"/>
        <v>4.859901852</v>
      </c>
      <c r="AI81" s="73">
        <f t="shared" si="20"/>
        <v>-940741575.3</v>
      </c>
      <c r="AJ81" s="70" t="str">
        <f t="shared" si="21"/>
        <v>Desceu</v>
      </c>
    </row>
    <row r="82">
      <c r="A82" s="66" t="s">
        <v>212</v>
      </c>
      <c r="B82" s="67">
        <v>45317.0</v>
      </c>
      <c r="C82" s="68">
        <v>5.92</v>
      </c>
      <c r="D82" s="69">
        <v>-8.07</v>
      </c>
      <c r="E82" s="69">
        <v>-15.91</v>
      </c>
      <c r="F82" s="69">
        <v>-34.0</v>
      </c>
      <c r="G82" s="69">
        <v>-34.0</v>
      </c>
      <c r="H82" s="69">
        <v>-25.44</v>
      </c>
      <c r="I82" s="69">
        <v>5.51</v>
      </c>
      <c r="J82" s="69">
        <v>6.02</v>
      </c>
      <c r="K82" s="66" t="s">
        <v>213</v>
      </c>
      <c r="L82" s="70">
        <f t="shared" si="1"/>
        <v>-0.0807</v>
      </c>
      <c r="M82" s="71">
        <f t="shared" si="2"/>
        <v>6.439682367</v>
      </c>
      <c r="N82" s="72">
        <f>VLOOKUP(A82,Total_de_acoes!A:B,2,0)</f>
        <v>198184909</v>
      </c>
      <c r="O82" s="73">
        <f t="shared" si="3"/>
        <v>-102993202.6</v>
      </c>
      <c r="P82" s="70" t="str">
        <f t="shared" si="4"/>
        <v>Desceu</v>
      </c>
      <c r="Q82" s="70" t="str">
        <f>VLOOKUP(A82,Ticker!A:B,2,0)</f>
        <v>GOL</v>
      </c>
      <c r="R82" s="70" t="str">
        <f>VLOOKUP(Q82,'ChatGPT info'!A:B,2,0)</f>
        <v>Transporte Aéreo</v>
      </c>
      <c r="S82" s="70">
        <f>VLOOKUP(Q82,'ChatGPT info'!A:C,3,0)</f>
        <v>21</v>
      </c>
      <c r="T82" s="70" t="str">
        <f t="shared" si="5"/>
        <v>Menos de 50 anos</v>
      </c>
      <c r="U82" s="70">
        <f t="shared" si="6"/>
        <v>-0.1591</v>
      </c>
      <c r="V82" s="71">
        <f t="shared" si="7"/>
        <v>7.040076109</v>
      </c>
      <c r="W82" s="73">
        <f t="shared" si="8"/>
        <v>-221982181.7</v>
      </c>
      <c r="X82" s="70" t="str">
        <f t="shared" si="9"/>
        <v>Desceu</v>
      </c>
      <c r="Y82" s="70">
        <f t="shared" si="10"/>
        <v>-0.34</v>
      </c>
      <c r="Z82" s="71">
        <f t="shared" si="11"/>
        <v>8.96969697</v>
      </c>
      <c r="AA82" s="73">
        <f t="shared" si="12"/>
        <v>-604403916.4</v>
      </c>
      <c r="AB82" s="70" t="str">
        <f t="shared" si="13"/>
        <v>Desceu</v>
      </c>
      <c r="AC82" s="70">
        <f t="shared" si="14"/>
        <v>-0.34</v>
      </c>
      <c r="AD82" s="71">
        <f t="shared" si="15"/>
        <v>8.96969697</v>
      </c>
      <c r="AE82" s="73">
        <f t="shared" si="16"/>
        <v>-604403916.4</v>
      </c>
      <c r="AF82" s="70" t="str">
        <f t="shared" si="17"/>
        <v>Desceu</v>
      </c>
      <c r="AG82" s="70">
        <f t="shared" si="18"/>
        <v>-0.2544</v>
      </c>
      <c r="AH82" s="71">
        <f t="shared" si="19"/>
        <v>7.939914163</v>
      </c>
      <c r="AI82" s="73">
        <f t="shared" si="20"/>
        <v>-400316504.6</v>
      </c>
      <c r="AJ82" s="70" t="str">
        <f t="shared" si="21"/>
        <v>Desceu</v>
      </c>
    </row>
    <row r="83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0"/>
      <c r="M83" s="70"/>
      <c r="N83" s="70"/>
      <c r="O83" s="73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</row>
    <row r="84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0"/>
      <c r="M84" s="70"/>
      <c r="N84" s="70"/>
      <c r="O84" s="73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</row>
    <row r="85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0"/>
      <c r="M85" s="70"/>
      <c r="N85" s="70"/>
      <c r="O85" s="73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</row>
    <row r="86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0"/>
      <c r="M86" s="70"/>
      <c r="N86" s="70"/>
      <c r="O86" s="73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</row>
    <row r="87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0"/>
      <c r="M87" s="70"/>
      <c r="N87" s="70"/>
      <c r="O87" s="73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</row>
    <row r="88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0"/>
      <c r="M88" s="70"/>
      <c r="N88" s="70"/>
      <c r="O88" s="73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</row>
    <row r="89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0"/>
      <c r="M89" s="70"/>
      <c r="N89" s="70"/>
      <c r="O89" s="73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</row>
    <row r="90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0"/>
      <c r="M90" s="70"/>
      <c r="N90" s="70"/>
      <c r="O90" s="73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</row>
    <row r="91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0"/>
      <c r="M91" s="70"/>
      <c r="N91" s="70"/>
      <c r="O91" s="73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</row>
    <row r="92">
      <c r="A92" s="79"/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0"/>
      <c r="M92" s="70"/>
      <c r="N92" s="70"/>
      <c r="O92" s="73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</row>
    <row r="93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0"/>
      <c r="M93" s="70"/>
      <c r="N93" s="70"/>
      <c r="O93" s="73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</row>
    <row r="94">
      <c r="A94" s="79"/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0"/>
      <c r="M94" s="70"/>
      <c r="N94" s="70"/>
      <c r="O94" s="73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</row>
    <row r="95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0"/>
      <c r="M95" s="70"/>
      <c r="N95" s="70"/>
      <c r="O95" s="73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</row>
    <row r="96">
      <c r="A96" s="79"/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0"/>
      <c r="M96" s="70"/>
      <c r="N96" s="70"/>
      <c r="O96" s="73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</row>
    <row r="97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0"/>
      <c r="M97" s="70"/>
      <c r="N97" s="70"/>
      <c r="O97" s="73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</row>
    <row r="98">
      <c r="A98" s="79"/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0"/>
      <c r="M98" s="70"/>
      <c r="N98" s="70"/>
      <c r="O98" s="73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</row>
    <row r="99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0"/>
      <c r="M99" s="70"/>
      <c r="N99" s="70"/>
      <c r="O99" s="73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</row>
    <row r="100">
      <c r="A100" s="79"/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0"/>
      <c r="M100" s="70"/>
      <c r="N100" s="70"/>
      <c r="O100" s="73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</row>
    <row r="101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0"/>
      <c r="M101" s="70"/>
      <c r="N101" s="70"/>
      <c r="O101" s="73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</row>
    <row r="102">
      <c r="A102" s="79"/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0"/>
      <c r="M102" s="70"/>
      <c r="N102" s="70"/>
      <c r="O102" s="73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</row>
    <row r="103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0"/>
      <c r="M103" s="70"/>
      <c r="N103" s="70"/>
      <c r="O103" s="73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</row>
    <row r="104">
      <c r="A104" s="79"/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0"/>
      <c r="M104" s="70"/>
      <c r="N104" s="70"/>
      <c r="O104" s="73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</row>
    <row r="105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0"/>
      <c r="M105" s="70"/>
      <c r="N105" s="70"/>
      <c r="O105" s="73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  <c r="AJ105" s="70"/>
    </row>
    <row r="106">
      <c r="A106" s="79"/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0"/>
      <c r="M106" s="70"/>
      <c r="N106" s="70"/>
      <c r="O106" s="73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</row>
    <row r="107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0"/>
      <c r="M107" s="70"/>
      <c r="N107" s="70"/>
      <c r="O107" s="73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</row>
    <row r="108">
      <c r="A108" s="79"/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0"/>
      <c r="M108" s="70"/>
      <c r="N108" s="70"/>
      <c r="O108" s="73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</row>
    <row r="109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0"/>
      <c r="M109" s="70"/>
      <c r="N109" s="70"/>
      <c r="O109" s="73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</row>
    <row r="110">
      <c r="A110" s="79"/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0"/>
      <c r="M110" s="70"/>
      <c r="N110" s="70"/>
      <c r="O110" s="73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</row>
    <row r="111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0"/>
      <c r="M111" s="70"/>
      <c r="N111" s="70"/>
      <c r="O111" s="73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</row>
    <row r="112">
      <c r="A112" s="79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0"/>
      <c r="M112" s="70"/>
      <c r="N112" s="70"/>
      <c r="O112" s="73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</row>
    <row r="113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0"/>
      <c r="M113" s="70"/>
      <c r="N113" s="70"/>
      <c r="O113" s="73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</row>
    <row r="114">
      <c r="A114" s="79"/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0"/>
      <c r="M114" s="70"/>
      <c r="N114" s="70"/>
      <c r="O114" s="73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</row>
    <row r="115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0"/>
      <c r="M115" s="70"/>
      <c r="N115" s="70"/>
      <c r="O115" s="73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  <c r="AJ115" s="70"/>
    </row>
    <row r="116">
      <c r="A116" s="79"/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0"/>
      <c r="M116" s="70"/>
      <c r="N116" s="70"/>
      <c r="O116" s="73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0"/>
      <c r="AE116" s="70"/>
      <c r="AF116" s="70"/>
      <c r="AG116" s="70"/>
      <c r="AH116" s="70"/>
      <c r="AI116" s="70"/>
      <c r="AJ116" s="70"/>
    </row>
    <row r="117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0"/>
      <c r="M117" s="70"/>
      <c r="N117" s="70"/>
      <c r="O117" s="73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</row>
    <row r="118">
      <c r="A118" s="79"/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0"/>
      <c r="M118" s="70"/>
      <c r="N118" s="70"/>
      <c r="O118" s="73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  <c r="AJ118" s="70"/>
    </row>
    <row r="119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0"/>
      <c r="M119" s="70"/>
      <c r="N119" s="70"/>
      <c r="O119" s="73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  <c r="AB119" s="70"/>
      <c r="AC119" s="70"/>
      <c r="AD119" s="70"/>
      <c r="AE119" s="70"/>
      <c r="AF119" s="70"/>
      <c r="AG119" s="70"/>
      <c r="AH119" s="70"/>
      <c r="AI119" s="70"/>
      <c r="AJ119" s="70"/>
    </row>
    <row r="120">
      <c r="A120" s="79"/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0"/>
      <c r="M120" s="70"/>
      <c r="N120" s="70"/>
      <c r="O120" s="73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70"/>
      <c r="AD120" s="70"/>
      <c r="AE120" s="70"/>
      <c r="AF120" s="70"/>
      <c r="AG120" s="70"/>
      <c r="AH120" s="70"/>
      <c r="AI120" s="70"/>
      <c r="AJ120" s="70"/>
    </row>
    <row r="121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0"/>
      <c r="M121" s="70"/>
      <c r="N121" s="70"/>
      <c r="O121" s="73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  <c r="AB121" s="70"/>
      <c r="AC121" s="70"/>
      <c r="AD121" s="70"/>
      <c r="AE121" s="70"/>
      <c r="AF121" s="70"/>
      <c r="AG121" s="70"/>
      <c r="AH121" s="70"/>
      <c r="AI121" s="70"/>
      <c r="AJ121" s="70"/>
    </row>
    <row r="122">
      <c r="A122" s="79"/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0"/>
      <c r="M122" s="70"/>
      <c r="N122" s="70"/>
      <c r="O122" s="73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0"/>
      <c r="AE122" s="70"/>
      <c r="AF122" s="70"/>
      <c r="AG122" s="70"/>
      <c r="AH122" s="70"/>
      <c r="AI122" s="70"/>
      <c r="AJ122" s="70"/>
    </row>
    <row r="123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0"/>
      <c r="M123" s="70"/>
      <c r="N123" s="70"/>
      <c r="O123" s="73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  <c r="AB123" s="70"/>
      <c r="AC123" s="70"/>
      <c r="AD123" s="70"/>
      <c r="AE123" s="70"/>
      <c r="AF123" s="70"/>
      <c r="AG123" s="70"/>
      <c r="AH123" s="70"/>
      <c r="AI123" s="70"/>
      <c r="AJ123" s="70"/>
    </row>
    <row r="124">
      <c r="A124" s="79"/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0"/>
      <c r="M124" s="70"/>
      <c r="N124" s="70"/>
      <c r="O124" s="73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  <c r="AJ124" s="70"/>
    </row>
    <row r="125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0"/>
      <c r="M125" s="70"/>
      <c r="N125" s="70"/>
      <c r="O125" s="73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  <c r="AB125" s="70"/>
      <c r="AC125" s="70"/>
      <c r="AD125" s="70"/>
      <c r="AE125" s="70"/>
      <c r="AF125" s="70"/>
      <c r="AG125" s="70"/>
      <c r="AH125" s="70"/>
      <c r="AI125" s="70"/>
      <c r="AJ125" s="70"/>
    </row>
    <row r="126">
      <c r="A126" s="79"/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0"/>
      <c r="M126" s="70"/>
      <c r="N126" s="70"/>
      <c r="O126" s="73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  <c r="AJ126" s="70"/>
    </row>
    <row r="127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0"/>
      <c r="M127" s="70"/>
      <c r="N127" s="70"/>
      <c r="O127" s="73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  <c r="AJ127" s="70"/>
    </row>
    <row r="128">
      <c r="A128" s="79"/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0"/>
      <c r="M128" s="70"/>
      <c r="N128" s="70"/>
      <c r="O128" s="73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0"/>
      <c r="AD128" s="70"/>
      <c r="AE128" s="70"/>
      <c r="AF128" s="70"/>
      <c r="AG128" s="70"/>
      <c r="AH128" s="70"/>
      <c r="AI128" s="70"/>
      <c r="AJ128" s="70"/>
    </row>
    <row r="129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0"/>
      <c r="M129" s="70"/>
      <c r="N129" s="70"/>
      <c r="O129" s="73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0"/>
      <c r="AE129" s="70"/>
      <c r="AF129" s="70"/>
      <c r="AG129" s="70"/>
      <c r="AH129" s="70"/>
      <c r="AI129" s="70"/>
      <c r="AJ129" s="70"/>
    </row>
    <row r="130">
      <c r="A130" s="79"/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0"/>
      <c r="M130" s="70"/>
      <c r="N130" s="70"/>
      <c r="O130" s="73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0"/>
      <c r="AD130" s="70"/>
      <c r="AE130" s="70"/>
      <c r="AF130" s="70"/>
      <c r="AG130" s="70"/>
      <c r="AH130" s="70"/>
      <c r="AI130" s="70"/>
      <c r="AJ130" s="70"/>
    </row>
    <row r="131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0"/>
      <c r="M131" s="70"/>
      <c r="N131" s="70"/>
      <c r="O131" s="73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  <c r="AC131" s="70"/>
      <c r="AD131" s="70"/>
      <c r="AE131" s="70"/>
      <c r="AF131" s="70"/>
      <c r="AG131" s="70"/>
      <c r="AH131" s="70"/>
      <c r="AI131" s="70"/>
      <c r="AJ131" s="70"/>
    </row>
    <row r="132">
      <c r="A132" s="79"/>
      <c r="B132" s="79"/>
      <c r="C132" s="79"/>
      <c r="D132" s="79"/>
      <c r="E132" s="79"/>
      <c r="F132" s="79"/>
      <c r="G132" s="79"/>
      <c r="H132" s="79"/>
      <c r="I132" s="79"/>
      <c r="J132" s="79"/>
      <c r="K132" s="79"/>
      <c r="L132" s="70"/>
      <c r="M132" s="70"/>
      <c r="N132" s="70"/>
      <c r="O132" s="73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  <c r="AB132" s="70"/>
      <c r="AC132" s="70"/>
      <c r="AD132" s="70"/>
      <c r="AE132" s="70"/>
      <c r="AF132" s="70"/>
      <c r="AG132" s="70"/>
      <c r="AH132" s="70"/>
      <c r="AI132" s="70"/>
      <c r="AJ132" s="70"/>
    </row>
    <row r="133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0"/>
      <c r="M133" s="70"/>
      <c r="N133" s="70"/>
      <c r="O133" s="73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0"/>
      <c r="AE133" s="70"/>
      <c r="AF133" s="70"/>
      <c r="AG133" s="70"/>
      <c r="AH133" s="70"/>
      <c r="AI133" s="70"/>
      <c r="AJ133" s="70"/>
    </row>
    <row r="134">
      <c r="A134" s="79"/>
      <c r="B134" s="79"/>
      <c r="C134" s="79"/>
      <c r="D134" s="79"/>
      <c r="E134" s="79"/>
      <c r="F134" s="79"/>
      <c r="G134" s="79"/>
      <c r="H134" s="79"/>
      <c r="I134" s="79"/>
      <c r="J134" s="79"/>
      <c r="K134" s="79"/>
      <c r="L134" s="70"/>
      <c r="M134" s="70"/>
      <c r="N134" s="70"/>
      <c r="O134" s="73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70"/>
      <c r="AE134" s="70"/>
      <c r="AF134" s="70"/>
      <c r="AG134" s="70"/>
      <c r="AH134" s="70"/>
      <c r="AI134" s="70"/>
      <c r="AJ134" s="70"/>
    </row>
    <row r="135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0"/>
      <c r="M135" s="70"/>
      <c r="N135" s="70"/>
      <c r="O135" s="73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0"/>
      <c r="AE135" s="70"/>
      <c r="AF135" s="70"/>
      <c r="AG135" s="70"/>
      <c r="AH135" s="70"/>
      <c r="AI135" s="70"/>
      <c r="AJ135" s="70"/>
    </row>
    <row r="136">
      <c r="A136" s="79"/>
      <c r="B136" s="79"/>
      <c r="C136" s="79"/>
      <c r="D136" s="79"/>
      <c r="E136" s="79"/>
      <c r="F136" s="79"/>
      <c r="G136" s="79"/>
      <c r="H136" s="79"/>
      <c r="I136" s="79"/>
      <c r="J136" s="79"/>
      <c r="K136" s="79"/>
      <c r="L136" s="70"/>
      <c r="M136" s="70"/>
      <c r="N136" s="70"/>
      <c r="O136" s="73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0"/>
      <c r="AE136" s="70"/>
      <c r="AF136" s="70"/>
      <c r="AG136" s="70"/>
      <c r="AH136" s="70"/>
      <c r="AI136" s="70"/>
      <c r="AJ136" s="70"/>
    </row>
    <row r="137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0"/>
      <c r="M137" s="70"/>
      <c r="N137" s="70"/>
      <c r="O137" s="73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0"/>
      <c r="AD137" s="70"/>
      <c r="AE137" s="70"/>
      <c r="AF137" s="70"/>
      <c r="AG137" s="70"/>
      <c r="AH137" s="70"/>
      <c r="AI137" s="70"/>
      <c r="AJ137" s="70"/>
    </row>
    <row r="138">
      <c r="A138" s="79"/>
      <c r="B138" s="79"/>
      <c r="C138" s="79"/>
      <c r="D138" s="79"/>
      <c r="E138" s="79"/>
      <c r="F138" s="79"/>
      <c r="G138" s="79"/>
      <c r="H138" s="79"/>
      <c r="I138" s="79"/>
      <c r="J138" s="79"/>
      <c r="K138" s="79"/>
      <c r="L138" s="70"/>
      <c r="M138" s="70"/>
      <c r="N138" s="70"/>
      <c r="O138" s="73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70"/>
      <c r="AE138" s="70"/>
      <c r="AF138" s="70"/>
      <c r="AG138" s="70"/>
      <c r="AH138" s="70"/>
      <c r="AI138" s="70"/>
      <c r="AJ138" s="70"/>
    </row>
    <row r="139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0"/>
      <c r="M139" s="70"/>
      <c r="N139" s="70"/>
      <c r="O139" s="73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70"/>
    </row>
    <row r="140">
      <c r="A140" s="79"/>
      <c r="B140" s="79"/>
      <c r="C140" s="79"/>
      <c r="D140" s="79"/>
      <c r="E140" s="79"/>
      <c r="F140" s="79"/>
      <c r="G140" s="79"/>
      <c r="H140" s="79"/>
      <c r="I140" s="79"/>
      <c r="J140" s="79"/>
      <c r="K140" s="79"/>
      <c r="L140" s="70"/>
      <c r="M140" s="70"/>
      <c r="N140" s="70"/>
      <c r="O140" s="73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  <c r="AC140" s="70"/>
      <c r="AD140" s="70"/>
      <c r="AE140" s="70"/>
      <c r="AF140" s="70"/>
      <c r="AG140" s="70"/>
      <c r="AH140" s="70"/>
      <c r="AI140" s="70"/>
      <c r="AJ140" s="70"/>
    </row>
    <row r="141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0"/>
      <c r="M141" s="70"/>
      <c r="N141" s="70"/>
      <c r="O141" s="73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  <c r="AC141" s="70"/>
      <c r="AD141" s="70"/>
      <c r="AE141" s="70"/>
      <c r="AF141" s="70"/>
      <c r="AG141" s="70"/>
      <c r="AH141" s="70"/>
      <c r="AI141" s="70"/>
      <c r="AJ141" s="70"/>
    </row>
    <row r="142">
      <c r="A142" s="79"/>
      <c r="B142" s="79"/>
      <c r="C142" s="79"/>
      <c r="D142" s="79"/>
      <c r="E142" s="79"/>
      <c r="F142" s="79"/>
      <c r="G142" s="79"/>
      <c r="H142" s="79"/>
      <c r="I142" s="79"/>
      <c r="J142" s="79"/>
      <c r="K142" s="79"/>
      <c r="L142" s="70"/>
      <c r="M142" s="70"/>
      <c r="N142" s="70"/>
      <c r="O142" s="73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70"/>
      <c r="AE142" s="70"/>
      <c r="AF142" s="70"/>
      <c r="AG142" s="70"/>
      <c r="AH142" s="70"/>
      <c r="AI142" s="70"/>
      <c r="AJ142" s="70"/>
    </row>
    <row r="143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0"/>
      <c r="M143" s="70"/>
      <c r="N143" s="70"/>
      <c r="O143" s="73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70"/>
      <c r="AE143" s="70"/>
      <c r="AF143" s="70"/>
      <c r="AG143" s="70"/>
      <c r="AH143" s="70"/>
      <c r="AI143" s="70"/>
      <c r="AJ143" s="70"/>
    </row>
    <row r="144">
      <c r="A144" s="79"/>
      <c r="B144" s="79"/>
      <c r="C144" s="79"/>
      <c r="D144" s="79"/>
      <c r="E144" s="79"/>
      <c r="F144" s="79"/>
      <c r="G144" s="79"/>
      <c r="H144" s="79"/>
      <c r="I144" s="79"/>
      <c r="J144" s="79"/>
      <c r="K144" s="79"/>
      <c r="L144" s="70"/>
      <c r="M144" s="70"/>
      <c r="N144" s="70"/>
      <c r="O144" s="73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  <c r="AB144" s="70"/>
      <c r="AC144" s="70"/>
      <c r="AD144" s="70"/>
      <c r="AE144" s="70"/>
      <c r="AF144" s="70"/>
      <c r="AG144" s="70"/>
      <c r="AH144" s="70"/>
      <c r="AI144" s="70"/>
      <c r="AJ144" s="70"/>
    </row>
    <row r="145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0"/>
      <c r="M145" s="70"/>
      <c r="N145" s="70"/>
      <c r="O145" s="73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  <c r="AB145" s="70"/>
      <c r="AC145" s="70"/>
      <c r="AD145" s="70"/>
      <c r="AE145" s="70"/>
      <c r="AF145" s="70"/>
      <c r="AG145" s="70"/>
      <c r="AH145" s="70"/>
      <c r="AI145" s="70"/>
      <c r="AJ145" s="70"/>
    </row>
    <row r="146">
      <c r="A146" s="79"/>
      <c r="B146" s="79"/>
      <c r="C146" s="79"/>
      <c r="D146" s="79"/>
      <c r="E146" s="79"/>
      <c r="F146" s="79"/>
      <c r="G146" s="79"/>
      <c r="H146" s="79"/>
      <c r="I146" s="79"/>
      <c r="J146" s="79"/>
      <c r="K146" s="79"/>
      <c r="L146" s="70"/>
      <c r="M146" s="70"/>
      <c r="N146" s="70"/>
      <c r="O146" s="73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  <c r="AB146" s="70"/>
      <c r="AC146" s="70"/>
      <c r="AD146" s="70"/>
      <c r="AE146" s="70"/>
      <c r="AF146" s="70"/>
      <c r="AG146" s="70"/>
      <c r="AH146" s="70"/>
      <c r="AI146" s="70"/>
      <c r="AJ146" s="70"/>
    </row>
    <row r="147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0"/>
      <c r="M147" s="70"/>
      <c r="N147" s="70"/>
      <c r="O147" s="73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  <c r="AB147" s="70"/>
      <c r="AC147" s="70"/>
      <c r="AD147" s="70"/>
      <c r="AE147" s="70"/>
      <c r="AF147" s="70"/>
      <c r="AG147" s="70"/>
      <c r="AH147" s="70"/>
      <c r="AI147" s="70"/>
      <c r="AJ147" s="70"/>
    </row>
    <row r="148">
      <c r="A148" s="79"/>
      <c r="B148" s="79"/>
      <c r="C148" s="79"/>
      <c r="D148" s="79"/>
      <c r="E148" s="79"/>
      <c r="F148" s="79"/>
      <c r="G148" s="79"/>
      <c r="H148" s="79"/>
      <c r="I148" s="79"/>
      <c r="J148" s="79"/>
      <c r="K148" s="79"/>
      <c r="L148" s="70"/>
      <c r="M148" s="70"/>
      <c r="N148" s="70"/>
      <c r="O148" s="73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  <c r="AJ148" s="70"/>
    </row>
    <row r="149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0"/>
      <c r="M149" s="70"/>
      <c r="N149" s="70"/>
      <c r="O149" s="73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  <c r="AB149" s="70"/>
      <c r="AC149" s="70"/>
      <c r="AD149" s="70"/>
      <c r="AE149" s="70"/>
      <c r="AF149" s="70"/>
      <c r="AG149" s="70"/>
      <c r="AH149" s="70"/>
      <c r="AI149" s="70"/>
      <c r="AJ149" s="70"/>
    </row>
    <row r="150">
      <c r="A150" s="79"/>
      <c r="B150" s="79"/>
      <c r="C150" s="79"/>
      <c r="D150" s="79"/>
      <c r="E150" s="79"/>
      <c r="F150" s="79"/>
      <c r="G150" s="79"/>
      <c r="H150" s="79"/>
      <c r="I150" s="79"/>
      <c r="J150" s="79"/>
      <c r="K150" s="79"/>
      <c r="L150" s="70"/>
      <c r="M150" s="70"/>
      <c r="N150" s="70"/>
      <c r="O150" s="73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70"/>
    </row>
    <row r="151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0"/>
      <c r="M151" s="70"/>
      <c r="N151" s="70"/>
      <c r="O151" s="73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  <c r="AB151" s="70"/>
      <c r="AC151" s="70"/>
      <c r="AD151" s="70"/>
      <c r="AE151" s="70"/>
      <c r="AF151" s="70"/>
      <c r="AG151" s="70"/>
      <c r="AH151" s="70"/>
      <c r="AI151" s="70"/>
      <c r="AJ151" s="70"/>
    </row>
    <row r="152">
      <c r="A152" s="79"/>
      <c r="B152" s="79"/>
      <c r="C152" s="79"/>
      <c r="D152" s="79"/>
      <c r="E152" s="79"/>
      <c r="F152" s="79"/>
      <c r="G152" s="79"/>
      <c r="H152" s="79"/>
      <c r="I152" s="79"/>
      <c r="J152" s="79"/>
      <c r="K152" s="79"/>
      <c r="L152" s="70"/>
      <c r="M152" s="70"/>
      <c r="N152" s="70"/>
      <c r="O152" s="73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  <c r="AB152" s="70"/>
      <c r="AC152" s="70"/>
      <c r="AD152" s="70"/>
      <c r="AE152" s="70"/>
      <c r="AF152" s="70"/>
      <c r="AG152" s="70"/>
      <c r="AH152" s="70"/>
      <c r="AI152" s="70"/>
      <c r="AJ152" s="70"/>
    </row>
    <row r="153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0"/>
      <c r="M153" s="70"/>
      <c r="N153" s="70"/>
      <c r="O153" s="73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  <c r="AB153" s="70"/>
      <c r="AC153" s="70"/>
      <c r="AD153" s="70"/>
      <c r="AE153" s="70"/>
      <c r="AF153" s="70"/>
      <c r="AG153" s="70"/>
      <c r="AH153" s="70"/>
      <c r="AI153" s="70"/>
      <c r="AJ153" s="70"/>
    </row>
    <row r="154">
      <c r="A154" s="79"/>
      <c r="B154" s="79"/>
      <c r="C154" s="79"/>
      <c r="D154" s="79"/>
      <c r="E154" s="79"/>
      <c r="F154" s="79"/>
      <c r="G154" s="79"/>
      <c r="H154" s="79"/>
      <c r="I154" s="79"/>
      <c r="J154" s="79"/>
      <c r="K154" s="79"/>
      <c r="L154" s="70"/>
      <c r="M154" s="70"/>
      <c r="N154" s="70"/>
      <c r="O154" s="73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  <c r="AB154" s="70"/>
      <c r="AC154" s="70"/>
      <c r="AD154" s="70"/>
      <c r="AE154" s="70"/>
      <c r="AF154" s="70"/>
      <c r="AG154" s="70"/>
      <c r="AH154" s="70"/>
      <c r="AI154" s="70"/>
      <c r="AJ154" s="70"/>
    </row>
    <row r="155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0"/>
      <c r="M155" s="70"/>
      <c r="N155" s="70"/>
      <c r="O155" s="73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  <c r="AB155" s="70"/>
      <c r="AC155" s="70"/>
      <c r="AD155" s="70"/>
      <c r="AE155" s="70"/>
      <c r="AF155" s="70"/>
      <c r="AG155" s="70"/>
      <c r="AH155" s="70"/>
      <c r="AI155" s="70"/>
      <c r="AJ155" s="70"/>
    </row>
    <row r="156">
      <c r="A156" s="79"/>
      <c r="B156" s="79"/>
      <c r="C156" s="79"/>
      <c r="D156" s="79"/>
      <c r="E156" s="79"/>
      <c r="F156" s="79"/>
      <c r="G156" s="79"/>
      <c r="H156" s="79"/>
      <c r="I156" s="79"/>
      <c r="J156" s="79"/>
      <c r="K156" s="79"/>
      <c r="L156" s="70"/>
      <c r="M156" s="70"/>
      <c r="N156" s="70"/>
      <c r="O156" s="73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</row>
    <row r="157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0"/>
      <c r="M157" s="70"/>
      <c r="N157" s="70"/>
      <c r="O157" s="73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  <c r="AB157" s="70"/>
      <c r="AC157" s="70"/>
      <c r="AD157" s="70"/>
      <c r="AE157" s="70"/>
      <c r="AF157" s="70"/>
      <c r="AG157" s="70"/>
      <c r="AH157" s="70"/>
      <c r="AI157" s="70"/>
      <c r="AJ157" s="70"/>
    </row>
    <row r="158">
      <c r="A158" s="79"/>
      <c r="B158" s="79"/>
      <c r="C158" s="79"/>
      <c r="D158" s="79"/>
      <c r="E158" s="79"/>
      <c r="F158" s="79"/>
      <c r="G158" s="79"/>
      <c r="H158" s="79"/>
      <c r="I158" s="79"/>
      <c r="J158" s="79"/>
      <c r="K158" s="79"/>
      <c r="L158" s="70"/>
      <c r="M158" s="70"/>
      <c r="N158" s="70"/>
      <c r="O158" s="73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  <c r="AB158" s="70"/>
      <c r="AC158" s="70"/>
      <c r="AD158" s="70"/>
      <c r="AE158" s="70"/>
      <c r="AF158" s="70"/>
      <c r="AG158" s="70"/>
      <c r="AH158" s="70"/>
      <c r="AI158" s="70"/>
      <c r="AJ158" s="70"/>
    </row>
    <row r="159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0"/>
      <c r="M159" s="70"/>
      <c r="N159" s="70"/>
      <c r="O159" s="73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  <c r="AB159" s="70"/>
      <c r="AC159" s="70"/>
      <c r="AD159" s="70"/>
      <c r="AE159" s="70"/>
      <c r="AF159" s="70"/>
      <c r="AG159" s="70"/>
      <c r="AH159" s="70"/>
      <c r="AI159" s="70"/>
      <c r="AJ159" s="70"/>
    </row>
    <row r="160">
      <c r="A160" s="79"/>
      <c r="B160" s="79"/>
      <c r="C160" s="79"/>
      <c r="D160" s="79"/>
      <c r="E160" s="79"/>
      <c r="F160" s="79"/>
      <c r="G160" s="79"/>
      <c r="H160" s="79"/>
      <c r="I160" s="79"/>
      <c r="J160" s="79"/>
      <c r="K160" s="79"/>
      <c r="L160" s="70"/>
      <c r="M160" s="70"/>
      <c r="N160" s="70"/>
      <c r="O160" s="73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  <c r="AB160" s="70"/>
      <c r="AC160" s="70"/>
      <c r="AD160" s="70"/>
      <c r="AE160" s="70"/>
      <c r="AF160" s="70"/>
      <c r="AG160" s="70"/>
      <c r="AH160" s="70"/>
      <c r="AI160" s="70"/>
      <c r="AJ160" s="70"/>
    </row>
    <row r="161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0"/>
      <c r="M161" s="70"/>
      <c r="N161" s="70"/>
      <c r="O161" s="73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  <c r="AB161" s="70"/>
      <c r="AC161" s="70"/>
      <c r="AD161" s="70"/>
      <c r="AE161" s="70"/>
      <c r="AF161" s="70"/>
      <c r="AG161" s="70"/>
      <c r="AH161" s="70"/>
      <c r="AI161" s="70"/>
      <c r="AJ161" s="70"/>
    </row>
    <row r="162">
      <c r="A162" s="79"/>
      <c r="B162" s="79"/>
      <c r="C162" s="79"/>
      <c r="D162" s="79"/>
      <c r="E162" s="79"/>
      <c r="F162" s="79"/>
      <c r="G162" s="79"/>
      <c r="H162" s="79"/>
      <c r="I162" s="79"/>
      <c r="J162" s="79"/>
      <c r="K162" s="79"/>
      <c r="L162" s="70"/>
      <c r="M162" s="70"/>
      <c r="N162" s="70"/>
      <c r="O162" s="73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  <c r="AB162" s="70"/>
      <c r="AC162" s="70"/>
      <c r="AD162" s="70"/>
      <c r="AE162" s="70"/>
      <c r="AF162" s="70"/>
      <c r="AG162" s="70"/>
      <c r="AH162" s="70"/>
      <c r="AI162" s="70"/>
      <c r="AJ162" s="70"/>
    </row>
    <row r="163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0"/>
      <c r="M163" s="70"/>
      <c r="N163" s="70"/>
      <c r="O163" s="73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  <c r="AB163" s="70"/>
      <c r="AC163" s="70"/>
      <c r="AD163" s="70"/>
      <c r="AE163" s="70"/>
      <c r="AF163" s="70"/>
      <c r="AG163" s="70"/>
      <c r="AH163" s="70"/>
      <c r="AI163" s="70"/>
      <c r="AJ163" s="70"/>
    </row>
    <row r="164">
      <c r="A164" s="79"/>
      <c r="B164" s="79"/>
      <c r="C164" s="79"/>
      <c r="D164" s="79"/>
      <c r="E164" s="79"/>
      <c r="F164" s="79"/>
      <c r="G164" s="79"/>
      <c r="H164" s="79"/>
      <c r="I164" s="79"/>
      <c r="J164" s="79"/>
      <c r="K164" s="79"/>
      <c r="L164" s="70"/>
      <c r="M164" s="70"/>
      <c r="N164" s="70"/>
      <c r="O164" s="73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  <c r="AB164" s="70"/>
      <c r="AC164" s="70"/>
      <c r="AD164" s="70"/>
      <c r="AE164" s="70"/>
      <c r="AF164" s="70"/>
      <c r="AG164" s="70"/>
      <c r="AH164" s="70"/>
      <c r="AI164" s="70"/>
      <c r="AJ164" s="70"/>
    </row>
    <row r="165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0"/>
      <c r="M165" s="70"/>
      <c r="N165" s="70"/>
      <c r="O165" s="73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  <c r="AB165" s="70"/>
      <c r="AC165" s="70"/>
      <c r="AD165" s="70"/>
      <c r="AE165" s="70"/>
      <c r="AF165" s="70"/>
      <c r="AG165" s="70"/>
      <c r="AH165" s="70"/>
      <c r="AI165" s="70"/>
      <c r="AJ165" s="70"/>
    </row>
    <row r="166">
      <c r="A166" s="79"/>
      <c r="B166" s="79"/>
      <c r="C166" s="79"/>
      <c r="D166" s="79"/>
      <c r="E166" s="79"/>
      <c r="F166" s="79"/>
      <c r="G166" s="79"/>
      <c r="H166" s="79"/>
      <c r="I166" s="79"/>
      <c r="J166" s="79"/>
      <c r="K166" s="79"/>
      <c r="L166" s="70"/>
      <c r="M166" s="70"/>
      <c r="N166" s="70"/>
      <c r="O166" s="73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  <c r="AB166" s="70"/>
      <c r="AC166" s="70"/>
      <c r="AD166" s="70"/>
      <c r="AE166" s="70"/>
      <c r="AF166" s="70"/>
      <c r="AG166" s="70"/>
      <c r="AH166" s="70"/>
      <c r="AI166" s="70"/>
      <c r="AJ166" s="70"/>
    </row>
    <row r="167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0"/>
      <c r="M167" s="70"/>
      <c r="N167" s="70"/>
      <c r="O167" s="73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  <c r="AB167" s="70"/>
      <c r="AC167" s="70"/>
      <c r="AD167" s="70"/>
      <c r="AE167" s="70"/>
      <c r="AF167" s="70"/>
      <c r="AG167" s="70"/>
      <c r="AH167" s="70"/>
      <c r="AI167" s="70"/>
      <c r="AJ167" s="70"/>
    </row>
    <row r="168">
      <c r="A168" s="79"/>
      <c r="B168" s="79"/>
      <c r="C168" s="79"/>
      <c r="D168" s="79"/>
      <c r="E168" s="79"/>
      <c r="F168" s="79"/>
      <c r="G168" s="79"/>
      <c r="H168" s="79"/>
      <c r="I168" s="79"/>
      <c r="J168" s="79"/>
      <c r="K168" s="79"/>
      <c r="L168" s="70"/>
      <c r="M168" s="70"/>
      <c r="N168" s="70"/>
      <c r="O168" s="73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  <c r="AB168" s="70"/>
      <c r="AC168" s="70"/>
      <c r="AD168" s="70"/>
      <c r="AE168" s="70"/>
      <c r="AF168" s="70"/>
      <c r="AG168" s="70"/>
      <c r="AH168" s="70"/>
      <c r="AI168" s="70"/>
      <c r="AJ168" s="70"/>
    </row>
    <row r="169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0"/>
      <c r="M169" s="70"/>
      <c r="N169" s="70"/>
      <c r="O169" s="73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  <c r="AB169" s="70"/>
      <c r="AC169" s="70"/>
      <c r="AD169" s="70"/>
      <c r="AE169" s="70"/>
      <c r="AF169" s="70"/>
      <c r="AG169" s="70"/>
      <c r="AH169" s="70"/>
      <c r="AI169" s="70"/>
      <c r="AJ169" s="70"/>
    </row>
    <row r="170">
      <c r="A170" s="79"/>
      <c r="B170" s="79"/>
      <c r="C170" s="79"/>
      <c r="D170" s="79"/>
      <c r="E170" s="79"/>
      <c r="F170" s="79"/>
      <c r="G170" s="79"/>
      <c r="H170" s="79"/>
      <c r="I170" s="79"/>
      <c r="J170" s="79"/>
      <c r="K170" s="79"/>
      <c r="L170" s="70"/>
      <c r="M170" s="70"/>
      <c r="N170" s="70"/>
      <c r="O170" s="73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  <c r="AB170" s="70"/>
      <c r="AC170" s="70"/>
      <c r="AD170" s="70"/>
      <c r="AE170" s="70"/>
      <c r="AF170" s="70"/>
      <c r="AG170" s="70"/>
      <c r="AH170" s="70"/>
      <c r="AI170" s="70"/>
      <c r="AJ170" s="70"/>
    </row>
    <row r="171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0"/>
      <c r="M171" s="70"/>
      <c r="N171" s="70"/>
      <c r="O171" s="73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  <c r="AB171" s="70"/>
      <c r="AC171" s="70"/>
      <c r="AD171" s="70"/>
      <c r="AE171" s="70"/>
      <c r="AF171" s="70"/>
      <c r="AG171" s="70"/>
      <c r="AH171" s="70"/>
      <c r="AI171" s="70"/>
      <c r="AJ171" s="70"/>
    </row>
    <row r="172">
      <c r="A172" s="79"/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0"/>
      <c r="M172" s="70"/>
      <c r="N172" s="70"/>
      <c r="O172" s="73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  <c r="AB172" s="70"/>
      <c r="AC172" s="70"/>
      <c r="AD172" s="70"/>
      <c r="AE172" s="70"/>
      <c r="AF172" s="70"/>
      <c r="AG172" s="70"/>
      <c r="AH172" s="70"/>
      <c r="AI172" s="70"/>
      <c r="AJ172" s="70"/>
    </row>
    <row r="173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0"/>
      <c r="M173" s="70"/>
      <c r="N173" s="70"/>
      <c r="O173" s="73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  <c r="AB173" s="70"/>
      <c r="AC173" s="70"/>
      <c r="AD173" s="70"/>
      <c r="AE173" s="70"/>
      <c r="AF173" s="70"/>
      <c r="AG173" s="70"/>
      <c r="AH173" s="70"/>
      <c r="AI173" s="70"/>
      <c r="AJ173" s="70"/>
    </row>
    <row r="174">
      <c r="A174" s="79"/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0"/>
      <c r="M174" s="70"/>
      <c r="N174" s="70"/>
      <c r="O174" s="73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  <c r="AJ174" s="70"/>
    </row>
    <row r="175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0"/>
      <c r="M175" s="70"/>
      <c r="N175" s="70"/>
      <c r="O175" s="73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70"/>
    </row>
    <row r="176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0"/>
      <c r="M176" s="70"/>
      <c r="N176" s="70"/>
      <c r="O176" s="73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  <c r="AB176" s="70"/>
      <c r="AC176" s="70"/>
      <c r="AD176" s="70"/>
      <c r="AE176" s="70"/>
      <c r="AF176" s="70"/>
      <c r="AG176" s="70"/>
      <c r="AH176" s="70"/>
      <c r="AI176" s="70"/>
      <c r="AJ176" s="70"/>
    </row>
    <row r="177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0"/>
      <c r="M177" s="70"/>
      <c r="N177" s="70"/>
      <c r="O177" s="73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  <c r="AB177" s="70"/>
      <c r="AC177" s="70"/>
      <c r="AD177" s="70"/>
      <c r="AE177" s="70"/>
      <c r="AF177" s="70"/>
      <c r="AG177" s="70"/>
      <c r="AH177" s="70"/>
      <c r="AI177" s="70"/>
      <c r="AJ177" s="70"/>
    </row>
    <row r="178">
      <c r="A178" s="79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0"/>
      <c r="M178" s="70"/>
      <c r="N178" s="70"/>
      <c r="O178" s="73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  <c r="AB178" s="70"/>
      <c r="AC178" s="70"/>
      <c r="AD178" s="70"/>
      <c r="AE178" s="70"/>
      <c r="AF178" s="70"/>
      <c r="AG178" s="70"/>
      <c r="AH178" s="70"/>
      <c r="AI178" s="70"/>
      <c r="AJ178" s="70"/>
    </row>
    <row r="179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0"/>
      <c r="M179" s="70"/>
      <c r="N179" s="70"/>
      <c r="O179" s="73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  <c r="AB179" s="70"/>
      <c r="AC179" s="70"/>
      <c r="AD179" s="70"/>
      <c r="AE179" s="70"/>
      <c r="AF179" s="70"/>
      <c r="AG179" s="70"/>
      <c r="AH179" s="70"/>
      <c r="AI179" s="70"/>
      <c r="AJ179" s="70"/>
    </row>
    <row r="180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0"/>
      <c r="M180" s="70"/>
      <c r="N180" s="70"/>
      <c r="O180" s="73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  <c r="AJ180" s="70"/>
    </row>
    <row r="181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0"/>
      <c r="M181" s="70"/>
      <c r="N181" s="70"/>
      <c r="O181" s="73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  <c r="AJ181" s="70"/>
    </row>
    <row r="182">
      <c r="A182" s="79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0"/>
      <c r="M182" s="70"/>
      <c r="N182" s="70"/>
      <c r="O182" s="73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  <c r="AJ182" s="70"/>
    </row>
    <row r="183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0"/>
      <c r="M183" s="70"/>
      <c r="N183" s="70"/>
      <c r="O183" s="73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  <c r="AB183" s="70"/>
      <c r="AC183" s="70"/>
      <c r="AD183" s="70"/>
      <c r="AE183" s="70"/>
      <c r="AF183" s="70"/>
      <c r="AG183" s="70"/>
      <c r="AH183" s="70"/>
      <c r="AI183" s="70"/>
      <c r="AJ183" s="70"/>
    </row>
    <row r="184">
      <c r="A184" s="79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0"/>
      <c r="M184" s="70"/>
      <c r="N184" s="70"/>
      <c r="O184" s="73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  <c r="AB184" s="70"/>
      <c r="AC184" s="70"/>
      <c r="AD184" s="70"/>
      <c r="AE184" s="70"/>
      <c r="AF184" s="70"/>
      <c r="AG184" s="70"/>
      <c r="AH184" s="70"/>
      <c r="AI184" s="70"/>
      <c r="AJ184" s="70"/>
    </row>
    <row r="185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0"/>
      <c r="M185" s="70"/>
      <c r="N185" s="70"/>
      <c r="O185" s="73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  <c r="AB185" s="70"/>
      <c r="AC185" s="70"/>
      <c r="AD185" s="70"/>
      <c r="AE185" s="70"/>
      <c r="AF185" s="70"/>
      <c r="AG185" s="70"/>
      <c r="AH185" s="70"/>
      <c r="AI185" s="70"/>
      <c r="AJ185" s="70"/>
    </row>
    <row r="186">
      <c r="A186" s="79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0"/>
      <c r="M186" s="70"/>
      <c r="N186" s="70"/>
      <c r="O186" s="73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  <c r="AB186" s="70"/>
      <c r="AC186" s="70"/>
      <c r="AD186" s="70"/>
      <c r="AE186" s="70"/>
      <c r="AF186" s="70"/>
      <c r="AG186" s="70"/>
      <c r="AH186" s="70"/>
      <c r="AI186" s="70"/>
      <c r="AJ186" s="70"/>
    </row>
    <row r="187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0"/>
      <c r="M187" s="70"/>
      <c r="N187" s="70"/>
      <c r="O187" s="73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B187" s="70"/>
      <c r="AC187" s="70"/>
      <c r="AD187" s="70"/>
      <c r="AE187" s="70"/>
      <c r="AF187" s="70"/>
      <c r="AG187" s="70"/>
      <c r="AH187" s="70"/>
      <c r="AI187" s="70"/>
      <c r="AJ187" s="70"/>
    </row>
    <row r="188">
      <c r="A188" s="79"/>
      <c r="B188" s="79"/>
      <c r="C188" s="79"/>
      <c r="D188" s="79"/>
      <c r="E188" s="79"/>
      <c r="F188" s="79"/>
      <c r="G188" s="79"/>
      <c r="H188" s="79"/>
      <c r="I188" s="79"/>
      <c r="J188" s="79"/>
      <c r="K188" s="79"/>
      <c r="L188" s="70"/>
      <c r="M188" s="70"/>
      <c r="N188" s="70"/>
      <c r="O188" s="73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  <c r="AB188" s="70"/>
      <c r="AC188" s="70"/>
      <c r="AD188" s="70"/>
      <c r="AE188" s="70"/>
      <c r="AF188" s="70"/>
      <c r="AG188" s="70"/>
      <c r="AH188" s="70"/>
      <c r="AI188" s="70"/>
      <c r="AJ188" s="70"/>
    </row>
    <row r="189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0"/>
      <c r="M189" s="70"/>
      <c r="N189" s="70"/>
      <c r="O189" s="73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  <c r="AB189" s="70"/>
      <c r="AC189" s="70"/>
      <c r="AD189" s="70"/>
      <c r="AE189" s="70"/>
      <c r="AF189" s="70"/>
      <c r="AG189" s="70"/>
      <c r="AH189" s="70"/>
      <c r="AI189" s="70"/>
      <c r="AJ189" s="70"/>
    </row>
    <row r="190">
      <c r="A190" s="79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0"/>
      <c r="M190" s="70"/>
      <c r="N190" s="70"/>
      <c r="O190" s="73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  <c r="AJ190" s="70"/>
    </row>
    <row r="191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0"/>
      <c r="M191" s="70"/>
      <c r="N191" s="70"/>
      <c r="O191" s="73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  <c r="AB191" s="70"/>
      <c r="AC191" s="70"/>
      <c r="AD191" s="70"/>
      <c r="AE191" s="70"/>
      <c r="AF191" s="70"/>
      <c r="AG191" s="70"/>
      <c r="AH191" s="70"/>
      <c r="AI191" s="70"/>
      <c r="AJ191" s="70"/>
    </row>
    <row r="192">
      <c r="A192" s="79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0"/>
      <c r="M192" s="70"/>
      <c r="N192" s="70"/>
      <c r="O192" s="73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  <c r="AB192" s="70"/>
      <c r="AC192" s="70"/>
      <c r="AD192" s="70"/>
      <c r="AE192" s="70"/>
      <c r="AF192" s="70"/>
      <c r="AG192" s="70"/>
      <c r="AH192" s="70"/>
      <c r="AI192" s="70"/>
      <c r="AJ192" s="70"/>
    </row>
    <row r="193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0"/>
      <c r="M193" s="70"/>
      <c r="N193" s="70"/>
      <c r="O193" s="73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  <c r="AB193" s="70"/>
      <c r="AC193" s="70"/>
      <c r="AD193" s="70"/>
      <c r="AE193" s="70"/>
      <c r="AF193" s="70"/>
      <c r="AG193" s="70"/>
      <c r="AH193" s="70"/>
      <c r="AI193" s="70"/>
      <c r="AJ193" s="70"/>
    </row>
    <row r="194">
      <c r="A194" s="79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0"/>
      <c r="M194" s="70"/>
      <c r="N194" s="70"/>
      <c r="O194" s="73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  <c r="AB194" s="70"/>
      <c r="AC194" s="70"/>
      <c r="AD194" s="70"/>
      <c r="AE194" s="70"/>
      <c r="AF194" s="70"/>
      <c r="AG194" s="70"/>
      <c r="AH194" s="70"/>
      <c r="AI194" s="70"/>
      <c r="AJ194" s="70"/>
    </row>
    <row r="195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0"/>
      <c r="M195" s="70"/>
      <c r="N195" s="70"/>
      <c r="O195" s="73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  <c r="AB195" s="70"/>
      <c r="AC195" s="70"/>
      <c r="AD195" s="70"/>
      <c r="AE195" s="70"/>
      <c r="AF195" s="70"/>
      <c r="AG195" s="70"/>
      <c r="AH195" s="70"/>
      <c r="AI195" s="70"/>
      <c r="AJ195" s="70"/>
    </row>
    <row r="196">
      <c r="A196" s="79"/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0"/>
      <c r="M196" s="70"/>
      <c r="N196" s="70"/>
      <c r="O196" s="73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  <c r="AB196" s="70"/>
      <c r="AC196" s="70"/>
      <c r="AD196" s="70"/>
      <c r="AE196" s="70"/>
      <c r="AF196" s="70"/>
      <c r="AG196" s="70"/>
      <c r="AH196" s="70"/>
      <c r="AI196" s="70"/>
      <c r="AJ196" s="70"/>
    </row>
    <row r="197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0"/>
      <c r="M197" s="70"/>
      <c r="N197" s="70"/>
      <c r="O197" s="73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  <c r="AB197" s="70"/>
      <c r="AC197" s="70"/>
      <c r="AD197" s="70"/>
      <c r="AE197" s="70"/>
      <c r="AF197" s="70"/>
      <c r="AG197" s="70"/>
      <c r="AH197" s="70"/>
      <c r="AI197" s="70"/>
      <c r="AJ197" s="70"/>
    </row>
    <row r="198">
      <c r="A198" s="79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0"/>
      <c r="M198" s="70"/>
      <c r="N198" s="70"/>
      <c r="O198" s="73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  <c r="AJ198" s="70"/>
    </row>
    <row r="199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0"/>
      <c r="M199" s="70"/>
      <c r="N199" s="70"/>
      <c r="O199" s="73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  <c r="AJ199" s="70"/>
    </row>
    <row r="200">
      <c r="A200" s="79"/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0"/>
      <c r="M200" s="70"/>
      <c r="N200" s="70"/>
      <c r="O200" s="73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B200" s="70"/>
      <c r="AC200" s="70"/>
      <c r="AD200" s="70"/>
      <c r="AE200" s="70"/>
      <c r="AF200" s="70"/>
      <c r="AG200" s="70"/>
      <c r="AH200" s="70"/>
      <c r="AI200" s="70"/>
      <c r="AJ200" s="70"/>
    </row>
    <row r="201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0"/>
      <c r="M201" s="70"/>
      <c r="N201" s="70"/>
      <c r="O201" s="73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  <c r="AB201" s="70"/>
      <c r="AC201" s="70"/>
      <c r="AD201" s="70"/>
      <c r="AE201" s="70"/>
      <c r="AF201" s="70"/>
      <c r="AG201" s="70"/>
      <c r="AH201" s="70"/>
      <c r="AI201" s="70"/>
      <c r="AJ201" s="70"/>
    </row>
    <row r="202">
      <c r="A202" s="79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0"/>
      <c r="M202" s="70"/>
      <c r="N202" s="70"/>
      <c r="O202" s="73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  <c r="AB202" s="70"/>
      <c r="AC202" s="70"/>
      <c r="AD202" s="70"/>
      <c r="AE202" s="70"/>
      <c r="AF202" s="70"/>
      <c r="AG202" s="70"/>
      <c r="AH202" s="70"/>
      <c r="AI202" s="70"/>
      <c r="AJ202" s="70"/>
    </row>
    <row r="203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0"/>
      <c r="M203" s="70"/>
      <c r="N203" s="70"/>
      <c r="O203" s="73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  <c r="AB203" s="70"/>
      <c r="AC203" s="70"/>
      <c r="AD203" s="70"/>
      <c r="AE203" s="70"/>
      <c r="AF203" s="70"/>
      <c r="AG203" s="70"/>
      <c r="AH203" s="70"/>
      <c r="AI203" s="70"/>
      <c r="AJ203" s="70"/>
    </row>
    <row r="204">
      <c r="A204" s="79"/>
      <c r="B204" s="79"/>
      <c r="C204" s="79"/>
      <c r="D204" s="79"/>
      <c r="E204" s="79"/>
      <c r="F204" s="79"/>
      <c r="G204" s="79"/>
      <c r="H204" s="79"/>
      <c r="I204" s="79"/>
      <c r="J204" s="79"/>
      <c r="K204" s="79"/>
      <c r="L204" s="70"/>
      <c r="M204" s="70"/>
      <c r="N204" s="70"/>
      <c r="O204" s="73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  <c r="AB204" s="70"/>
      <c r="AC204" s="70"/>
      <c r="AD204" s="70"/>
      <c r="AE204" s="70"/>
      <c r="AF204" s="70"/>
      <c r="AG204" s="70"/>
      <c r="AH204" s="70"/>
      <c r="AI204" s="70"/>
      <c r="AJ204" s="70"/>
    </row>
    <row r="205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0"/>
      <c r="M205" s="70"/>
      <c r="N205" s="70"/>
      <c r="O205" s="73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  <c r="AB205" s="70"/>
      <c r="AC205" s="70"/>
      <c r="AD205" s="70"/>
      <c r="AE205" s="70"/>
      <c r="AF205" s="70"/>
      <c r="AG205" s="70"/>
      <c r="AH205" s="70"/>
      <c r="AI205" s="70"/>
      <c r="AJ205" s="70"/>
    </row>
    <row r="206">
      <c r="A206" s="79"/>
      <c r="B206" s="79"/>
      <c r="C206" s="79"/>
      <c r="D206" s="79"/>
      <c r="E206" s="79"/>
      <c r="F206" s="79"/>
      <c r="G206" s="79"/>
      <c r="H206" s="79"/>
      <c r="I206" s="79"/>
      <c r="J206" s="79"/>
      <c r="K206" s="79"/>
      <c r="L206" s="70"/>
      <c r="M206" s="70"/>
      <c r="N206" s="70"/>
      <c r="O206" s="73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  <c r="AB206" s="70"/>
      <c r="AC206" s="70"/>
      <c r="AD206" s="70"/>
      <c r="AE206" s="70"/>
      <c r="AF206" s="70"/>
      <c r="AG206" s="70"/>
      <c r="AH206" s="70"/>
      <c r="AI206" s="70"/>
      <c r="AJ206" s="70"/>
    </row>
    <row r="207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0"/>
      <c r="M207" s="70"/>
      <c r="N207" s="70"/>
      <c r="O207" s="73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  <c r="AB207" s="70"/>
      <c r="AC207" s="70"/>
      <c r="AD207" s="70"/>
      <c r="AE207" s="70"/>
      <c r="AF207" s="70"/>
      <c r="AG207" s="70"/>
      <c r="AH207" s="70"/>
      <c r="AI207" s="70"/>
      <c r="AJ207" s="70"/>
    </row>
    <row r="208">
      <c r="A208" s="79"/>
      <c r="B208" s="79"/>
      <c r="C208" s="79"/>
      <c r="D208" s="79"/>
      <c r="E208" s="79"/>
      <c r="F208" s="79"/>
      <c r="G208" s="79"/>
      <c r="H208" s="79"/>
      <c r="I208" s="79"/>
      <c r="J208" s="79"/>
      <c r="K208" s="79"/>
      <c r="L208" s="70"/>
      <c r="M208" s="70"/>
      <c r="N208" s="70"/>
      <c r="O208" s="73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  <c r="AB208" s="70"/>
      <c r="AC208" s="70"/>
      <c r="AD208" s="70"/>
      <c r="AE208" s="70"/>
      <c r="AF208" s="70"/>
      <c r="AG208" s="70"/>
      <c r="AH208" s="70"/>
      <c r="AI208" s="70"/>
      <c r="AJ208" s="70"/>
    </row>
    <row r="209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0"/>
      <c r="M209" s="70"/>
      <c r="N209" s="70"/>
      <c r="O209" s="73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  <c r="AB209" s="70"/>
      <c r="AC209" s="70"/>
      <c r="AD209" s="70"/>
      <c r="AE209" s="70"/>
      <c r="AF209" s="70"/>
      <c r="AG209" s="70"/>
      <c r="AH209" s="70"/>
      <c r="AI209" s="70"/>
      <c r="AJ209" s="70"/>
    </row>
    <row r="210">
      <c r="A210" s="79"/>
      <c r="B210" s="79"/>
      <c r="C210" s="79"/>
      <c r="D210" s="79"/>
      <c r="E210" s="79"/>
      <c r="F210" s="79"/>
      <c r="G210" s="79"/>
      <c r="H210" s="79"/>
      <c r="I210" s="79"/>
      <c r="J210" s="79"/>
      <c r="K210" s="79"/>
      <c r="L210" s="70"/>
      <c r="M210" s="70"/>
      <c r="N210" s="70"/>
      <c r="O210" s="73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  <c r="AB210" s="70"/>
      <c r="AC210" s="70"/>
      <c r="AD210" s="70"/>
      <c r="AE210" s="70"/>
      <c r="AF210" s="70"/>
      <c r="AG210" s="70"/>
      <c r="AH210" s="70"/>
      <c r="AI210" s="70"/>
      <c r="AJ210" s="70"/>
    </row>
    <row r="211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0"/>
      <c r="M211" s="70"/>
      <c r="N211" s="70"/>
      <c r="O211" s="73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  <c r="AB211" s="70"/>
      <c r="AC211" s="70"/>
      <c r="AD211" s="70"/>
      <c r="AE211" s="70"/>
      <c r="AF211" s="70"/>
      <c r="AG211" s="70"/>
      <c r="AH211" s="70"/>
      <c r="AI211" s="70"/>
      <c r="AJ211" s="70"/>
    </row>
    <row r="212">
      <c r="A212" s="79"/>
      <c r="B212" s="79"/>
      <c r="C212" s="79"/>
      <c r="D212" s="79"/>
      <c r="E212" s="79"/>
      <c r="F212" s="79"/>
      <c r="G212" s="79"/>
      <c r="H212" s="79"/>
      <c r="I212" s="79"/>
      <c r="J212" s="79"/>
      <c r="K212" s="79"/>
      <c r="L212" s="70"/>
      <c r="M212" s="70"/>
      <c r="N212" s="70"/>
      <c r="O212" s="73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B212" s="70"/>
      <c r="AC212" s="70"/>
      <c r="AD212" s="70"/>
      <c r="AE212" s="70"/>
      <c r="AF212" s="70"/>
      <c r="AG212" s="70"/>
      <c r="AH212" s="70"/>
      <c r="AI212" s="70"/>
      <c r="AJ212" s="70"/>
    </row>
    <row r="213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0"/>
      <c r="M213" s="70"/>
      <c r="N213" s="70"/>
      <c r="O213" s="73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  <c r="AB213" s="70"/>
      <c r="AC213" s="70"/>
      <c r="AD213" s="70"/>
      <c r="AE213" s="70"/>
      <c r="AF213" s="70"/>
      <c r="AG213" s="70"/>
      <c r="AH213" s="70"/>
      <c r="AI213" s="70"/>
      <c r="AJ213" s="70"/>
    </row>
    <row r="214">
      <c r="A214" s="79"/>
      <c r="B214" s="79"/>
      <c r="C214" s="79"/>
      <c r="D214" s="79"/>
      <c r="E214" s="79"/>
      <c r="F214" s="79"/>
      <c r="G214" s="79"/>
      <c r="H214" s="79"/>
      <c r="I214" s="79"/>
      <c r="J214" s="79"/>
      <c r="K214" s="79"/>
      <c r="L214" s="70"/>
      <c r="M214" s="70"/>
      <c r="N214" s="70"/>
      <c r="O214" s="73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  <c r="AB214" s="70"/>
      <c r="AC214" s="70"/>
      <c r="AD214" s="70"/>
      <c r="AE214" s="70"/>
      <c r="AF214" s="70"/>
      <c r="AG214" s="70"/>
      <c r="AH214" s="70"/>
      <c r="AI214" s="70"/>
      <c r="AJ214" s="70"/>
    </row>
    <row r="215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0"/>
      <c r="M215" s="70"/>
      <c r="N215" s="70"/>
      <c r="O215" s="73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  <c r="AB215" s="70"/>
      <c r="AC215" s="70"/>
      <c r="AD215" s="70"/>
      <c r="AE215" s="70"/>
      <c r="AF215" s="70"/>
      <c r="AG215" s="70"/>
      <c r="AH215" s="70"/>
      <c r="AI215" s="70"/>
      <c r="AJ215" s="70"/>
    </row>
    <row r="216">
      <c r="A216" s="79"/>
      <c r="B216" s="79"/>
      <c r="C216" s="79"/>
      <c r="D216" s="79"/>
      <c r="E216" s="79"/>
      <c r="F216" s="79"/>
      <c r="G216" s="79"/>
      <c r="H216" s="79"/>
      <c r="I216" s="79"/>
      <c r="J216" s="79"/>
      <c r="K216" s="79"/>
      <c r="L216" s="70"/>
      <c r="M216" s="70"/>
      <c r="N216" s="70"/>
      <c r="O216" s="73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  <c r="AB216" s="70"/>
      <c r="AC216" s="70"/>
      <c r="AD216" s="70"/>
      <c r="AE216" s="70"/>
      <c r="AF216" s="70"/>
      <c r="AG216" s="70"/>
      <c r="AH216" s="70"/>
      <c r="AI216" s="70"/>
      <c r="AJ216" s="70"/>
    </row>
    <row r="217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0"/>
      <c r="M217" s="70"/>
      <c r="N217" s="70"/>
      <c r="O217" s="73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  <c r="AB217" s="70"/>
      <c r="AC217" s="70"/>
      <c r="AD217" s="70"/>
      <c r="AE217" s="70"/>
      <c r="AF217" s="70"/>
      <c r="AG217" s="70"/>
      <c r="AH217" s="70"/>
      <c r="AI217" s="70"/>
      <c r="AJ217" s="70"/>
    </row>
    <row r="218">
      <c r="A218" s="79"/>
      <c r="B218" s="79"/>
      <c r="C218" s="79"/>
      <c r="D218" s="79"/>
      <c r="E218" s="79"/>
      <c r="F218" s="79"/>
      <c r="G218" s="79"/>
      <c r="H218" s="79"/>
      <c r="I218" s="79"/>
      <c r="J218" s="79"/>
      <c r="K218" s="79"/>
      <c r="L218" s="70"/>
      <c r="M218" s="70"/>
      <c r="N218" s="70"/>
      <c r="O218" s="73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  <c r="AB218" s="70"/>
      <c r="AC218" s="70"/>
      <c r="AD218" s="70"/>
      <c r="AE218" s="70"/>
      <c r="AF218" s="70"/>
      <c r="AG218" s="70"/>
      <c r="AH218" s="70"/>
      <c r="AI218" s="70"/>
      <c r="AJ218" s="70"/>
    </row>
    <row r="219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0"/>
      <c r="M219" s="70"/>
      <c r="N219" s="70"/>
      <c r="O219" s="73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  <c r="AB219" s="70"/>
      <c r="AC219" s="70"/>
      <c r="AD219" s="70"/>
      <c r="AE219" s="70"/>
      <c r="AF219" s="70"/>
      <c r="AG219" s="70"/>
      <c r="AH219" s="70"/>
      <c r="AI219" s="70"/>
      <c r="AJ219" s="70"/>
    </row>
    <row r="220">
      <c r="A220" s="79"/>
      <c r="B220" s="79"/>
      <c r="C220" s="79"/>
      <c r="D220" s="79"/>
      <c r="E220" s="79"/>
      <c r="F220" s="79"/>
      <c r="G220" s="79"/>
      <c r="H220" s="79"/>
      <c r="I220" s="79"/>
      <c r="J220" s="79"/>
      <c r="K220" s="79"/>
      <c r="L220" s="70"/>
      <c r="M220" s="70"/>
      <c r="N220" s="70"/>
      <c r="O220" s="73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  <c r="AB220" s="70"/>
      <c r="AC220" s="70"/>
      <c r="AD220" s="70"/>
      <c r="AE220" s="70"/>
      <c r="AF220" s="70"/>
      <c r="AG220" s="70"/>
      <c r="AH220" s="70"/>
      <c r="AI220" s="70"/>
      <c r="AJ220" s="70"/>
    </row>
    <row r="221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0"/>
      <c r="M221" s="70"/>
      <c r="N221" s="70"/>
      <c r="O221" s="73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  <c r="AB221" s="70"/>
      <c r="AC221" s="70"/>
      <c r="AD221" s="70"/>
      <c r="AE221" s="70"/>
      <c r="AF221" s="70"/>
      <c r="AG221" s="70"/>
      <c r="AH221" s="70"/>
      <c r="AI221" s="70"/>
      <c r="AJ221" s="70"/>
    </row>
    <row r="222">
      <c r="A222" s="79"/>
      <c r="B222" s="79"/>
      <c r="C222" s="79"/>
      <c r="D222" s="79"/>
      <c r="E222" s="79"/>
      <c r="F222" s="79"/>
      <c r="G222" s="79"/>
      <c r="H222" s="79"/>
      <c r="I222" s="79"/>
      <c r="J222" s="79"/>
      <c r="K222" s="79"/>
      <c r="L222" s="70"/>
      <c r="M222" s="70"/>
      <c r="N222" s="70"/>
      <c r="O222" s="73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  <c r="AB222" s="70"/>
      <c r="AC222" s="70"/>
      <c r="AD222" s="70"/>
      <c r="AE222" s="70"/>
      <c r="AF222" s="70"/>
      <c r="AG222" s="70"/>
      <c r="AH222" s="70"/>
      <c r="AI222" s="70"/>
      <c r="AJ222" s="70"/>
    </row>
    <row r="223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0"/>
      <c r="M223" s="70"/>
      <c r="N223" s="70"/>
      <c r="O223" s="73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  <c r="AB223" s="70"/>
      <c r="AC223" s="70"/>
      <c r="AD223" s="70"/>
      <c r="AE223" s="70"/>
      <c r="AF223" s="70"/>
      <c r="AG223" s="70"/>
      <c r="AH223" s="70"/>
      <c r="AI223" s="70"/>
      <c r="AJ223" s="70"/>
    </row>
    <row r="224">
      <c r="A224" s="79"/>
      <c r="B224" s="79"/>
      <c r="C224" s="79"/>
      <c r="D224" s="79"/>
      <c r="E224" s="79"/>
      <c r="F224" s="79"/>
      <c r="G224" s="79"/>
      <c r="H224" s="79"/>
      <c r="I224" s="79"/>
      <c r="J224" s="79"/>
      <c r="K224" s="79"/>
      <c r="L224" s="70"/>
      <c r="M224" s="70"/>
      <c r="N224" s="70"/>
      <c r="O224" s="73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  <c r="AB224" s="70"/>
      <c r="AC224" s="70"/>
      <c r="AD224" s="70"/>
      <c r="AE224" s="70"/>
      <c r="AF224" s="70"/>
      <c r="AG224" s="70"/>
      <c r="AH224" s="70"/>
      <c r="AI224" s="70"/>
      <c r="AJ224" s="70"/>
    </row>
    <row r="225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0"/>
      <c r="M225" s="70"/>
      <c r="N225" s="70"/>
      <c r="O225" s="73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  <c r="AB225" s="70"/>
      <c r="AC225" s="70"/>
      <c r="AD225" s="70"/>
      <c r="AE225" s="70"/>
      <c r="AF225" s="70"/>
      <c r="AG225" s="70"/>
      <c r="AH225" s="70"/>
      <c r="AI225" s="70"/>
      <c r="AJ225" s="70"/>
    </row>
    <row r="226">
      <c r="A226" s="79"/>
      <c r="B226" s="79"/>
      <c r="C226" s="79"/>
      <c r="D226" s="79"/>
      <c r="E226" s="79"/>
      <c r="F226" s="79"/>
      <c r="G226" s="79"/>
      <c r="H226" s="79"/>
      <c r="I226" s="79"/>
      <c r="J226" s="79"/>
      <c r="K226" s="79"/>
      <c r="L226" s="70"/>
      <c r="M226" s="70"/>
      <c r="N226" s="70"/>
      <c r="O226" s="73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  <c r="AB226" s="70"/>
      <c r="AC226" s="70"/>
      <c r="AD226" s="70"/>
      <c r="AE226" s="70"/>
      <c r="AF226" s="70"/>
      <c r="AG226" s="70"/>
      <c r="AH226" s="70"/>
      <c r="AI226" s="70"/>
      <c r="AJ226" s="70"/>
    </row>
    <row r="227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0"/>
      <c r="M227" s="70"/>
      <c r="N227" s="70"/>
      <c r="O227" s="73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  <c r="AB227" s="70"/>
      <c r="AC227" s="70"/>
      <c r="AD227" s="70"/>
      <c r="AE227" s="70"/>
      <c r="AF227" s="70"/>
      <c r="AG227" s="70"/>
      <c r="AH227" s="70"/>
      <c r="AI227" s="70"/>
      <c r="AJ227" s="70"/>
    </row>
    <row r="228">
      <c r="A228" s="79"/>
      <c r="B228" s="79"/>
      <c r="C228" s="79"/>
      <c r="D228" s="79"/>
      <c r="E228" s="79"/>
      <c r="F228" s="79"/>
      <c r="G228" s="79"/>
      <c r="H228" s="79"/>
      <c r="I228" s="79"/>
      <c r="J228" s="79"/>
      <c r="K228" s="79"/>
      <c r="L228" s="70"/>
      <c r="M228" s="70"/>
      <c r="N228" s="70"/>
      <c r="O228" s="73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  <c r="AB228" s="70"/>
      <c r="AC228" s="70"/>
      <c r="AD228" s="70"/>
      <c r="AE228" s="70"/>
      <c r="AF228" s="70"/>
      <c r="AG228" s="70"/>
      <c r="AH228" s="70"/>
      <c r="AI228" s="70"/>
      <c r="AJ228" s="70"/>
    </row>
    <row r="229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0"/>
      <c r="M229" s="70"/>
      <c r="N229" s="70"/>
      <c r="O229" s="73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  <c r="AB229" s="70"/>
      <c r="AC229" s="70"/>
      <c r="AD229" s="70"/>
      <c r="AE229" s="70"/>
      <c r="AF229" s="70"/>
      <c r="AG229" s="70"/>
      <c r="AH229" s="70"/>
      <c r="AI229" s="70"/>
      <c r="AJ229" s="70"/>
    </row>
    <row r="230">
      <c r="A230" s="79"/>
      <c r="B230" s="79"/>
      <c r="C230" s="79"/>
      <c r="D230" s="79"/>
      <c r="E230" s="79"/>
      <c r="F230" s="79"/>
      <c r="G230" s="79"/>
      <c r="H230" s="79"/>
      <c r="I230" s="79"/>
      <c r="J230" s="79"/>
      <c r="K230" s="79"/>
      <c r="L230" s="70"/>
      <c r="M230" s="70"/>
      <c r="N230" s="70"/>
      <c r="O230" s="73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  <c r="AB230" s="70"/>
      <c r="AC230" s="70"/>
      <c r="AD230" s="70"/>
      <c r="AE230" s="70"/>
      <c r="AF230" s="70"/>
      <c r="AG230" s="70"/>
      <c r="AH230" s="70"/>
      <c r="AI230" s="70"/>
      <c r="AJ230" s="70"/>
    </row>
    <row r="231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0"/>
      <c r="M231" s="70"/>
      <c r="N231" s="70"/>
      <c r="O231" s="73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  <c r="AB231" s="70"/>
      <c r="AC231" s="70"/>
      <c r="AD231" s="70"/>
      <c r="AE231" s="70"/>
      <c r="AF231" s="70"/>
      <c r="AG231" s="70"/>
      <c r="AH231" s="70"/>
      <c r="AI231" s="70"/>
      <c r="AJ231" s="70"/>
    </row>
    <row r="232">
      <c r="A232" s="79"/>
      <c r="B232" s="79"/>
      <c r="C232" s="79"/>
      <c r="D232" s="79"/>
      <c r="E232" s="79"/>
      <c r="F232" s="79"/>
      <c r="G232" s="79"/>
      <c r="H232" s="79"/>
      <c r="I232" s="79"/>
      <c r="J232" s="79"/>
      <c r="K232" s="79"/>
      <c r="L232" s="70"/>
      <c r="M232" s="70"/>
      <c r="N232" s="70"/>
      <c r="O232" s="73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  <c r="AB232" s="70"/>
      <c r="AC232" s="70"/>
      <c r="AD232" s="70"/>
      <c r="AE232" s="70"/>
      <c r="AF232" s="70"/>
      <c r="AG232" s="70"/>
      <c r="AH232" s="70"/>
      <c r="AI232" s="70"/>
      <c r="AJ232" s="70"/>
    </row>
    <row r="233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0"/>
      <c r="M233" s="70"/>
      <c r="N233" s="70"/>
      <c r="O233" s="73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  <c r="AB233" s="70"/>
      <c r="AC233" s="70"/>
      <c r="AD233" s="70"/>
      <c r="AE233" s="70"/>
      <c r="AF233" s="70"/>
      <c r="AG233" s="70"/>
      <c r="AH233" s="70"/>
      <c r="AI233" s="70"/>
      <c r="AJ233" s="70"/>
    </row>
    <row r="234">
      <c r="A234" s="79"/>
      <c r="B234" s="79"/>
      <c r="C234" s="79"/>
      <c r="D234" s="79"/>
      <c r="E234" s="79"/>
      <c r="F234" s="79"/>
      <c r="G234" s="79"/>
      <c r="H234" s="79"/>
      <c r="I234" s="79"/>
      <c r="J234" s="79"/>
      <c r="K234" s="79"/>
      <c r="L234" s="70"/>
      <c r="M234" s="70"/>
      <c r="N234" s="70"/>
      <c r="O234" s="73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  <c r="AB234" s="70"/>
      <c r="AC234" s="70"/>
      <c r="AD234" s="70"/>
      <c r="AE234" s="70"/>
      <c r="AF234" s="70"/>
      <c r="AG234" s="70"/>
      <c r="AH234" s="70"/>
      <c r="AI234" s="70"/>
      <c r="AJ234" s="70"/>
    </row>
    <row r="235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0"/>
      <c r="M235" s="70"/>
      <c r="N235" s="70"/>
      <c r="O235" s="73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  <c r="AB235" s="70"/>
      <c r="AC235" s="70"/>
      <c r="AD235" s="70"/>
      <c r="AE235" s="70"/>
      <c r="AF235" s="70"/>
      <c r="AG235" s="70"/>
      <c r="AH235" s="70"/>
      <c r="AI235" s="70"/>
      <c r="AJ235" s="70"/>
    </row>
    <row r="236">
      <c r="A236" s="79"/>
      <c r="B236" s="79"/>
      <c r="C236" s="79"/>
      <c r="D236" s="79"/>
      <c r="E236" s="79"/>
      <c r="F236" s="79"/>
      <c r="G236" s="79"/>
      <c r="H236" s="79"/>
      <c r="I236" s="79"/>
      <c r="J236" s="79"/>
      <c r="K236" s="79"/>
      <c r="L236" s="70"/>
      <c r="M236" s="70"/>
      <c r="N236" s="70"/>
      <c r="O236" s="73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  <c r="AB236" s="70"/>
      <c r="AC236" s="70"/>
      <c r="AD236" s="70"/>
      <c r="AE236" s="70"/>
      <c r="AF236" s="70"/>
      <c r="AG236" s="70"/>
      <c r="AH236" s="70"/>
      <c r="AI236" s="70"/>
      <c r="AJ236" s="70"/>
    </row>
    <row r="237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0"/>
      <c r="M237" s="70"/>
      <c r="N237" s="70"/>
      <c r="O237" s="73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  <c r="AB237" s="70"/>
      <c r="AC237" s="70"/>
      <c r="AD237" s="70"/>
      <c r="AE237" s="70"/>
      <c r="AF237" s="70"/>
      <c r="AG237" s="70"/>
      <c r="AH237" s="70"/>
      <c r="AI237" s="70"/>
      <c r="AJ237" s="70"/>
    </row>
    <row r="238">
      <c r="A238" s="79"/>
      <c r="B238" s="79"/>
      <c r="C238" s="79"/>
      <c r="D238" s="79"/>
      <c r="E238" s="79"/>
      <c r="F238" s="79"/>
      <c r="G238" s="79"/>
      <c r="H238" s="79"/>
      <c r="I238" s="79"/>
      <c r="J238" s="79"/>
      <c r="K238" s="79"/>
      <c r="L238" s="70"/>
      <c r="M238" s="70"/>
      <c r="N238" s="70"/>
      <c r="O238" s="73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  <c r="AB238" s="70"/>
      <c r="AC238" s="70"/>
      <c r="AD238" s="70"/>
      <c r="AE238" s="70"/>
      <c r="AF238" s="70"/>
      <c r="AG238" s="70"/>
      <c r="AH238" s="70"/>
      <c r="AI238" s="70"/>
      <c r="AJ238" s="70"/>
    </row>
    <row r="239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0"/>
      <c r="M239" s="70"/>
      <c r="N239" s="70"/>
      <c r="O239" s="73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  <c r="AB239" s="70"/>
      <c r="AC239" s="70"/>
      <c r="AD239" s="70"/>
      <c r="AE239" s="70"/>
      <c r="AF239" s="70"/>
      <c r="AG239" s="70"/>
      <c r="AH239" s="70"/>
      <c r="AI239" s="70"/>
      <c r="AJ239" s="70"/>
    </row>
    <row r="240">
      <c r="A240" s="79"/>
      <c r="B240" s="79"/>
      <c r="C240" s="79"/>
      <c r="D240" s="79"/>
      <c r="E240" s="79"/>
      <c r="F240" s="79"/>
      <c r="G240" s="79"/>
      <c r="H240" s="79"/>
      <c r="I240" s="79"/>
      <c r="J240" s="79"/>
      <c r="K240" s="79"/>
      <c r="L240" s="70"/>
      <c r="M240" s="70"/>
      <c r="N240" s="70"/>
      <c r="O240" s="73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  <c r="AB240" s="70"/>
      <c r="AC240" s="70"/>
      <c r="AD240" s="70"/>
      <c r="AE240" s="70"/>
      <c r="AF240" s="70"/>
      <c r="AG240" s="70"/>
      <c r="AH240" s="70"/>
      <c r="AI240" s="70"/>
      <c r="AJ240" s="70"/>
    </row>
    <row r="241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0"/>
      <c r="M241" s="70"/>
      <c r="N241" s="70"/>
      <c r="O241" s="73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</row>
    <row r="242">
      <c r="A242" s="79"/>
      <c r="B242" s="79"/>
      <c r="C242" s="79"/>
      <c r="D242" s="79"/>
      <c r="E242" s="79"/>
      <c r="F242" s="79"/>
      <c r="G242" s="79"/>
      <c r="H242" s="79"/>
      <c r="I242" s="79"/>
      <c r="J242" s="79"/>
      <c r="K242" s="79"/>
      <c r="L242" s="70"/>
      <c r="M242" s="70"/>
      <c r="N242" s="70"/>
      <c r="O242" s="73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  <c r="AB242" s="70"/>
      <c r="AC242" s="70"/>
      <c r="AD242" s="70"/>
      <c r="AE242" s="70"/>
      <c r="AF242" s="70"/>
      <c r="AG242" s="70"/>
      <c r="AH242" s="70"/>
      <c r="AI242" s="70"/>
      <c r="AJ242" s="70"/>
    </row>
    <row r="243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0"/>
      <c r="M243" s="70"/>
      <c r="N243" s="70"/>
      <c r="O243" s="73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  <c r="AB243" s="70"/>
      <c r="AC243" s="70"/>
      <c r="AD243" s="70"/>
      <c r="AE243" s="70"/>
      <c r="AF243" s="70"/>
      <c r="AG243" s="70"/>
      <c r="AH243" s="70"/>
      <c r="AI243" s="70"/>
      <c r="AJ243" s="70"/>
    </row>
    <row r="244">
      <c r="A244" s="79"/>
      <c r="B244" s="79"/>
      <c r="C244" s="79"/>
      <c r="D244" s="79"/>
      <c r="E244" s="79"/>
      <c r="F244" s="79"/>
      <c r="G244" s="79"/>
      <c r="H244" s="79"/>
      <c r="I244" s="79"/>
      <c r="J244" s="79"/>
      <c r="K244" s="79"/>
      <c r="L244" s="70"/>
      <c r="M244" s="70"/>
      <c r="N244" s="70"/>
      <c r="O244" s="73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  <c r="AB244" s="70"/>
      <c r="AC244" s="70"/>
      <c r="AD244" s="70"/>
      <c r="AE244" s="70"/>
      <c r="AF244" s="70"/>
      <c r="AG244" s="70"/>
      <c r="AH244" s="70"/>
      <c r="AI244" s="70"/>
      <c r="AJ244" s="70"/>
    </row>
    <row r="245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0"/>
      <c r="M245" s="70"/>
      <c r="N245" s="70"/>
      <c r="O245" s="73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  <c r="AB245" s="70"/>
      <c r="AC245" s="70"/>
      <c r="AD245" s="70"/>
      <c r="AE245" s="70"/>
      <c r="AF245" s="70"/>
      <c r="AG245" s="70"/>
      <c r="AH245" s="70"/>
      <c r="AI245" s="70"/>
      <c r="AJ245" s="70"/>
    </row>
    <row r="246">
      <c r="A246" s="79"/>
      <c r="B246" s="79"/>
      <c r="C246" s="79"/>
      <c r="D246" s="79"/>
      <c r="E246" s="79"/>
      <c r="F246" s="79"/>
      <c r="G246" s="79"/>
      <c r="H246" s="79"/>
      <c r="I246" s="79"/>
      <c r="J246" s="79"/>
      <c r="K246" s="79"/>
      <c r="L246" s="70"/>
      <c r="M246" s="70"/>
      <c r="N246" s="70"/>
      <c r="O246" s="73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  <c r="AB246" s="70"/>
      <c r="AC246" s="70"/>
      <c r="AD246" s="70"/>
      <c r="AE246" s="70"/>
      <c r="AF246" s="70"/>
      <c r="AG246" s="70"/>
      <c r="AH246" s="70"/>
      <c r="AI246" s="70"/>
      <c r="AJ246" s="70"/>
    </row>
    <row r="247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0"/>
      <c r="M247" s="70"/>
      <c r="N247" s="70"/>
      <c r="O247" s="73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  <c r="AB247" s="70"/>
      <c r="AC247" s="70"/>
      <c r="AD247" s="70"/>
      <c r="AE247" s="70"/>
      <c r="AF247" s="70"/>
      <c r="AG247" s="70"/>
      <c r="AH247" s="70"/>
      <c r="AI247" s="70"/>
      <c r="AJ247" s="70"/>
    </row>
    <row r="248">
      <c r="A248" s="79"/>
      <c r="B248" s="79"/>
      <c r="C248" s="79"/>
      <c r="D248" s="79"/>
      <c r="E248" s="79"/>
      <c r="F248" s="79"/>
      <c r="G248" s="79"/>
      <c r="H248" s="79"/>
      <c r="I248" s="79"/>
      <c r="J248" s="79"/>
      <c r="K248" s="79"/>
      <c r="L248" s="70"/>
      <c r="M248" s="70"/>
      <c r="N248" s="70"/>
      <c r="O248" s="73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  <c r="AB248" s="70"/>
      <c r="AC248" s="70"/>
      <c r="AD248" s="70"/>
      <c r="AE248" s="70"/>
      <c r="AF248" s="70"/>
      <c r="AG248" s="70"/>
      <c r="AH248" s="70"/>
      <c r="AI248" s="70"/>
      <c r="AJ248" s="70"/>
    </row>
    <row r="249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0"/>
      <c r="M249" s="70"/>
      <c r="N249" s="70"/>
      <c r="O249" s="73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  <c r="AB249" s="70"/>
      <c r="AC249" s="70"/>
      <c r="AD249" s="70"/>
      <c r="AE249" s="70"/>
      <c r="AF249" s="70"/>
      <c r="AG249" s="70"/>
      <c r="AH249" s="70"/>
      <c r="AI249" s="70"/>
      <c r="AJ249" s="70"/>
    </row>
    <row r="250">
      <c r="A250" s="79"/>
      <c r="B250" s="79"/>
      <c r="C250" s="79"/>
      <c r="D250" s="79"/>
      <c r="E250" s="79"/>
      <c r="F250" s="79"/>
      <c r="G250" s="79"/>
      <c r="H250" s="79"/>
      <c r="I250" s="79"/>
      <c r="J250" s="79"/>
      <c r="K250" s="79"/>
      <c r="L250" s="70"/>
      <c r="M250" s="70"/>
      <c r="N250" s="70"/>
      <c r="O250" s="73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  <c r="AB250" s="70"/>
      <c r="AC250" s="70"/>
      <c r="AD250" s="70"/>
      <c r="AE250" s="70"/>
      <c r="AF250" s="70"/>
      <c r="AG250" s="70"/>
      <c r="AH250" s="70"/>
      <c r="AI250" s="70"/>
      <c r="AJ250" s="70"/>
    </row>
    <row r="251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0"/>
      <c r="M251" s="70"/>
      <c r="N251" s="70"/>
      <c r="O251" s="73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  <c r="AB251" s="70"/>
      <c r="AC251" s="70"/>
      <c r="AD251" s="70"/>
      <c r="AE251" s="70"/>
      <c r="AF251" s="70"/>
      <c r="AG251" s="70"/>
      <c r="AH251" s="70"/>
      <c r="AI251" s="70"/>
      <c r="AJ251" s="70"/>
    </row>
    <row r="252">
      <c r="A252" s="79"/>
      <c r="B252" s="79"/>
      <c r="C252" s="79"/>
      <c r="D252" s="79"/>
      <c r="E252" s="79"/>
      <c r="F252" s="79"/>
      <c r="G252" s="79"/>
      <c r="H252" s="79"/>
      <c r="I252" s="79"/>
      <c r="J252" s="79"/>
      <c r="K252" s="79"/>
      <c r="L252" s="70"/>
      <c r="M252" s="70"/>
      <c r="N252" s="70"/>
      <c r="O252" s="73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  <c r="AB252" s="70"/>
      <c r="AC252" s="70"/>
      <c r="AD252" s="70"/>
      <c r="AE252" s="70"/>
      <c r="AF252" s="70"/>
      <c r="AG252" s="70"/>
      <c r="AH252" s="70"/>
      <c r="AI252" s="70"/>
      <c r="AJ252" s="70"/>
    </row>
    <row r="253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0"/>
      <c r="M253" s="70"/>
      <c r="N253" s="70"/>
      <c r="O253" s="73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  <c r="AB253" s="70"/>
      <c r="AC253" s="70"/>
      <c r="AD253" s="70"/>
      <c r="AE253" s="70"/>
      <c r="AF253" s="70"/>
      <c r="AG253" s="70"/>
      <c r="AH253" s="70"/>
      <c r="AI253" s="70"/>
      <c r="AJ253" s="70"/>
    </row>
    <row r="254">
      <c r="A254" s="79"/>
      <c r="B254" s="79"/>
      <c r="C254" s="79"/>
      <c r="D254" s="79"/>
      <c r="E254" s="79"/>
      <c r="F254" s="79"/>
      <c r="G254" s="79"/>
      <c r="H254" s="79"/>
      <c r="I254" s="79"/>
      <c r="J254" s="79"/>
      <c r="K254" s="79"/>
      <c r="L254" s="70"/>
      <c r="M254" s="70"/>
      <c r="N254" s="70"/>
      <c r="O254" s="73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  <c r="AB254" s="70"/>
      <c r="AC254" s="70"/>
      <c r="AD254" s="70"/>
      <c r="AE254" s="70"/>
      <c r="AF254" s="70"/>
      <c r="AG254" s="70"/>
      <c r="AH254" s="70"/>
      <c r="AI254" s="70"/>
      <c r="AJ254" s="70"/>
    </row>
    <row r="255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0"/>
      <c r="M255" s="70"/>
      <c r="N255" s="70"/>
      <c r="O255" s="73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  <c r="AB255" s="70"/>
      <c r="AC255" s="70"/>
      <c r="AD255" s="70"/>
      <c r="AE255" s="70"/>
      <c r="AF255" s="70"/>
      <c r="AG255" s="70"/>
      <c r="AH255" s="70"/>
      <c r="AI255" s="70"/>
      <c r="AJ255" s="70"/>
    </row>
    <row r="256">
      <c r="A256" s="79"/>
      <c r="B256" s="79"/>
      <c r="C256" s="79"/>
      <c r="D256" s="79"/>
      <c r="E256" s="79"/>
      <c r="F256" s="79"/>
      <c r="G256" s="79"/>
      <c r="H256" s="79"/>
      <c r="I256" s="79"/>
      <c r="J256" s="79"/>
      <c r="K256" s="79"/>
      <c r="L256" s="70"/>
      <c r="M256" s="70"/>
      <c r="N256" s="70"/>
      <c r="O256" s="73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  <c r="AB256" s="70"/>
      <c r="AC256" s="70"/>
      <c r="AD256" s="70"/>
      <c r="AE256" s="70"/>
      <c r="AF256" s="70"/>
      <c r="AG256" s="70"/>
      <c r="AH256" s="70"/>
      <c r="AI256" s="70"/>
      <c r="AJ256" s="70"/>
    </row>
    <row r="257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0"/>
      <c r="M257" s="70"/>
      <c r="N257" s="70"/>
      <c r="O257" s="73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  <c r="AB257" s="70"/>
      <c r="AC257" s="70"/>
      <c r="AD257" s="70"/>
      <c r="AE257" s="70"/>
      <c r="AF257" s="70"/>
      <c r="AG257" s="70"/>
      <c r="AH257" s="70"/>
      <c r="AI257" s="70"/>
      <c r="AJ257" s="70"/>
    </row>
    <row r="258">
      <c r="A258" s="79"/>
      <c r="B258" s="79"/>
      <c r="C258" s="79"/>
      <c r="D258" s="79"/>
      <c r="E258" s="79"/>
      <c r="F258" s="79"/>
      <c r="G258" s="79"/>
      <c r="H258" s="79"/>
      <c r="I258" s="79"/>
      <c r="J258" s="79"/>
      <c r="K258" s="79"/>
      <c r="L258" s="70"/>
      <c r="M258" s="70"/>
      <c r="N258" s="70"/>
      <c r="O258" s="73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  <c r="AB258" s="70"/>
      <c r="AC258" s="70"/>
      <c r="AD258" s="70"/>
      <c r="AE258" s="70"/>
      <c r="AF258" s="70"/>
      <c r="AG258" s="70"/>
      <c r="AH258" s="70"/>
      <c r="AI258" s="70"/>
      <c r="AJ258" s="70"/>
    </row>
    <row r="259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0"/>
      <c r="M259" s="70"/>
      <c r="N259" s="70"/>
      <c r="O259" s="73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  <c r="AB259" s="70"/>
      <c r="AC259" s="70"/>
      <c r="AD259" s="70"/>
      <c r="AE259" s="70"/>
      <c r="AF259" s="70"/>
      <c r="AG259" s="70"/>
      <c r="AH259" s="70"/>
      <c r="AI259" s="70"/>
      <c r="AJ259" s="70"/>
    </row>
    <row r="260">
      <c r="A260" s="79"/>
      <c r="B260" s="79"/>
      <c r="C260" s="79"/>
      <c r="D260" s="79"/>
      <c r="E260" s="79"/>
      <c r="F260" s="79"/>
      <c r="G260" s="79"/>
      <c r="H260" s="79"/>
      <c r="I260" s="79"/>
      <c r="J260" s="79"/>
      <c r="K260" s="79"/>
      <c r="L260" s="70"/>
      <c r="M260" s="70"/>
      <c r="N260" s="70"/>
      <c r="O260" s="73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  <c r="AB260" s="70"/>
      <c r="AC260" s="70"/>
      <c r="AD260" s="70"/>
      <c r="AE260" s="70"/>
      <c r="AF260" s="70"/>
      <c r="AG260" s="70"/>
      <c r="AH260" s="70"/>
      <c r="AI260" s="70"/>
      <c r="AJ260" s="70"/>
    </row>
    <row r="261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0"/>
      <c r="M261" s="70"/>
      <c r="N261" s="70"/>
      <c r="O261" s="73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  <c r="AB261" s="70"/>
      <c r="AC261" s="70"/>
      <c r="AD261" s="70"/>
      <c r="AE261" s="70"/>
      <c r="AF261" s="70"/>
      <c r="AG261" s="70"/>
      <c r="AH261" s="70"/>
      <c r="AI261" s="70"/>
      <c r="AJ261" s="70"/>
    </row>
    <row r="262">
      <c r="A262" s="79"/>
      <c r="B262" s="79"/>
      <c r="C262" s="79"/>
      <c r="D262" s="79"/>
      <c r="E262" s="79"/>
      <c r="F262" s="79"/>
      <c r="G262" s="79"/>
      <c r="H262" s="79"/>
      <c r="I262" s="79"/>
      <c r="J262" s="79"/>
      <c r="K262" s="79"/>
      <c r="L262" s="70"/>
      <c r="M262" s="70"/>
      <c r="N262" s="70"/>
      <c r="O262" s="73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  <c r="AB262" s="70"/>
      <c r="AC262" s="70"/>
      <c r="AD262" s="70"/>
      <c r="AE262" s="70"/>
      <c r="AF262" s="70"/>
      <c r="AG262" s="70"/>
      <c r="AH262" s="70"/>
      <c r="AI262" s="70"/>
      <c r="AJ262" s="70"/>
    </row>
    <row r="263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0"/>
      <c r="M263" s="70"/>
      <c r="N263" s="70"/>
      <c r="O263" s="73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  <c r="AB263" s="70"/>
      <c r="AC263" s="70"/>
      <c r="AD263" s="70"/>
      <c r="AE263" s="70"/>
      <c r="AF263" s="70"/>
      <c r="AG263" s="70"/>
      <c r="AH263" s="70"/>
      <c r="AI263" s="70"/>
      <c r="AJ263" s="70"/>
    </row>
    <row r="264">
      <c r="A264" s="79"/>
      <c r="B264" s="79"/>
      <c r="C264" s="79"/>
      <c r="D264" s="79"/>
      <c r="E264" s="79"/>
      <c r="F264" s="79"/>
      <c r="G264" s="79"/>
      <c r="H264" s="79"/>
      <c r="I264" s="79"/>
      <c r="J264" s="79"/>
      <c r="K264" s="79"/>
      <c r="L264" s="70"/>
      <c r="M264" s="70"/>
      <c r="N264" s="70"/>
      <c r="O264" s="73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  <c r="AB264" s="70"/>
      <c r="AC264" s="70"/>
      <c r="AD264" s="70"/>
      <c r="AE264" s="70"/>
      <c r="AF264" s="70"/>
      <c r="AG264" s="70"/>
      <c r="AH264" s="70"/>
      <c r="AI264" s="70"/>
      <c r="AJ264" s="70"/>
    </row>
    <row r="265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0"/>
      <c r="M265" s="70"/>
      <c r="N265" s="70"/>
      <c r="O265" s="73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  <c r="AB265" s="70"/>
      <c r="AC265" s="70"/>
      <c r="AD265" s="70"/>
      <c r="AE265" s="70"/>
      <c r="AF265" s="70"/>
      <c r="AG265" s="70"/>
      <c r="AH265" s="70"/>
      <c r="AI265" s="70"/>
      <c r="AJ265" s="70"/>
    </row>
    <row r="266">
      <c r="A266" s="79"/>
      <c r="B266" s="79"/>
      <c r="C266" s="79"/>
      <c r="D266" s="79"/>
      <c r="E266" s="79"/>
      <c r="F266" s="79"/>
      <c r="G266" s="79"/>
      <c r="H266" s="79"/>
      <c r="I266" s="79"/>
      <c r="J266" s="79"/>
      <c r="K266" s="79"/>
      <c r="L266" s="70"/>
      <c r="M266" s="70"/>
      <c r="N266" s="70"/>
      <c r="O266" s="73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  <c r="AB266" s="70"/>
      <c r="AC266" s="70"/>
      <c r="AD266" s="70"/>
      <c r="AE266" s="70"/>
      <c r="AF266" s="70"/>
      <c r="AG266" s="70"/>
      <c r="AH266" s="70"/>
      <c r="AI266" s="70"/>
      <c r="AJ266" s="70"/>
    </row>
    <row r="267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0"/>
      <c r="M267" s="70"/>
      <c r="N267" s="70"/>
      <c r="O267" s="73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  <c r="AB267" s="70"/>
      <c r="AC267" s="70"/>
      <c r="AD267" s="70"/>
      <c r="AE267" s="70"/>
      <c r="AF267" s="70"/>
      <c r="AG267" s="70"/>
      <c r="AH267" s="70"/>
      <c r="AI267" s="70"/>
      <c r="AJ267" s="70"/>
    </row>
    <row r="268">
      <c r="A268" s="79"/>
      <c r="B268" s="79"/>
      <c r="C268" s="79"/>
      <c r="D268" s="79"/>
      <c r="E268" s="79"/>
      <c r="F268" s="79"/>
      <c r="G268" s="79"/>
      <c r="H268" s="79"/>
      <c r="I268" s="79"/>
      <c r="J268" s="79"/>
      <c r="K268" s="79"/>
      <c r="L268" s="70"/>
      <c r="M268" s="70"/>
      <c r="N268" s="70"/>
      <c r="O268" s="73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  <c r="AB268" s="70"/>
      <c r="AC268" s="70"/>
      <c r="AD268" s="70"/>
      <c r="AE268" s="70"/>
      <c r="AF268" s="70"/>
      <c r="AG268" s="70"/>
      <c r="AH268" s="70"/>
      <c r="AI268" s="70"/>
      <c r="AJ268" s="70"/>
    </row>
    <row r="269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0"/>
      <c r="M269" s="70"/>
      <c r="N269" s="70"/>
      <c r="O269" s="73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  <c r="AB269" s="70"/>
      <c r="AC269" s="70"/>
      <c r="AD269" s="70"/>
      <c r="AE269" s="70"/>
      <c r="AF269" s="70"/>
      <c r="AG269" s="70"/>
      <c r="AH269" s="70"/>
      <c r="AI269" s="70"/>
      <c r="AJ269" s="70"/>
    </row>
    <row r="270">
      <c r="A270" s="79"/>
      <c r="B270" s="79"/>
      <c r="C270" s="79"/>
      <c r="D270" s="79"/>
      <c r="E270" s="79"/>
      <c r="F270" s="79"/>
      <c r="G270" s="79"/>
      <c r="H270" s="79"/>
      <c r="I270" s="79"/>
      <c r="J270" s="79"/>
      <c r="K270" s="79"/>
      <c r="L270" s="70"/>
      <c r="M270" s="70"/>
      <c r="N270" s="70"/>
      <c r="O270" s="73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  <c r="AB270" s="70"/>
      <c r="AC270" s="70"/>
      <c r="AD270" s="70"/>
      <c r="AE270" s="70"/>
      <c r="AF270" s="70"/>
      <c r="AG270" s="70"/>
      <c r="AH270" s="70"/>
      <c r="AI270" s="70"/>
      <c r="AJ270" s="70"/>
    </row>
    <row r="271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0"/>
      <c r="M271" s="70"/>
      <c r="N271" s="70"/>
      <c r="O271" s="73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  <c r="AB271" s="70"/>
      <c r="AC271" s="70"/>
      <c r="AD271" s="70"/>
      <c r="AE271" s="70"/>
      <c r="AF271" s="70"/>
      <c r="AG271" s="70"/>
      <c r="AH271" s="70"/>
      <c r="AI271" s="70"/>
      <c r="AJ271" s="70"/>
    </row>
    <row r="272">
      <c r="A272" s="79"/>
      <c r="B272" s="79"/>
      <c r="C272" s="79"/>
      <c r="D272" s="79"/>
      <c r="E272" s="79"/>
      <c r="F272" s="79"/>
      <c r="G272" s="79"/>
      <c r="H272" s="79"/>
      <c r="I272" s="79"/>
      <c r="J272" s="79"/>
      <c r="K272" s="79"/>
      <c r="L272" s="70"/>
      <c r="M272" s="70"/>
      <c r="N272" s="70"/>
      <c r="O272" s="73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  <c r="AB272" s="70"/>
      <c r="AC272" s="70"/>
      <c r="AD272" s="70"/>
      <c r="AE272" s="70"/>
      <c r="AF272" s="70"/>
      <c r="AG272" s="70"/>
      <c r="AH272" s="70"/>
      <c r="AI272" s="70"/>
      <c r="AJ272" s="70"/>
    </row>
    <row r="273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0"/>
      <c r="M273" s="70"/>
      <c r="N273" s="70"/>
      <c r="O273" s="73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  <c r="AB273" s="70"/>
      <c r="AC273" s="70"/>
      <c r="AD273" s="70"/>
      <c r="AE273" s="70"/>
      <c r="AF273" s="70"/>
      <c r="AG273" s="70"/>
      <c r="AH273" s="70"/>
      <c r="AI273" s="70"/>
      <c r="AJ273" s="70"/>
    </row>
    <row r="274">
      <c r="A274" s="79"/>
      <c r="B274" s="79"/>
      <c r="C274" s="79"/>
      <c r="D274" s="79"/>
      <c r="E274" s="79"/>
      <c r="F274" s="79"/>
      <c r="G274" s="79"/>
      <c r="H274" s="79"/>
      <c r="I274" s="79"/>
      <c r="J274" s="79"/>
      <c r="K274" s="79"/>
      <c r="L274" s="70"/>
      <c r="M274" s="70"/>
      <c r="N274" s="70"/>
      <c r="O274" s="73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  <c r="AB274" s="70"/>
      <c r="AC274" s="70"/>
      <c r="AD274" s="70"/>
      <c r="AE274" s="70"/>
      <c r="AF274" s="70"/>
      <c r="AG274" s="70"/>
      <c r="AH274" s="70"/>
      <c r="AI274" s="70"/>
      <c r="AJ274" s="70"/>
    </row>
    <row r="275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0"/>
      <c r="M275" s="70"/>
      <c r="N275" s="70"/>
      <c r="O275" s="73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  <c r="AB275" s="70"/>
      <c r="AC275" s="70"/>
      <c r="AD275" s="70"/>
      <c r="AE275" s="70"/>
      <c r="AF275" s="70"/>
      <c r="AG275" s="70"/>
      <c r="AH275" s="70"/>
      <c r="AI275" s="70"/>
      <c r="AJ275" s="70"/>
    </row>
    <row r="276">
      <c r="A276" s="79"/>
      <c r="B276" s="79"/>
      <c r="C276" s="79"/>
      <c r="D276" s="79"/>
      <c r="E276" s="79"/>
      <c r="F276" s="79"/>
      <c r="G276" s="79"/>
      <c r="H276" s="79"/>
      <c r="I276" s="79"/>
      <c r="J276" s="79"/>
      <c r="K276" s="79"/>
      <c r="L276" s="70"/>
      <c r="M276" s="70"/>
      <c r="N276" s="70"/>
      <c r="O276" s="73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  <c r="AB276" s="70"/>
      <c r="AC276" s="70"/>
      <c r="AD276" s="70"/>
      <c r="AE276" s="70"/>
      <c r="AF276" s="70"/>
      <c r="AG276" s="70"/>
      <c r="AH276" s="70"/>
      <c r="AI276" s="70"/>
      <c r="AJ276" s="70"/>
    </row>
    <row r="277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0"/>
      <c r="M277" s="70"/>
      <c r="N277" s="70"/>
      <c r="O277" s="73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  <c r="AB277" s="70"/>
      <c r="AC277" s="70"/>
      <c r="AD277" s="70"/>
      <c r="AE277" s="70"/>
      <c r="AF277" s="70"/>
      <c r="AG277" s="70"/>
      <c r="AH277" s="70"/>
      <c r="AI277" s="70"/>
      <c r="AJ277" s="70"/>
    </row>
    <row r="278">
      <c r="A278" s="79"/>
      <c r="B278" s="79"/>
      <c r="C278" s="79"/>
      <c r="D278" s="79"/>
      <c r="E278" s="79"/>
      <c r="F278" s="79"/>
      <c r="G278" s="79"/>
      <c r="H278" s="79"/>
      <c r="I278" s="79"/>
      <c r="J278" s="79"/>
      <c r="K278" s="79"/>
      <c r="L278" s="70"/>
      <c r="M278" s="70"/>
      <c r="N278" s="70"/>
      <c r="O278" s="73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  <c r="AB278" s="70"/>
      <c r="AC278" s="70"/>
      <c r="AD278" s="70"/>
      <c r="AE278" s="70"/>
      <c r="AF278" s="70"/>
      <c r="AG278" s="70"/>
      <c r="AH278" s="70"/>
      <c r="AI278" s="70"/>
      <c r="AJ278" s="70"/>
    </row>
    <row r="279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0"/>
      <c r="M279" s="70"/>
      <c r="N279" s="70"/>
      <c r="O279" s="73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  <c r="AB279" s="70"/>
      <c r="AC279" s="70"/>
      <c r="AD279" s="70"/>
      <c r="AE279" s="70"/>
      <c r="AF279" s="70"/>
      <c r="AG279" s="70"/>
      <c r="AH279" s="70"/>
      <c r="AI279" s="70"/>
      <c r="AJ279" s="70"/>
    </row>
    <row r="280">
      <c r="A280" s="79"/>
      <c r="B280" s="79"/>
      <c r="C280" s="79"/>
      <c r="D280" s="79"/>
      <c r="E280" s="79"/>
      <c r="F280" s="79"/>
      <c r="G280" s="79"/>
      <c r="H280" s="79"/>
      <c r="I280" s="79"/>
      <c r="J280" s="79"/>
      <c r="K280" s="79"/>
      <c r="L280" s="70"/>
      <c r="M280" s="70"/>
      <c r="N280" s="70"/>
      <c r="O280" s="73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  <c r="AB280" s="70"/>
      <c r="AC280" s="70"/>
      <c r="AD280" s="70"/>
      <c r="AE280" s="70"/>
      <c r="AF280" s="70"/>
      <c r="AG280" s="70"/>
      <c r="AH280" s="70"/>
      <c r="AI280" s="70"/>
      <c r="AJ280" s="70"/>
    </row>
    <row r="281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0"/>
      <c r="M281" s="70"/>
      <c r="N281" s="70"/>
      <c r="O281" s="73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  <c r="AB281" s="70"/>
      <c r="AC281" s="70"/>
      <c r="AD281" s="70"/>
      <c r="AE281" s="70"/>
      <c r="AF281" s="70"/>
      <c r="AG281" s="70"/>
      <c r="AH281" s="70"/>
      <c r="AI281" s="70"/>
      <c r="AJ281" s="70"/>
    </row>
    <row r="282">
      <c r="A282" s="79"/>
      <c r="B282" s="79"/>
      <c r="C282" s="79"/>
      <c r="D282" s="79"/>
      <c r="E282" s="79"/>
      <c r="F282" s="79"/>
      <c r="G282" s="79"/>
      <c r="H282" s="79"/>
      <c r="I282" s="79"/>
      <c r="J282" s="79"/>
      <c r="K282" s="79"/>
      <c r="L282" s="70"/>
      <c r="M282" s="70"/>
      <c r="N282" s="70"/>
      <c r="O282" s="73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  <c r="AB282" s="70"/>
      <c r="AC282" s="70"/>
      <c r="AD282" s="70"/>
      <c r="AE282" s="70"/>
      <c r="AF282" s="70"/>
      <c r="AG282" s="70"/>
      <c r="AH282" s="70"/>
      <c r="AI282" s="70"/>
      <c r="AJ282" s="70"/>
    </row>
    <row r="283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0"/>
      <c r="M283" s="70"/>
      <c r="N283" s="70"/>
      <c r="O283" s="73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  <c r="AB283" s="70"/>
      <c r="AC283" s="70"/>
      <c r="AD283" s="70"/>
      <c r="AE283" s="70"/>
      <c r="AF283" s="70"/>
      <c r="AG283" s="70"/>
      <c r="AH283" s="70"/>
      <c r="AI283" s="70"/>
      <c r="AJ283" s="70"/>
    </row>
    <row r="284">
      <c r="A284" s="79"/>
      <c r="B284" s="79"/>
      <c r="C284" s="79"/>
      <c r="D284" s="79"/>
      <c r="E284" s="79"/>
      <c r="F284" s="79"/>
      <c r="G284" s="79"/>
      <c r="H284" s="79"/>
      <c r="I284" s="79"/>
      <c r="J284" s="79"/>
      <c r="K284" s="79"/>
      <c r="L284" s="70"/>
      <c r="M284" s="70"/>
      <c r="N284" s="70"/>
      <c r="O284" s="73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  <c r="AB284" s="70"/>
      <c r="AC284" s="70"/>
      <c r="AD284" s="70"/>
      <c r="AE284" s="70"/>
      <c r="AF284" s="70"/>
      <c r="AG284" s="70"/>
      <c r="AH284" s="70"/>
      <c r="AI284" s="70"/>
      <c r="AJ284" s="70"/>
    </row>
    <row r="285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0"/>
      <c r="M285" s="70"/>
      <c r="N285" s="70"/>
      <c r="O285" s="73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  <c r="AB285" s="70"/>
      <c r="AC285" s="70"/>
      <c r="AD285" s="70"/>
      <c r="AE285" s="70"/>
      <c r="AF285" s="70"/>
      <c r="AG285" s="70"/>
      <c r="AH285" s="70"/>
      <c r="AI285" s="70"/>
      <c r="AJ285" s="70"/>
    </row>
    <row r="286">
      <c r="A286" s="79"/>
      <c r="B286" s="79"/>
      <c r="C286" s="79"/>
      <c r="D286" s="79"/>
      <c r="E286" s="79"/>
      <c r="F286" s="79"/>
      <c r="G286" s="79"/>
      <c r="H286" s="79"/>
      <c r="I286" s="79"/>
      <c r="J286" s="79"/>
      <c r="K286" s="79"/>
      <c r="L286" s="70"/>
      <c r="M286" s="70"/>
      <c r="N286" s="70"/>
      <c r="O286" s="73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  <c r="AB286" s="70"/>
      <c r="AC286" s="70"/>
      <c r="AD286" s="70"/>
      <c r="AE286" s="70"/>
      <c r="AF286" s="70"/>
      <c r="AG286" s="70"/>
      <c r="AH286" s="70"/>
      <c r="AI286" s="70"/>
      <c r="AJ286" s="70"/>
    </row>
    <row r="287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0"/>
      <c r="M287" s="70"/>
      <c r="N287" s="70"/>
      <c r="O287" s="73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  <c r="AB287" s="70"/>
      <c r="AC287" s="70"/>
      <c r="AD287" s="70"/>
      <c r="AE287" s="70"/>
      <c r="AF287" s="70"/>
      <c r="AG287" s="70"/>
      <c r="AH287" s="70"/>
      <c r="AI287" s="70"/>
      <c r="AJ287" s="70"/>
    </row>
    <row r="288">
      <c r="A288" s="79"/>
      <c r="B288" s="79"/>
      <c r="C288" s="79"/>
      <c r="D288" s="79"/>
      <c r="E288" s="79"/>
      <c r="F288" s="79"/>
      <c r="G288" s="79"/>
      <c r="H288" s="79"/>
      <c r="I288" s="79"/>
      <c r="J288" s="79"/>
      <c r="K288" s="79"/>
      <c r="L288" s="70"/>
      <c r="M288" s="70"/>
      <c r="N288" s="70"/>
      <c r="O288" s="73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  <c r="AB288" s="70"/>
      <c r="AC288" s="70"/>
      <c r="AD288" s="70"/>
      <c r="AE288" s="70"/>
      <c r="AF288" s="70"/>
      <c r="AG288" s="70"/>
      <c r="AH288" s="70"/>
      <c r="AI288" s="70"/>
      <c r="AJ288" s="70"/>
    </row>
    <row r="289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0"/>
      <c r="M289" s="70"/>
      <c r="N289" s="70"/>
      <c r="O289" s="73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  <c r="AB289" s="70"/>
      <c r="AC289" s="70"/>
      <c r="AD289" s="70"/>
      <c r="AE289" s="70"/>
      <c r="AF289" s="70"/>
      <c r="AG289" s="70"/>
      <c r="AH289" s="70"/>
      <c r="AI289" s="70"/>
      <c r="AJ289" s="70"/>
    </row>
    <row r="290">
      <c r="A290" s="79"/>
      <c r="B290" s="79"/>
      <c r="C290" s="79"/>
      <c r="D290" s="79"/>
      <c r="E290" s="79"/>
      <c r="F290" s="79"/>
      <c r="G290" s="79"/>
      <c r="H290" s="79"/>
      <c r="I290" s="79"/>
      <c r="J290" s="79"/>
      <c r="K290" s="79"/>
      <c r="L290" s="70"/>
      <c r="M290" s="70"/>
      <c r="N290" s="70"/>
      <c r="O290" s="73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  <c r="AB290" s="70"/>
      <c r="AC290" s="70"/>
      <c r="AD290" s="70"/>
      <c r="AE290" s="70"/>
      <c r="AF290" s="70"/>
      <c r="AG290" s="70"/>
      <c r="AH290" s="70"/>
      <c r="AI290" s="70"/>
      <c r="AJ290" s="70"/>
    </row>
    <row r="291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0"/>
      <c r="M291" s="70"/>
      <c r="N291" s="70"/>
      <c r="O291" s="73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  <c r="AB291" s="70"/>
      <c r="AC291" s="70"/>
      <c r="AD291" s="70"/>
      <c r="AE291" s="70"/>
      <c r="AF291" s="70"/>
      <c r="AG291" s="70"/>
      <c r="AH291" s="70"/>
      <c r="AI291" s="70"/>
      <c r="AJ291" s="70"/>
    </row>
    <row r="292">
      <c r="A292" s="79"/>
      <c r="B292" s="79"/>
      <c r="C292" s="79"/>
      <c r="D292" s="79"/>
      <c r="E292" s="79"/>
      <c r="F292" s="79"/>
      <c r="G292" s="79"/>
      <c r="H292" s="79"/>
      <c r="I292" s="79"/>
      <c r="J292" s="79"/>
      <c r="K292" s="79"/>
      <c r="L292" s="70"/>
      <c r="M292" s="70"/>
      <c r="N292" s="70"/>
      <c r="O292" s="73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  <c r="AB292" s="70"/>
      <c r="AC292" s="70"/>
      <c r="AD292" s="70"/>
      <c r="AE292" s="70"/>
      <c r="AF292" s="70"/>
      <c r="AG292" s="70"/>
      <c r="AH292" s="70"/>
      <c r="AI292" s="70"/>
      <c r="AJ292" s="70"/>
    </row>
    <row r="293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0"/>
      <c r="M293" s="70"/>
      <c r="N293" s="70"/>
      <c r="O293" s="73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  <c r="AB293" s="70"/>
      <c r="AC293" s="70"/>
      <c r="AD293" s="70"/>
      <c r="AE293" s="70"/>
      <c r="AF293" s="70"/>
      <c r="AG293" s="70"/>
      <c r="AH293" s="70"/>
      <c r="AI293" s="70"/>
      <c r="AJ293" s="70"/>
    </row>
    <row r="294">
      <c r="A294" s="79"/>
      <c r="B294" s="79"/>
      <c r="C294" s="79"/>
      <c r="D294" s="79"/>
      <c r="E294" s="79"/>
      <c r="F294" s="79"/>
      <c r="G294" s="79"/>
      <c r="H294" s="79"/>
      <c r="I294" s="79"/>
      <c r="J294" s="79"/>
      <c r="K294" s="79"/>
      <c r="L294" s="70"/>
      <c r="M294" s="70"/>
      <c r="N294" s="70"/>
      <c r="O294" s="73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  <c r="AB294" s="70"/>
      <c r="AC294" s="70"/>
      <c r="AD294" s="70"/>
      <c r="AE294" s="70"/>
      <c r="AF294" s="70"/>
      <c r="AG294" s="70"/>
      <c r="AH294" s="70"/>
      <c r="AI294" s="70"/>
      <c r="AJ294" s="70"/>
    </row>
    <row r="295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0"/>
      <c r="M295" s="70"/>
      <c r="N295" s="70"/>
      <c r="O295" s="73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  <c r="AB295" s="70"/>
      <c r="AC295" s="70"/>
      <c r="AD295" s="70"/>
      <c r="AE295" s="70"/>
      <c r="AF295" s="70"/>
      <c r="AG295" s="70"/>
      <c r="AH295" s="70"/>
      <c r="AI295" s="70"/>
      <c r="AJ295" s="70"/>
    </row>
    <row r="296">
      <c r="A296" s="79"/>
      <c r="B296" s="79"/>
      <c r="C296" s="79"/>
      <c r="D296" s="79"/>
      <c r="E296" s="79"/>
      <c r="F296" s="79"/>
      <c r="G296" s="79"/>
      <c r="H296" s="79"/>
      <c r="I296" s="79"/>
      <c r="J296" s="79"/>
      <c r="K296" s="79"/>
      <c r="L296" s="70"/>
      <c r="M296" s="70"/>
      <c r="N296" s="70"/>
      <c r="O296" s="73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  <c r="AB296" s="70"/>
      <c r="AC296" s="70"/>
      <c r="AD296" s="70"/>
      <c r="AE296" s="70"/>
      <c r="AF296" s="70"/>
      <c r="AG296" s="70"/>
      <c r="AH296" s="70"/>
      <c r="AI296" s="70"/>
      <c r="AJ296" s="70"/>
    </row>
    <row r="297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0"/>
      <c r="M297" s="70"/>
      <c r="N297" s="70"/>
      <c r="O297" s="73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  <c r="AB297" s="70"/>
      <c r="AC297" s="70"/>
      <c r="AD297" s="70"/>
      <c r="AE297" s="70"/>
      <c r="AF297" s="70"/>
      <c r="AG297" s="70"/>
      <c r="AH297" s="70"/>
      <c r="AI297" s="70"/>
      <c r="AJ297" s="70"/>
    </row>
    <row r="298">
      <c r="A298" s="79"/>
      <c r="B298" s="79"/>
      <c r="C298" s="79"/>
      <c r="D298" s="79"/>
      <c r="E298" s="79"/>
      <c r="F298" s="79"/>
      <c r="G298" s="79"/>
      <c r="H298" s="79"/>
      <c r="I298" s="79"/>
      <c r="J298" s="79"/>
      <c r="K298" s="79"/>
      <c r="L298" s="70"/>
      <c r="M298" s="70"/>
      <c r="N298" s="70"/>
      <c r="O298" s="73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  <c r="AB298" s="70"/>
      <c r="AC298" s="70"/>
      <c r="AD298" s="70"/>
      <c r="AE298" s="70"/>
      <c r="AF298" s="70"/>
      <c r="AG298" s="70"/>
      <c r="AH298" s="70"/>
      <c r="AI298" s="70"/>
      <c r="AJ298" s="70"/>
    </row>
    <row r="299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0"/>
      <c r="M299" s="70"/>
      <c r="N299" s="70"/>
      <c r="O299" s="73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  <c r="AB299" s="70"/>
      <c r="AC299" s="70"/>
      <c r="AD299" s="70"/>
      <c r="AE299" s="70"/>
      <c r="AF299" s="70"/>
      <c r="AG299" s="70"/>
      <c r="AH299" s="70"/>
      <c r="AI299" s="70"/>
      <c r="AJ299" s="70"/>
    </row>
    <row r="300">
      <c r="A300" s="79"/>
      <c r="B300" s="79"/>
      <c r="C300" s="79"/>
      <c r="D300" s="79"/>
      <c r="E300" s="79"/>
      <c r="F300" s="79"/>
      <c r="G300" s="79"/>
      <c r="H300" s="79"/>
      <c r="I300" s="79"/>
      <c r="J300" s="79"/>
      <c r="K300" s="79"/>
      <c r="L300" s="70"/>
      <c r="M300" s="70"/>
      <c r="N300" s="70"/>
      <c r="O300" s="73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  <c r="AB300" s="70"/>
      <c r="AC300" s="70"/>
      <c r="AD300" s="70"/>
      <c r="AE300" s="70"/>
      <c r="AF300" s="70"/>
      <c r="AG300" s="70"/>
      <c r="AH300" s="70"/>
      <c r="AI300" s="70"/>
      <c r="AJ300" s="70"/>
    </row>
    <row r="301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0"/>
      <c r="M301" s="70"/>
      <c r="N301" s="70"/>
      <c r="O301" s="73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  <c r="AB301" s="70"/>
      <c r="AC301" s="70"/>
      <c r="AD301" s="70"/>
      <c r="AE301" s="70"/>
      <c r="AF301" s="70"/>
      <c r="AG301" s="70"/>
      <c r="AH301" s="70"/>
      <c r="AI301" s="70"/>
      <c r="AJ301" s="70"/>
    </row>
    <row r="302">
      <c r="A302" s="79"/>
      <c r="B302" s="79"/>
      <c r="C302" s="79"/>
      <c r="D302" s="79"/>
      <c r="E302" s="79"/>
      <c r="F302" s="79"/>
      <c r="G302" s="79"/>
      <c r="H302" s="79"/>
      <c r="I302" s="79"/>
      <c r="J302" s="79"/>
      <c r="K302" s="79"/>
      <c r="L302" s="70"/>
      <c r="M302" s="70"/>
      <c r="N302" s="70"/>
      <c r="O302" s="73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  <c r="AB302" s="70"/>
      <c r="AC302" s="70"/>
      <c r="AD302" s="70"/>
      <c r="AE302" s="70"/>
      <c r="AF302" s="70"/>
      <c r="AG302" s="70"/>
      <c r="AH302" s="70"/>
      <c r="AI302" s="70"/>
      <c r="AJ302" s="70"/>
    </row>
    <row r="303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0"/>
      <c r="M303" s="70"/>
      <c r="N303" s="70"/>
      <c r="O303" s="73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  <c r="AB303" s="70"/>
      <c r="AC303" s="70"/>
      <c r="AD303" s="70"/>
      <c r="AE303" s="70"/>
      <c r="AF303" s="70"/>
      <c r="AG303" s="70"/>
      <c r="AH303" s="70"/>
      <c r="AI303" s="70"/>
      <c r="AJ303" s="70"/>
    </row>
    <row r="304">
      <c r="A304" s="79"/>
      <c r="B304" s="79"/>
      <c r="C304" s="79"/>
      <c r="D304" s="79"/>
      <c r="E304" s="79"/>
      <c r="F304" s="79"/>
      <c r="G304" s="79"/>
      <c r="H304" s="79"/>
      <c r="I304" s="79"/>
      <c r="J304" s="79"/>
      <c r="K304" s="79"/>
      <c r="L304" s="70"/>
      <c r="M304" s="70"/>
      <c r="N304" s="70"/>
      <c r="O304" s="73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  <c r="AB304" s="70"/>
      <c r="AC304" s="70"/>
      <c r="AD304" s="70"/>
      <c r="AE304" s="70"/>
      <c r="AF304" s="70"/>
      <c r="AG304" s="70"/>
      <c r="AH304" s="70"/>
      <c r="AI304" s="70"/>
      <c r="AJ304" s="70"/>
    </row>
    <row r="305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0"/>
      <c r="M305" s="70"/>
      <c r="N305" s="70"/>
      <c r="O305" s="73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  <c r="AB305" s="70"/>
      <c r="AC305" s="70"/>
      <c r="AD305" s="70"/>
      <c r="AE305" s="70"/>
      <c r="AF305" s="70"/>
      <c r="AG305" s="70"/>
      <c r="AH305" s="70"/>
      <c r="AI305" s="70"/>
      <c r="AJ305" s="70"/>
    </row>
    <row r="306">
      <c r="A306" s="79"/>
      <c r="B306" s="79"/>
      <c r="C306" s="79"/>
      <c r="D306" s="79"/>
      <c r="E306" s="79"/>
      <c r="F306" s="79"/>
      <c r="G306" s="79"/>
      <c r="H306" s="79"/>
      <c r="I306" s="79"/>
      <c r="J306" s="79"/>
      <c r="K306" s="79"/>
      <c r="L306" s="70"/>
      <c r="M306" s="70"/>
      <c r="N306" s="70"/>
      <c r="O306" s="73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  <c r="AB306" s="70"/>
      <c r="AC306" s="70"/>
      <c r="AD306" s="70"/>
      <c r="AE306" s="70"/>
      <c r="AF306" s="70"/>
      <c r="AG306" s="70"/>
      <c r="AH306" s="70"/>
      <c r="AI306" s="70"/>
      <c r="AJ306" s="70"/>
    </row>
    <row r="307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0"/>
      <c r="M307" s="70"/>
      <c r="N307" s="70"/>
      <c r="O307" s="73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  <c r="AB307" s="70"/>
      <c r="AC307" s="70"/>
      <c r="AD307" s="70"/>
      <c r="AE307" s="70"/>
      <c r="AF307" s="70"/>
      <c r="AG307" s="70"/>
      <c r="AH307" s="70"/>
      <c r="AI307" s="70"/>
      <c r="AJ307" s="70"/>
    </row>
    <row r="308">
      <c r="A308" s="79"/>
      <c r="B308" s="79"/>
      <c r="C308" s="79"/>
      <c r="D308" s="79"/>
      <c r="E308" s="79"/>
      <c r="F308" s="79"/>
      <c r="G308" s="79"/>
      <c r="H308" s="79"/>
      <c r="I308" s="79"/>
      <c r="J308" s="79"/>
      <c r="K308" s="79"/>
      <c r="L308" s="70"/>
      <c r="M308" s="70"/>
      <c r="N308" s="70"/>
      <c r="O308" s="73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  <c r="AB308" s="70"/>
      <c r="AC308" s="70"/>
      <c r="AD308" s="70"/>
      <c r="AE308" s="70"/>
      <c r="AF308" s="70"/>
      <c r="AG308" s="70"/>
      <c r="AH308" s="70"/>
      <c r="AI308" s="70"/>
      <c r="AJ308" s="70"/>
    </row>
    <row r="309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0"/>
      <c r="M309" s="70"/>
      <c r="N309" s="70"/>
      <c r="O309" s="73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  <c r="AB309" s="70"/>
      <c r="AC309" s="70"/>
      <c r="AD309" s="70"/>
      <c r="AE309" s="70"/>
      <c r="AF309" s="70"/>
      <c r="AG309" s="70"/>
      <c r="AH309" s="70"/>
      <c r="AI309" s="70"/>
      <c r="AJ309" s="70"/>
    </row>
    <row r="310">
      <c r="A310" s="79"/>
      <c r="B310" s="79"/>
      <c r="C310" s="79"/>
      <c r="D310" s="79"/>
      <c r="E310" s="79"/>
      <c r="F310" s="79"/>
      <c r="G310" s="79"/>
      <c r="H310" s="79"/>
      <c r="I310" s="79"/>
      <c r="J310" s="79"/>
      <c r="K310" s="79"/>
      <c r="L310" s="70"/>
      <c r="M310" s="70"/>
      <c r="N310" s="70"/>
      <c r="O310" s="73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  <c r="AB310" s="70"/>
      <c r="AC310" s="70"/>
      <c r="AD310" s="70"/>
      <c r="AE310" s="70"/>
      <c r="AF310" s="70"/>
      <c r="AG310" s="70"/>
      <c r="AH310" s="70"/>
      <c r="AI310" s="70"/>
      <c r="AJ310" s="70"/>
    </row>
    <row r="311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0"/>
      <c r="M311" s="70"/>
      <c r="N311" s="70"/>
      <c r="O311" s="73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  <c r="AB311" s="70"/>
      <c r="AC311" s="70"/>
      <c r="AD311" s="70"/>
      <c r="AE311" s="70"/>
      <c r="AF311" s="70"/>
      <c r="AG311" s="70"/>
      <c r="AH311" s="70"/>
      <c r="AI311" s="70"/>
      <c r="AJ311" s="70"/>
    </row>
    <row r="312">
      <c r="A312" s="79"/>
      <c r="B312" s="79"/>
      <c r="C312" s="79"/>
      <c r="D312" s="79"/>
      <c r="E312" s="79"/>
      <c r="F312" s="79"/>
      <c r="G312" s="79"/>
      <c r="H312" s="79"/>
      <c r="I312" s="79"/>
      <c r="J312" s="79"/>
      <c r="K312" s="79"/>
      <c r="L312" s="70"/>
      <c r="M312" s="70"/>
      <c r="N312" s="70"/>
      <c r="O312" s="73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  <c r="AB312" s="70"/>
      <c r="AC312" s="70"/>
      <c r="AD312" s="70"/>
      <c r="AE312" s="70"/>
      <c r="AF312" s="70"/>
      <c r="AG312" s="70"/>
      <c r="AH312" s="70"/>
      <c r="AI312" s="70"/>
      <c r="AJ312" s="70"/>
    </row>
    <row r="313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0"/>
      <c r="M313" s="70"/>
      <c r="N313" s="70"/>
      <c r="O313" s="73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  <c r="AB313" s="70"/>
      <c r="AC313" s="70"/>
      <c r="AD313" s="70"/>
      <c r="AE313" s="70"/>
      <c r="AF313" s="70"/>
      <c r="AG313" s="70"/>
      <c r="AH313" s="70"/>
      <c r="AI313" s="70"/>
      <c r="AJ313" s="70"/>
    </row>
    <row r="314">
      <c r="A314" s="79"/>
      <c r="B314" s="79"/>
      <c r="C314" s="79"/>
      <c r="D314" s="79"/>
      <c r="E314" s="79"/>
      <c r="F314" s="79"/>
      <c r="G314" s="79"/>
      <c r="H314" s="79"/>
      <c r="I314" s="79"/>
      <c r="J314" s="79"/>
      <c r="K314" s="79"/>
      <c r="L314" s="70"/>
      <c r="M314" s="70"/>
      <c r="N314" s="70"/>
      <c r="O314" s="73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  <c r="AB314" s="70"/>
      <c r="AC314" s="70"/>
      <c r="AD314" s="70"/>
      <c r="AE314" s="70"/>
      <c r="AF314" s="70"/>
      <c r="AG314" s="70"/>
      <c r="AH314" s="70"/>
      <c r="AI314" s="70"/>
      <c r="AJ314" s="70"/>
    </row>
    <row r="315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0"/>
      <c r="M315" s="70"/>
      <c r="N315" s="70"/>
      <c r="O315" s="73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  <c r="AB315" s="70"/>
      <c r="AC315" s="70"/>
      <c r="AD315" s="70"/>
      <c r="AE315" s="70"/>
      <c r="AF315" s="70"/>
      <c r="AG315" s="70"/>
      <c r="AH315" s="70"/>
      <c r="AI315" s="70"/>
      <c r="AJ315" s="70"/>
    </row>
    <row r="316">
      <c r="A316" s="79"/>
      <c r="B316" s="79"/>
      <c r="C316" s="79"/>
      <c r="D316" s="79"/>
      <c r="E316" s="79"/>
      <c r="F316" s="79"/>
      <c r="G316" s="79"/>
      <c r="H316" s="79"/>
      <c r="I316" s="79"/>
      <c r="J316" s="79"/>
      <c r="K316" s="79"/>
      <c r="L316" s="70"/>
      <c r="M316" s="70"/>
      <c r="N316" s="70"/>
      <c r="O316" s="73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  <c r="AB316" s="70"/>
      <c r="AC316" s="70"/>
      <c r="AD316" s="70"/>
      <c r="AE316" s="70"/>
      <c r="AF316" s="70"/>
      <c r="AG316" s="70"/>
      <c r="AH316" s="70"/>
      <c r="AI316" s="70"/>
      <c r="AJ316" s="70"/>
    </row>
    <row r="317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0"/>
      <c r="M317" s="70"/>
      <c r="N317" s="70"/>
      <c r="O317" s="73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  <c r="AB317" s="70"/>
      <c r="AC317" s="70"/>
      <c r="AD317" s="70"/>
      <c r="AE317" s="70"/>
      <c r="AF317" s="70"/>
      <c r="AG317" s="70"/>
      <c r="AH317" s="70"/>
      <c r="AI317" s="70"/>
      <c r="AJ317" s="70"/>
    </row>
    <row r="318">
      <c r="A318" s="79"/>
      <c r="B318" s="79"/>
      <c r="C318" s="79"/>
      <c r="D318" s="79"/>
      <c r="E318" s="79"/>
      <c r="F318" s="79"/>
      <c r="G318" s="79"/>
      <c r="H318" s="79"/>
      <c r="I318" s="79"/>
      <c r="J318" s="79"/>
      <c r="K318" s="79"/>
      <c r="L318" s="70"/>
      <c r="M318" s="70"/>
      <c r="N318" s="70"/>
      <c r="O318" s="73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  <c r="AB318" s="70"/>
      <c r="AC318" s="70"/>
      <c r="AD318" s="70"/>
      <c r="AE318" s="70"/>
      <c r="AF318" s="70"/>
      <c r="AG318" s="70"/>
      <c r="AH318" s="70"/>
      <c r="AI318" s="70"/>
      <c r="AJ318" s="70"/>
    </row>
    <row r="319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0"/>
      <c r="M319" s="70"/>
      <c r="N319" s="70"/>
      <c r="O319" s="73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  <c r="AB319" s="70"/>
      <c r="AC319" s="70"/>
      <c r="AD319" s="70"/>
      <c r="AE319" s="70"/>
      <c r="AF319" s="70"/>
      <c r="AG319" s="70"/>
      <c r="AH319" s="70"/>
      <c r="AI319" s="70"/>
      <c r="AJ319" s="70"/>
    </row>
    <row r="320">
      <c r="A320" s="79"/>
      <c r="B320" s="79"/>
      <c r="C320" s="79"/>
      <c r="D320" s="79"/>
      <c r="E320" s="79"/>
      <c r="F320" s="79"/>
      <c r="G320" s="79"/>
      <c r="H320" s="79"/>
      <c r="I320" s="79"/>
      <c r="J320" s="79"/>
      <c r="K320" s="79"/>
      <c r="L320" s="70"/>
      <c r="M320" s="70"/>
      <c r="N320" s="70"/>
      <c r="O320" s="73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</row>
    <row r="321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0"/>
      <c r="M321" s="70"/>
      <c r="N321" s="70"/>
      <c r="O321" s="73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  <c r="AB321" s="70"/>
      <c r="AC321" s="70"/>
      <c r="AD321" s="70"/>
      <c r="AE321" s="70"/>
      <c r="AF321" s="70"/>
      <c r="AG321" s="70"/>
      <c r="AH321" s="70"/>
      <c r="AI321" s="70"/>
      <c r="AJ321" s="70"/>
    </row>
    <row r="322">
      <c r="A322" s="79"/>
      <c r="B322" s="79"/>
      <c r="C322" s="79"/>
      <c r="D322" s="79"/>
      <c r="E322" s="79"/>
      <c r="F322" s="79"/>
      <c r="G322" s="79"/>
      <c r="H322" s="79"/>
      <c r="I322" s="79"/>
      <c r="J322" s="79"/>
      <c r="K322" s="79"/>
      <c r="L322" s="70"/>
      <c r="M322" s="70"/>
      <c r="N322" s="70"/>
      <c r="O322" s="73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  <c r="AB322" s="70"/>
      <c r="AC322" s="70"/>
      <c r="AD322" s="70"/>
      <c r="AE322" s="70"/>
      <c r="AF322" s="70"/>
      <c r="AG322" s="70"/>
      <c r="AH322" s="70"/>
      <c r="AI322" s="70"/>
      <c r="AJ322" s="70"/>
    </row>
    <row r="323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0"/>
      <c r="M323" s="70"/>
      <c r="N323" s="70"/>
      <c r="O323" s="73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  <c r="AB323" s="70"/>
      <c r="AC323" s="70"/>
      <c r="AD323" s="70"/>
      <c r="AE323" s="70"/>
      <c r="AF323" s="70"/>
      <c r="AG323" s="70"/>
      <c r="AH323" s="70"/>
      <c r="AI323" s="70"/>
      <c r="AJ323" s="70"/>
    </row>
    <row r="324">
      <c r="A324" s="79"/>
      <c r="B324" s="79"/>
      <c r="C324" s="79"/>
      <c r="D324" s="79"/>
      <c r="E324" s="79"/>
      <c r="F324" s="79"/>
      <c r="G324" s="79"/>
      <c r="H324" s="79"/>
      <c r="I324" s="79"/>
      <c r="J324" s="79"/>
      <c r="K324" s="79"/>
      <c r="L324" s="70"/>
      <c r="M324" s="70"/>
      <c r="N324" s="70"/>
      <c r="O324" s="73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  <c r="AB324" s="70"/>
      <c r="AC324" s="70"/>
      <c r="AD324" s="70"/>
      <c r="AE324" s="70"/>
      <c r="AF324" s="70"/>
      <c r="AG324" s="70"/>
      <c r="AH324" s="70"/>
      <c r="AI324" s="70"/>
      <c r="AJ324" s="70"/>
    </row>
    <row r="325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0"/>
      <c r="M325" s="70"/>
      <c r="N325" s="70"/>
      <c r="O325" s="73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  <c r="AB325" s="70"/>
      <c r="AC325" s="70"/>
      <c r="AD325" s="70"/>
      <c r="AE325" s="70"/>
      <c r="AF325" s="70"/>
      <c r="AG325" s="70"/>
      <c r="AH325" s="70"/>
      <c r="AI325" s="70"/>
      <c r="AJ325" s="70"/>
    </row>
    <row r="326">
      <c r="A326" s="79"/>
      <c r="B326" s="79"/>
      <c r="C326" s="79"/>
      <c r="D326" s="79"/>
      <c r="E326" s="79"/>
      <c r="F326" s="79"/>
      <c r="G326" s="79"/>
      <c r="H326" s="79"/>
      <c r="I326" s="79"/>
      <c r="J326" s="79"/>
      <c r="K326" s="79"/>
      <c r="L326" s="70"/>
      <c r="M326" s="70"/>
      <c r="N326" s="70"/>
      <c r="O326" s="73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  <c r="AB326" s="70"/>
      <c r="AC326" s="70"/>
      <c r="AD326" s="70"/>
      <c r="AE326" s="70"/>
      <c r="AF326" s="70"/>
      <c r="AG326" s="70"/>
      <c r="AH326" s="70"/>
      <c r="AI326" s="70"/>
      <c r="AJ326" s="70"/>
    </row>
    <row r="327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0"/>
      <c r="M327" s="70"/>
      <c r="N327" s="70"/>
      <c r="O327" s="73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  <c r="AB327" s="70"/>
      <c r="AC327" s="70"/>
      <c r="AD327" s="70"/>
      <c r="AE327" s="70"/>
      <c r="AF327" s="70"/>
      <c r="AG327" s="70"/>
      <c r="AH327" s="70"/>
      <c r="AI327" s="70"/>
      <c r="AJ327" s="70"/>
    </row>
    <row r="328">
      <c r="A328" s="79"/>
      <c r="B328" s="79"/>
      <c r="C328" s="79"/>
      <c r="D328" s="79"/>
      <c r="E328" s="79"/>
      <c r="F328" s="79"/>
      <c r="G328" s="79"/>
      <c r="H328" s="79"/>
      <c r="I328" s="79"/>
      <c r="J328" s="79"/>
      <c r="K328" s="79"/>
      <c r="L328" s="70"/>
      <c r="M328" s="70"/>
      <c r="N328" s="70"/>
      <c r="O328" s="73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  <c r="AB328" s="70"/>
      <c r="AC328" s="70"/>
      <c r="AD328" s="70"/>
      <c r="AE328" s="70"/>
      <c r="AF328" s="70"/>
      <c r="AG328" s="70"/>
      <c r="AH328" s="70"/>
      <c r="AI328" s="70"/>
      <c r="AJ328" s="70"/>
    </row>
    <row r="329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0"/>
      <c r="M329" s="70"/>
      <c r="N329" s="70"/>
      <c r="O329" s="73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  <c r="AB329" s="70"/>
      <c r="AC329" s="70"/>
      <c r="AD329" s="70"/>
      <c r="AE329" s="70"/>
      <c r="AF329" s="70"/>
      <c r="AG329" s="70"/>
      <c r="AH329" s="70"/>
      <c r="AI329" s="70"/>
      <c r="AJ329" s="70"/>
    </row>
    <row r="330">
      <c r="A330" s="79"/>
      <c r="B330" s="79"/>
      <c r="C330" s="79"/>
      <c r="D330" s="79"/>
      <c r="E330" s="79"/>
      <c r="F330" s="79"/>
      <c r="G330" s="79"/>
      <c r="H330" s="79"/>
      <c r="I330" s="79"/>
      <c r="J330" s="79"/>
      <c r="K330" s="79"/>
      <c r="L330" s="70"/>
      <c r="M330" s="70"/>
      <c r="N330" s="70"/>
      <c r="O330" s="73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  <c r="AB330" s="70"/>
      <c r="AC330" s="70"/>
      <c r="AD330" s="70"/>
      <c r="AE330" s="70"/>
      <c r="AF330" s="70"/>
      <c r="AG330" s="70"/>
      <c r="AH330" s="70"/>
      <c r="AI330" s="70"/>
      <c r="AJ330" s="70"/>
    </row>
    <row r="331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0"/>
      <c r="M331" s="70"/>
      <c r="N331" s="70"/>
      <c r="O331" s="73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  <c r="AB331" s="70"/>
      <c r="AC331" s="70"/>
      <c r="AD331" s="70"/>
      <c r="AE331" s="70"/>
      <c r="AF331" s="70"/>
      <c r="AG331" s="70"/>
      <c r="AH331" s="70"/>
      <c r="AI331" s="70"/>
      <c r="AJ331" s="70"/>
    </row>
    <row r="332">
      <c r="A332" s="79"/>
      <c r="B332" s="79"/>
      <c r="C332" s="79"/>
      <c r="D332" s="79"/>
      <c r="E332" s="79"/>
      <c r="F332" s="79"/>
      <c r="G332" s="79"/>
      <c r="H332" s="79"/>
      <c r="I332" s="79"/>
      <c r="J332" s="79"/>
      <c r="K332" s="79"/>
      <c r="L332" s="70"/>
      <c r="M332" s="70"/>
      <c r="N332" s="70"/>
      <c r="O332" s="73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  <c r="AB332" s="70"/>
      <c r="AC332" s="70"/>
      <c r="AD332" s="70"/>
      <c r="AE332" s="70"/>
      <c r="AF332" s="70"/>
      <c r="AG332" s="70"/>
      <c r="AH332" s="70"/>
      <c r="AI332" s="70"/>
      <c r="AJ332" s="70"/>
    </row>
    <row r="333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0"/>
      <c r="M333" s="70"/>
      <c r="N333" s="70"/>
      <c r="O333" s="73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  <c r="AB333" s="70"/>
      <c r="AC333" s="70"/>
      <c r="AD333" s="70"/>
      <c r="AE333" s="70"/>
      <c r="AF333" s="70"/>
      <c r="AG333" s="70"/>
      <c r="AH333" s="70"/>
      <c r="AI333" s="70"/>
      <c r="AJ333" s="70"/>
    </row>
    <row r="334">
      <c r="A334" s="79"/>
      <c r="B334" s="79"/>
      <c r="C334" s="79"/>
      <c r="D334" s="79"/>
      <c r="E334" s="79"/>
      <c r="F334" s="79"/>
      <c r="G334" s="79"/>
      <c r="H334" s="79"/>
      <c r="I334" s="79"/>
      <c r="J334" s="79"/>
      <c r="K334" s="79"/>
      <c r="L334" s="70"/>
      <c r="M334" s="70"/>
      <c r="N334" s="70"/>
      <c r="O334" s="73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  <c r="AB334" s="70"/>
      <c r="AC334" s="70"/>
      <c r="AD334" s="70"/>
      <c r="AE334" s="70"/>
      <c r="AF334" s="70"/>
      <c r="AG334" s="70"/>
      <c r="AH334" s="70"/>
      <c r="AI334" s="70"/>
      <c r="AJ334" s="70"/>
    </row>
    <row r="335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0"/>
      <c r="M335" s="70"/>
      <c r="N335" s="70"/>
      <c r="O335" s="73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  <c r="AB335" s="70"/>
      <c r="AC335" s="70"/>
      <c r="AD335" s="70"/>
      <c r="AE335" s="70"/>
      <c r="AF335" s="70"/>
      <c r="AG335" s="70"/>
      <c r="AH335" s="70"/>
      <c r="AI335" s="70"/>
      <c r="AJ335" s="70"/>
    </row>
    <row r="336">
      <c r="A336" s="79"/>
      <c r="B336" s="79"/>
      <c r="C336" s="79"/>
      <c r="D336" s="79"/>
      <c r="E336" s="79"/>
      <c r="F336" s="79"/>
      <c r="G336" s="79"/>
      <c r="H336" s="79"/>
      <c r="I336" s="79"/>
      <c r="J336" s="79"/>
      <c r="K336" s="79"/>
      <c r="L336" s="70"/>
      <c r="M336" s="70"/>
      <c r="N336" s="70"/>
      <c r="O336" s="73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  <c r="AB336" s="70"/>
      <c r="AC336" s="70"/>
      <c r="AD336" s="70"/>
      <c r="AE336" s="70"/>
      <c r="AF336" s="70"/>
      <c r="AG336" s="70"/>
      <c r="AH336" s="70"/>
      <c r="AI336" s="70"/>
      <c r="AJ336" s="70"/>
    </row>
    <row r="337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0"/>
      <c r="M337" s="70"/>
      <c r="N337" s="70"/>
      <c r="O337" s="73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  <c r="AB337" s="70"/>
      <c r="AC337" s="70"/>
      <c r="AD337" s="70"/>
      <c r="AE337" s="70"/>
      <c r="AF337" s="70"/>
      <c r="AG337" s="70"/>
      <c r="AH337" s="70"/>
      <c r="AI337" s="70"/>
      <c r="AJ337" s="70"/>
    </row>
    <row r="338">
      <c r="A338" s="79"/>
      <c r="B338" s="79"/>
      <c r="C338" s="79"/>
      <c r="D338" s="79"/>
      <c r="E338" s="79"/>
      <c r="F338" s="79"/>
      <c r="G338" s="79"/>
      <c r="H338" s="79"/>
      <c r="I338" s="79"/>
      <c r="J338" s="79"/>
      <c r="K338" s="79"/>
      <c r="L338" s="70"/>
      <c r="M338" s="70"/>
      <c r="N338" s="70"/>
      <c r="O338" s="73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  <c r="AB338" s="70"/>
      <c r="AC338" s="70"/>
      <c r="AD338" s="70"/>
      <c r="AE338" s="70"/>
      <c r="AF338" s="70"/>
      <c r="AG338" s="70"/>
      <c r="AH338" s="70"/>
      <c r="AI338" s="70"/>
      <c r="AJ338" s="70"/>
    </row>
    <row r="339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0"/>
      <c r="M339" s="70"/>
      <c r="N339" s="70"/>
      <c r="O339" s="73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  <c r="AB339" s="70"/>
      <c r="AC339" s="70"/>
      <c r="AD339" s="70"/>
      <c r="AE339" s="70"/>
      <c r="AF339" s="70"/>
      <c r="AG339" s="70"/>
      <c r="AH339" s="70"/>
      <c r="AI339" s="70"/>
      <c r="AJ339" s="70"/>
    </row>
    <row r="340">
      <c r="A340" s="79"/>
      <c r="B340" s="79"/>
      <c r="C340" s="79"/>
      <c r="D340" s="79"/>
      <c r="E340" s="79"/>
      <c r="F340" s="79"/>
      <c r="G340" s="79"/>
      <c r="H340" s="79"/>
      <c r="I340" s="79"/>
      <c r="J340" s="79"/>
      <c r="K340" s="79"/>
      <c r="L340" s="70"/>
      <c r="M340" s="70"/>
      <c r="N340" s="70"/>
      <c r="O340" s="73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  <c r="AB340" s="70"/>
      <c r="AC340" s="70"/>
      <c r="AD340" s="70"/>
      <c r="AE340" s="70"/>
      <c r="AF340" s="70"/>
      <c r="AG340" s="70"/>
      <c r="AH340" s="70"/>
      <c r="AI340" s="70"/>
      <c r="AJ340" s="70"/>
    </row>
    <row r="341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0"/>
      <c r="M341" s="70"/>
      <c r="N341" s="70"/>
      <c r="O341" s="73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  <c r="AB341" s="70"/>
      <c r="AC341" s="70"/>
      <c r="AD341" s="70"/>
      <c r="AE341" s="70"/>
      <c r="AF341" s="70"/>
      <c r="AG341" s="70"/>
      <c r="AH341" s="70"/>
      <c r="AI341" s="70"/>
      <c r="AJ341" s="70"/>
    </row>
    <row r="342">
      <c r="A342" s="79"/>
      <c r="B342" s="79"/>
      <c r="C342" s="79"/>
      <c r="D342" s="79"/>
      <c r="E342" s="79"/>
      <c r="F342" s="79"/>
      <c r="G342" s="79"/>
      <c r="H342" s="79"/>
      <c r="I342" s="79"/>
      <c r="J342" s="79"/>
      <c r="K342" s="79"/>
      <c r="L342" s="70"/>
      <c r="M342" s="70"/>
      <c r="N342" s="70"/>
      <c r="O342" s="73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  <c r="AB342" s="70"/>
      <c r="AC342" s="70"/>
      <c r="AD342" s="70"/>
      <c r="AE342" s="70"/>
      <c r="AF342" s="70"/>
      <c r="AG342" s="70"/>
      <c r="AH342" s="70"/>
      <c r="AI342" s="70"/>
      <c r="AJ342" s="70"/>
    </row>
    <row r="343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0"/>
      <c r="M343" s="70"/>
      <c r="N343" s="70"/>
      <c r="O343" s="73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  <c r="AB343" s="70"/>
      <c r="AC343" s="70"/>
      <c r="AD343" s="70"/>
      <c r="AE343" s="70"/>
      <c r="AF343" s="70"/>
      <c r="AG343" s="70"/>
      <c r="AH343" s="70"/>
      <c r="AI343" s="70"/>
      <c r="AJ343" s="70"/>
    </row>
    <row r="344">
      <c r="A344" s="79"/>
      <c r="B344" s="79"/>
      <c r="C344" s="79"/>
      <c r="D344" s="79"/>
      <c r="E344" s="79"/>
      <c r="F344" s="79"/>
      <c r="G344" s="79"/>
      <c r="H344" s="79"/>
      <c r="I344" s="79"/>
      <c r="J344" s="79"/>
      <c r="K344" s="79"/>
      <c r="L344" s="70"/>
      <c r="M344" s="70"/>
      <c r="N344" s="70"/>
      <c r="O344" s="73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  <c r="AB344" s="70"/>
      <c r="AC344" s="70"/>
      <c r="AD344" s="70"/>
      <c r="AE344" s="70"/>
      <c r="AF344" s="70"/>
      <c r="AG344" s="70"/>
      <c r="AH344" s="70"/>
      <c r="AI344" s="70"/>
      <c r="AJ344" s="70"/>
    </row>
    <row r="345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0"/>
      <c r="M345" s="70"/>
      <c r="N345" s="70"/>
      <c r="O345" s="73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  <c r="AB345" s="70"/>
      <c r="AC345" s="70"/>
      <c r="AD345" s="70"/>
      <c r="AE345" s="70"/>
      <c r="AF345" s="70"/>
      <c r="AG345" s="70"/>
      <c r="AH345" s="70"/>
      <c r="AI345" s="70"/>
      <c r="AJ345" s="70"/>
    </row>
    <row r="346">
      <c r="A346" s="79"/>
      <c r="B346" s="79"/>
      <c r="C346" s="79"/>
      <c r="D346" s="79"/>
      <c r="E346" s="79"/>
      <c r="F346" s="79"/>
      <c r="G346" s="79"/>
      <c r="H346" s="79"/>
      <c r="I346" s="79"/>
      <c r="J346" s="79"/>
      <c r="K346" s="79"/>
      <c r="L346" s="70"/>
      <c r="M346" s="70"/>
      <c r="N346" s="70"/>
      <c r="O346" s="73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  <c r="AB346" s="70"/>
      <c r="AC346" s="70"/>
      <c r="AD346" s="70"/>
      <c r="AE346" s="70"/>
      <c r="AF346" s="70"/>
      <c r="AG346" s="70"/>
      <c r="AH346" s="70"/>
      <c r="AI346" s="70"/>
      <c r="AJ346" s="70"/>
    </row>
    <row r="347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0"/>
      <c r="M347" s="70"/>
      <c r="N347" s="70"/>
      <c r="O347" s="73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  <c r="AB347" s="70"/>
      <c r="AC347" s="70"/>
      <c r="AD347" s="70"/>
      <c r="AE347" s="70"/>
      <c r="AF347" s="70"/>
      <c r="AG347" s="70"/>
      <c r="AH347" s="70"/>
      <c r="AI347" s="70"/>
      <c r="AJ347" s="70"/>
    </row>
    <row r="348">
      <c r="A348" s="79"/>
      <c r="B348" s="79"/>
      <c r="C348" s="79"/>
      <c r="D348" s="79"/>
      <c r="E348" s="79"/>
      <c r="F348" s="79"/>
      <c r="G348" s="79"/>
      <c r="H348" s="79"/>
      <c r="I348" s="79"/>
      <c r="J348" s="79"/>
      <c r="K348" s="79"/>
      <c r="L348" s="70"/>
      <c r="M348" s="70"/>
      <c r="N348" s="70"/>
      <c r="O348" s="73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  <c r="AB348" s="70"/>
      <c r="AC348" s="70"/>
      <c r="AD348" s="70"/>
      <c r="AE348" s="70"/>
      <c r="AF348" s="70"/>
      <c r="AG348" s="70"/>
      <c r="AH348" s="70"/>
      <c r="AI348" s="70"/>
      <c r="AJ348" s="70"/>
    </row>
    <row r="349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0"/>
      <c r="M349" s="70"/>
      <c r="N349" s="70"/>
      <c r="O349" s="73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0"/>
    </row>
    <row r="350">
      <c r="A350" s="79"/>
      <c r="B350" s="79"/>
      <c r="C350" s="79"/>
      <c r="D350" s="79"/>
      <c r="E350" s="79"/>
      <c r="F350" s="79"/>
      <c r="G350" s="79"/>
      <c r="H350" s="79"/>
      <c r="I350" s="79"/>
      <c r="J350" s="79"/>
      <c r="K350" s="79"/>
      <c r="L350" s="70"/>
      <c r="M350" s="70"/>
      <c r="N350" s="70"/>
      <c r="O350" s="73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  <c r="AB350" s="70"/>
      <c r="AC350" s="70"/>
      <c r="AD350" s="70"/>
      <c r="AE350" s="70"/>
      <c r="AF350" s="70"/>
      <c r="AG350" s="70"/>
      <c r="AH350" s="70"/>
      <c r="AI350" s="70"/>
      <c r="AJ350" s="70"/>
    </row>
    <row r="351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0"/>
      <c r="M351" s="70"/>
      <c r="N351" s="70"/>
      <c r="O351" s="73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  <c r="AB351" s="70"/>
      <c r="AC351" s="70"/>
      <c r="AD351" s="70"/>
      <c r="AE351" s="70"/>
      <c r="AF351" s="70"/>
      <c r="AG351" s="70"/>
      <c r="AH351" s="70"/>
      <c r="AI351" s="70"/>
      <c r="AJ351" s="70"/>
    </row>
    <row r="352">
      <c r="A352" s="79"/>
      <c r="B352" s="79"/>
      <c r="C352" s="79"/>
      <c r="D352" s="79"/>
      <c r="E352" s="79"/>
      <c r="F352" s="79"/>
      <c r="G352" s="79"/>
      <c r="H352" s="79"/>
      <c r="I352" s="79"/>
      <c r="J352" s="79"/>
      <c r="K352" s="79"/>
      <c r="L352" s="70"/>
      <c r="M352" s="70"/>
      <c r="N352" s="70"/>
      <c r="O352" s="73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  <c r="AB352" s="70"/>
      <c r="AC352" s="70"/>
      <c r="AD352" s="70"/>
      <c r="AE352" s="70"/>
      <c r="AF352" s="70"/>
      <c r="AG352" s="70"/>
      <c r="AH352" s="70"/>
      <c r="AI352" s="70"/>
      <c r="AJ352" s="70"/>
    </row>
    <row r="353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0"/>
      <c r="M353" s="70"/>
      <c r="N353" s="70"/>
      <c r="O353" s="73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  <c r="AB353" s="70"/>
      <c r="AC353" s="70"/>
      <c r="AD353" s="70"/>
      <c r="AE353" s="70"/>
      <c r="AF353" s="70"/>
      <c r="AG353" s="70"/>
      <c r="AH353" s="70"/>
      <c r="AI353" s="70"/>
      <c r="AJ353" s="70"/>
    </row>
    <row r="354">
      <c r="A354" s="79"/>
      <c r="B354" s="79"/>
      <c r="C354" s="79"/>
      <c r="D354" s="79"/>
      <c r="E354" s="79"/>
      <c r="F354" s="79"/>
      <c r="G354" s="79"/>
      <c r="H354" s="79"/>
      <c r="I354" s="79"/>
      <c r="J354" s="79"/>
      <c r="K354" s="79"/>
      <c r="L354" s="70"/>
      <c r="M354" s="70"/>
      <c r="N354" s="70"/>
      <c r="O354" s="73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  <c r="AB354" s="70"/>
      <c r="AC354" s="70"/>
      <c r="AD354" s="70"/>
      <c r="AE354" s="70"/>
      <c r="AF354" s="70"/>
      <c r="AG354" s="70"/>
      <c r="AH354" s="70"/>
      <c r="AI354" s="70"/>
      <c r="AJ354" s="70"/>
    </row>
    <row r="355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0"/>
      <c r="M355" s="70"/>
      <c r="N355" s="70"/>
      <c r="O355" s="73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  <c r="AB355" s="70"/>
      <c r="AC355" s="70"/>
      <c r="AD355" s="70"/>
      <c r="AE355" s="70"/>
      <c r="AF355" s="70"/>
      <c r="AG355" s="70"/>
      <c r="AH355" s="70"/>
      <c r="AI355" s="70"/>
      <c r="AJ355" s="70"/>
    </row>
    <row r="356">
      <c r="A356" s="79"/>
      <c r="B356" s="79"/>
      <c r="C356" s="79"/>
      <c r="D356" s="79"/>
      <c r="E356" s="79"/>
      <c r="F356" s="79"/>
      <c r="G356" s="79"/>
      <c r="H356" s="79"/>
      <c r="I356" s="79"/>
      <c r="J356" s="79"/>
      <c r="K356" s="79"/>
      <c r="L356" s="70"/>
      <c r="M356" s="70"/>
      <c r="N356" s="70"/>
      <c r="O356" s="73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</row>
    <row r="357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0"/>
      <c r="M357" s="70"/>
      <c r="N357" s="70"/>
      <c r="O357" s="73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  <c r="AB357" s="70"/>
      <c r="AC357" s="70"/>
      <c r="AD357" s="70"/>
      <c r="AE357" s="70"/>
      <c r="AF357" s="70"/>
      <c r="AG357" s="70"/>
      <c r="AH357" s="70"/>
      <c r="AI357" s="70"/>
      <c r="AJ357" s="70"/>
    </row>
    <row r="358">
      <c r="A358" s="79"/>
      <c r="B358" s="79"/>
      <c r="C358" s="79"/>
      <c r="D358" s="79"/>
      <c r="E358" s="79"/>
      <c r="F358" s="79"/>
      <c r="G358" s="79"/>
      <c r="H358" s="79"/>
      <c r="I358" s="79"/>
      <c r="J358" s="79"/>
      <c r="K358" s="79"/>
      <c r="L358" s="70"/>
      <c r="M358" s="70"/>
      <c r="N358" s="70"/>
      <c r="O358" s="73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  <c r="AB358" s="70"/>
      <c r="AC358" s="70"/>
      <c r="AD358" s="70"/>
      <c r="AE358" s="70"/>
      <c r="AF358" s="70"/>
      <c r="AG358" s="70"/>
      <c r="AH358" s="70"/>
      <c r="AI358" s="70"/>
      <c r="AJ358" s="70"/>
    </row>
    <row r="359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0"/>
      <c r="M359" s="70"/>
      <c r="N359" s="70"/>
      <c r="O359" s="73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  <c r="AB359" s="70"/>
      <c r="AC359" s="70"/>
      <c r="AD359" s="70"/>
      <c r="AE359" s="70"/>
      <c r="AF359" s="70"/>
      <c r="AG359" s="70"/>
      <c r="AH359" s="70"/>
      <c r="AI359" s="70"/>
      <c r="AJ359" s="70"/>
    </row>
    <row r="360">
      <c r="A360" s="79"/>
      <c r="B360" s="79"/>
      <c r="C360" s="79"/>
      <c r="D360" s="79"/>
      <c r="E360" s="79"/>
      <c r="F360" s="79"/>
      <c r="G360" s="79"/>
      <c r="H360" s="79"/>
      <c r="I360" s="79"/>
      <c r="J360" s="79"/>
      <c r="K360" s="79"/>
      <c r="L360" s="70"/>
      <c r="M360" s="70"/>
      <c r="N360" s="70"/>
      <c r="O360" s="73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  <c r="AB360" s="70"/>
      <c r="AC360" s="70"/>
      <c r="AD360" s="70"/>
      <c r="AE360" s="70"/>
      <c r="AF360" s="70"/>
      <c r="AG360" s="70"/>
      <c r="AH360" s="70"/>
      <c r="AI360" s="70"/>
      <c r="AJ360" s="70"/>
    </row>
    <row r="361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0"/>
      <c r="M361" s="70"/>
      <c r="N361" s="70"/>
      <c r="O361" s="73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  <c r="AB361" s="70"/>
      <c r="AC361" s="70"/>
      <c r="AD361" s="70"/>
      <c r="AE361" s="70"/>
      <c r="AF361" s="70"/>
      <c r="AG361" s="70"/>
      <c r="AH361" s="70"/>
      <c r="AI361" s="70"/>
      <c r="AJ361" s="70"/>
    </row>
    <row r="362">
      <c r="A362" s="79"/>
      <c r="B362" s="79"/>
      <c r="C362" s="79"/>
      <c r="D362" s="79"/>
      <c r="E362" s="79"/>
      <c r="F362" s="79"/>
      <c r="G362" s="79"/>
      <c r="H362" s="79"/>
      <c r="I362" s="79"/>
      <c r="J362" s="79"/>
      <c r="K362" s="79"/>
      <c r="L362" s="70"/>
      <c r="M362" s="70"/>
      <c r="N362" s="70"/>
      <c r="O362" s="73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  <c r="AB362" s="70"/>
      <c r="AC362" s="70"/>
      <c r="AD362" s="70"/>
      <c r="AE362" s="70"/>
      <c r="AF362" s="70"/>
      <c r="AG362" s="70"/>
      <c r="AH362" s="70"/>
      <c r="AI362" s="70"/>
      <c r="AJ362" s="70"/>
    </row>
    <row r="363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0"/>
      <c r="M363" s="70"/>
      <c r="N363" s="70"/>
      <c r="O363" s="73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  <c r="AB363" s="70"/>
      <c r="AC363" s="70"/>
      <c r="AD363" s="70"/>
      <c r="AE363" s="70"/>
      <c r="AF363" s="70"/>
      <c r="AG363" s="70"/>
      <c r="AH363" s="70"/>
      <c r="AI363" s="70"/>
      <c r="AJ363" s="70"/>
    </row>
    <row r="364">
      <c r="A364" s="79"/>
      <c r="B364" s="79"/>
      <c r="C364" s="79"/>
      <c r="D364" s="79"/>
      <c r="E364" s="79"/>
      <c r="F364" s="79"/>
      <c r="G364" s="79"/>
      <c r="H364" s="79"/>
      <c r="I364" s="79"/>
      <c r="J364" s="79"/>
      <c r="K364" s="79"/>
      <c r="L364" s="70"/>
      <c r="M364" s="70"/>
      <c r="N364" s="70"/>
      <c r="O364" s="73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  <c r="AB364" s="70"/>
      <c r="AC364" s="70"/>
      <c r="AD364" s="70"/>
      <c r="AE364" s="70"/>
      <c r="AF364" s="70"/>
      <c r="AG364" s="70"/>
      <c r="AH364" s="70"/>
      <c r="AI364" s="70"/>
      <c r="AJ364" s="70"/>
    </row>
    <row r="365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0"/>
      <c r="M365" s="70"/>
      <c r="N365" s="70"/>
      <c r="O365" s="73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  <c r="AB365" s="70"/>
      <c r="AC365" s="70"/>
      <c r="AD365" s="70"/>
      <c r="AE365" s="70"/>
      <c r="AF365" s="70"/>
      <c r="AG365" s="70"/>
      <c r="AH365" s="70"/>
      <c r="AI365" s="70"/>
      <c r="AJ365" s="70"/>
    </row>
    <row r="366">
      <c r="A366" s="79"/>
      <c r="B366" s="79"/>
      <c r="C366" s="79"/>
      <c r="D366" s="79"/>
      <c r="E366" s="79"/>
      <c r="F366" s="79"/>
      <c r="G366" s="79"/>
      <c r="H366" s="79"/>
      <c r="I366" s="79"/>
      <c r="J366" s="79"/>
      <c r="K366" s="79"/>
      <c r="L366" s="70"/>
      <c r="M366" s="70"/>
      <c r="N366" s="70"/>
      <c r="O366" s="73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  <c r="AB366" s="70"/>
      <c r="AC366" s="70"/>
      <c r="AD366" s="70"/>
      <c r="AE366" s="70"/>
      <c r="AF366" s="70"/>
      <c r="AG366" s="70"/>
      <c r="AH366" s="70"/>
      <c r="AI366" s="70"/>
      <c r="AJ366" s="70"/>
    </row>
    <row r="367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0"/>
      <c r="M367" s="70"/>
      <c r="N367" s="70"/>
      <c r="O367" s="73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  <c r="AB367" s="70"/>
      <c r="AC367" s="70"/>
      <c r="AD367" s="70"/>
      <c r="AE367" s="70"/>
      <c r="AF367" s="70"/>
      <c r="AG367" s="70"/>
      <c r="AH367" s="70"/>
      <c r="AI367" s="70"/>
      <c r="AJ367" s="70"/>
    </row>
    <row r="368">
      <c r="A368" s="79"/>
      <c r="B368" s="79"/>
      <c r="C368" s="79"/>
      <c r="D368" s="79"/>
      <c r="E368" s="79"/>
      <c r="F368" s="79"/>
      <c r="G368" s="79"/>
      <c r="H368" s="79"/>
      <c r="I368" s="79"/>
      <c r="J368" s="79"/>
      <c r="K368" s="79"/>
      <c r="L368" s="70"/>
      <c r="M368" s="70"/>
      <c r="N368" s="70"/>
      <c r="O368" s="73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  <c r="AB368" s="70"/>
      <c r="AC368" s="70"/>
      <c r="AD368" s="70"/>
      <c r="AE368" s="70"/>
      <c r="AF368" s="70"/>
      <c r="AG368" s="70"/>
      <c r="AH368" s="70"/>
      <c r="AI368" s="70"/>
      <c r="AJ368" s="70"/>
    </row>
    <row r="369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0"/>
      <c r="M369" s="70"/>
      <c r="N369" s="70"/>
      <c r="O369" s="73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  <c r="AB369" s="70"/>
      <c r="AC369" s="70"/>
      <c r="AD369" s="70"/>
      <c r="AE369" s="70"/>
      <c r="AF369" s="70"/>
      <c r="AG369" s="70"/>
      <c r="AH369" s="70"/>
      <c r="AI369" s="70"/>
      <c r="AJ369" s="70"/>
    </row>
    <row r="370">
      <c r="A370" s="79"/>
      <c r="B370" s="79"/>
      <c r="C370" s="79"/>
      <c r="D370" s="79"/>
      <c r="E370" s="79"/>
      <c r="F370" s="79"/>
      <c r="G370" s="79"/>
      <c r="H370" s="79"/>
      <c r="I370" s="79"/>
      <c r="J370" s="79"/>
      <c r="K370" s="79"/>
      <c r="L370" s="70"/>
      <c r="M370" s="70"/>
      <c r="N370" s="70"/>
      <c r="O370" s="73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  <c r="AB370" s="70"/>
      <c r="AC370" s="70"/>
      <c r="AD370" s="70"/>
      <c r="AE370" s="70"/>
      <c r="AF370" s="70"/>
      <c r="AG370" s="70"/>
      <c r="AH370" s="70"/>
      <c r="AI370" s="70"/>
      <c r="AJ370" s="70"/>
    </row>
    <row r="371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0"/>
      <c r="M371" s="70"/>
      <c r="N371" s="70"/>
      <c r="O371" s="73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  <c r="AB371" s="70"/>
      <c r="AC371" s="70"/>
      <c r="AD371" s="70"/>
      <c r="AE371" s="70"/>
      <c r="AF371" s="70"/>
      <c r="AG371" s="70"/>
      <c r="AH371" s="70"/>
      <c r="AI371" s="70"/>
      <c r="AJ371" s="70"/>
    </row>
    <row r="372">
      <c r="A372" s="79"/>
      <c r="B372" s="79"/>
      <c r="C372" s="79"/>
      <c r="D372" s="79"/>
      <c r="E372" s="79"/>
      <c r="F372" s="79"/>
      <c r="G372" s="79"/>
      <c r="H372" s="79"/>
      <c r="I372" s="79"/>
      <c r="J372" s="79"/>
      <c r="K372" s="79"/>
      <c r="L372" s="70"/>
      <c r="M372" s="70"/>
      <c r="N372" s="70"/>
      <c r="O372" s="73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  <c r="AB372" s="70"/>
      <c r="AC372" s="70"/>
      <c r="AD372" s="70"/>
      <c r="AE372" s="70"/>
      <c r="AF372" s="70"/>
      <c r="AG372" s="70"/>
      <c r="AH372" s="70"/>
      <c r="AI372" s="70"/>
      <c r="AJ372" s="70"/>
    </row>
    <row r="373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0"/>
      <c r="M373" s="70"/>
      <c r="N373" s="70"/>
      <c r="O373" s="73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  <c r="AB373" s="70"/>
      <c r="AC373" s="70"/>
      <c r="AD373" s="70"/>
      <c r="AE373" s="70"/>
      <c r="AF373" s="70"/>
      <c r="AG373" s="70"/>
      <c r="AH373" s="70"/>
      <c r="AI373" s="70"/>
      <c r="AJ373" s="70"/>
    </row>
    <row r="374">
      <c r="A374" s="79"/>
      <c r="B374" s="79"/>
      <c r="C374" s="79"/>
      <c r="D374" s="79"/>
      <c r="E374" s="79"/>
      <c r="F374" s="79"/>
      <c r="G374" s="79"/>
      <c r="H374" s="79"/>
      <c r="I374" s="79"/>
      <c r="J374" s="79"/>
      <c r="K374" s="79"/>
      <c r="L374" s="70"/>
      <c r="M374" s="70"/>
      <c r="N374" s="70"/>
      <c r="O374" s="73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  <c r="AB374" s="70"/>
      <c r="AC374" s="70"/>
      <c r="AD374" s="70"/>
      <c r="AE374" s="70"/>
      <c r="AF374" s="70"/>
      <c r="AG374" s="70"/>
      <c r="AH374" s="70"/>
      <c r="AI374" s="70"/>
      <c r="AJ374" s="70"/>
    </row>
    <row r="375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0"/>
      <c r="M375" s="70"/>
      <c r="N375" s="70"/>
      <c r="O375" s="73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  <c r="AB375" s="70"/>
      <c r="AC375" s="70"/>
      <c r="AD375" s="70"/>
      <c r="AE375" s="70"/>
      <c r="AF375" s="70"/>
      <c r="AG375" s="70"/>
      <c r="AH375" s="70"/>
      <c r="AI375" s="70"/>
      <c r="AJ375" s="70"/>
    </row>
    <row r="376">
      <c r="A376" s="79"/>
      <c r="B376" s="79"/>
      <c r="C376" s="79"/>
      <c r="D376" s="79"/>
      <c r="E376" s="79"/>
      <c r="F376" s="79"/>
      <c r="G376" s="79"/>
      <c r="H376" s="79"/>
      <c r="I376" s="79"/>
      <c r="J376" s="79"/>
      <c r="K376" s="79"/>
      <c r="L376" s="70"/>
      <c r="M376" s="70"/>
      <c r="N376" s="70"/>
      <c r="O376" s="73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  <c r="AB376" s="70"/>
      <c r="AC376" s="70"/>
      <c r="AD376" s="70"/>
      <c r="AE376" s="70"/>
      <c r="AF376" s="70"/>
      <c r="AG376" s="70"/>
      <c r="AH376" s="70"/>
      <c r="AI376" s="70"/>
      <c r="AJ376" s="70"/>
    </row>
    <row r="377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0"/>
      <c r="M377" s="70"/>
      <c r="N377" s="70"/>
      <c r="O377" s="73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  <c r="AB377" s="70"/>
      <c r="AC377" s="70"/>
      <c r="AD377" s="70"/>
      <c r="AE377" s="70"/>
      <c r="AF377" s="70"/>
      <c r="AG377" s="70"/>
      <c r="AH377" s="70"/>
      <c r="AI377" s="70"/>
      <c r="AJ377" s="70"/>
    </row>
    <row r="378">
      <c r="A378" s="79"/>
      <c r="B378" s="79"/>
      <c r="C378" s="79"/>
      <c r="D378" s="79"/>
      <c r="E378" s="79"/>
      <c r="F378" s="79"/>
      <c r="G378" s="79"/>
      <c r="H378" s="79"/>
      <c r="I378" s="79"/>
      <c r="J378" s="79"/>
      <c r="K378" s="79"/>
      <c r="L378" s="70"/>
      <c r="M378" s="70"/>
      <c r="N378" s="70"/>
      <c r="O378" s="73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  <c r="AB378" s="70"/>
      <c r="AC378" s="70"/>
      <c r="AD378" s="70"/>
      <c r="AE378" s="70"/>
      <c r="AF378" s="70"/>
      <c r="AG378" s="70"/>
      <c r="AH378" s="70"/>
      <c r="AI378" s="70"/>
      <c r="AJ378" s="70"/>
    </row>
    <row r="379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0"/>
      <c r="M379" s="70"/>
      <c r="N379" s="70"/>
      <c r="O379" s="73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  <c r="AB379" s="70"/>
      <c r="AC379" s="70"/>
      <c r="AD379" s="70"/>
      <c r="AE379" s="70"/>
      <c r="AF379" s="70"/>
      <c r="AG379" s="70"/>
      <c r="AH379" s="70"/>
      <c r="AI379" s="70"/>
      <c r="AJ379" s="70"/>
    </row>
    <row r="380">
      <c r="A380" s="79"/>
      <c r="B380" s="79"/>
      <c r="C380" s="79"/>
      <c r="D380" s="79"/>
      <c r="E380" s="79"/>
      <c r="F380" s="79"/>
      <c r="G380" s="79"/>
      <c r="H380" s="79"/>
      <c r="I380" s="79"/>
      <c r="J380" s="79"/>
      <c r="K380" s="79"/>
      <c r="L380" s="70"/>
      <c r="M380" s="70"/>
      <c r="N380" s="70"/>
      <c r="O380" s="73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  <c r="AB380" s="70"/>
      <c r="AC380" s="70"/>
      <c r="AD380" s="70"/>
      <c r="AE380" s="70"/>
      <c r="AF380" s="70"/>
      <c r="AG380" s="70"/>
      <c r="AH380" s="70"/>
      <c r="AI380" s="70"/>
      <c r="AJ380" s="70"/>
    </row>
    <row r="381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0"/>
      <c r="M381" s="70"/>
      <c r="N381" s="70"/>
      <c r="O381" s="73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  <c r="AB381" s="70"/>
      <c r="AC381" s="70"/>
      <c r="AD381" s="70"/>
      <c r="AE381" s="70"/>
      <c r="AF381" s="70"/>
      <c r="AG381" s="70"/>
      <c r="AH381" s="70"/>
      <c r="AI381" s="70"/>
      <c r="AJ381" s="70"/>
    </row>
    <row r="382">
      <c r="A382" s="79"/>
      <c r="B382" s="79"/>
      <c r="C382" s="79"/>
      <c r="D382" s="79"/>
      <c r="E382" s="79"/>
      <c r="F382" s="79"/>
      <c r="G382" s="79"/>
      <c r="H382" s="79"/>
      <c r="I382" s="79"/>
      <c r="J382" s="79"/>
      <c r="K382" s="79"/>
      <c r="L382" s="70"/>
      <c r="M382" s="70"/>
      <c r="N382" s="70"/>
      <c r="O382" s="73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  <c r="AB382" s="70"/>
      <c r="AC382" s="70"/>
      <c r="AD382" s="70"/>
      <c r="AE382" s="70"/>
      <c r="AF382" s="70"/>
      <c r="AG382" s="70"/>
      <c r="AH382" s="70"/>
      <c r="AI382" s="70"/>
      <c r="AJ382" s="70"/>
    </row>
    <row r="383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0"/>
      <c r="M383" s="70"/>
      <c r="N383" s="70"/>
      <c r="O383" s="73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  <c r="AB383" s="70"/>
      <c r="AC383" s="70"/>
      <c r="AD383" s="70"/>
      <c r="AE383" s="70"/>
      <c r="AF383" s="70"/>
      <c r="AG383" s="70"/>
      <c r="AH383" s="70"/>
      <c r="AI383" s="70"/>
      <c r="AJ383" s="70"/>
    </row>
    <row r="384">
      <c r="A384" s="79"/>
      <c r="B384" s="79"/>
      <c r="C384" s="79"/>
      <c r="D384" s="79"/>
      <c r="E384" s="79"/>
      <c r="F384" s="79"/>
      <c r="G384" s="79"/>
      <c r="H384" s="79"/>
      <c r="I384" s="79"/>
      <c r="J384" s="79"/>
      <c r="K384" s="79"/>
      <c r="L384" s="70"/>
      <c r="M384" s="70"/>
      <c r="N384" s="70"/>
      <c r="O384" s="73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  <c r="AB384" s="70"/>
      <c r="AC384" s="70"/>
      <c r="AD384" s="70"/>
      <c r="AE384" s="70"/>
      <c r="AF384" s="70"/>
      <c r="AG384" s="70"/>
      <c r="AH384" s="70"/>
      <c r="AI384" s="70"/>
      <c r="AJ384" s="70"/>
    </row>
    <row r="385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0"/>
      <c r="M385" s="70"/>
      <c r="N385" s="70"/>
      <c r="O385" s="73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  <c r="AB385" s="70"/>
      <c r="AC385" s="70"/>
      <c r="AD385" s="70"/>
      <c r="AE385" s="70"/>
      <c r="AF385" s="70"/>
      <c r="AG385" s="70"/>
      <c r="AH385" s="70"/>
      <c r="AI385" s="70"/>
      <c r="AJ385" s="70"/>
    </row>
    <row r="386">
      <c r="A386" s="79"/>
      <c r="B386" s="79"/>
      <c r="C386" s="79"/>
      <c r="D386" s="79"/>
      <c r="E386" s="79"/>
      <c r="F386" s="79"/>
      <c r="G386" s="79"/>
      <c r="H386" s="79"/>
      <c r="I386" s="79"/>
      <c r="J386" s="79"/>
      <c r="K386" s="79"/>
      <c r="L386" s="70"/>
      <c r="M386" s="70"/>
      <c r="N386" s="70"/>
      <c r="O386" s="73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  <c r="AB386" s="70"/>
      <c r="AC386" s="70"/>
      <c r="AD386" s="70"/>
      <c r="AE386" s="70"/>
      <c r="AF386" s="70"/>
      <c r="AG386" s="70"/>
      <c r="AH386" s="70"/>
      <c r="AI386" s="70"/>
      <c r="AJ386" s="70"/>
    </row>
    <row r="387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0"/>
      <c r="M387" s="70"/>
      <c r="N387" s="70"/>
      <c r="O387" s="73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  <c r="AB387" s="70"/>
      <c r="AC387" s="70"/>
      <c r="AD387" s="70"/>
      <c r="AE387" s="70"/>
      <c r="AF387" s="70"/>
      <c r="AG387" s="70"/>
      <c r="AH387" s="70"/>
      <c r="AI387" s="70"/>
      <c r="AJ387" s="70"/>
    </row>
    <row r="388">
      <c r="A388" s="79"/>
      <c r="B388" s="79"/>
      <c r="C388" s="79"/>
      <c r="D388" s="79"/>
      <c r="E388" s="79"/>
      <c r="F388" s="79"/>
      <c r="G388" s="79"/>
      <c r="H388" s="79"/>
      <c r="I388" s="79"/>
      <c r="J388" s="79"/>
      <c r="K388" s="79"/>
      <c r="L388" s="70"/>
      <c r="M388" s="70"/>
      <c r="N388" s="70"/>
      <c r="O388" s="73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  <c r="AB388" s="70"/>
      <c r="AC388" s="70"/>
      <c r="AD388" s="70"/>
      <c r="AE388" s="70"/>
      <c r="AF388" s="70"/>
      <c r="AG388" s="70"/>
      <c r="AH388" s="70"/>
      <c r="AI388" s="70"/>
      <c r="AJ388" s="70"/>
    </row>
    <row r="389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0"/>
      <c r="M389" s="70"/>
      <c r="N389" s="70"/>
      <c r="O389" s="73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  <c r="AA389" s="70"/>
      <c r="AB389" s="70"/>
      <c r="AC389" s="70"/>
      <c r="AD389" s="70"/>
      <c r="AE389" s="70"/>
      <c r="AF389" s="70"/>
      <c r="AG389" s="70"/>
      <c r="AH389" s="70"/>
      <c r="AI389" s="70"/>
      <c r="AJ389" s="70"/>
    </row>
    <row r="390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0"/>
      <c r="M390" s="70"/>
      <c r="N390" s="70"/>
      <c r="O390" s="73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  <c r="AB390" s="70"/>
      <c r="AC390" s="70"/>
      <c r="AD390" s="70"/>
      <c r="AE390" s="70"/>
      <c r="AF390" s="70"/>
      <c r="AG390" s="70"/>
      <c r="AH390" s="70"/>
      <c r="AI390" s="70"/>
      <c r="AJ390" s="70"/>
    </row>
    <row r="391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0"/>
      <c r="M391" s="70"/>
      <c r="N391" s="70"/>
      <c r="O391" s="73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  <c r="AB391" s="70"/>
      <c r="AC391" s="70"/>
      <c r="AD391" s="70"/>
      <c r="AE391" s="70"/>
      <c r="AF391" s="70"/>
      <c r="AG391" s="70"/>
      <c r="AH391" s="70"/>
      <c r="AI391" s="70"/>
      <c r="AJ391" s="70"/>
    </row>
    <row r="392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0"/>
      <c r="M392" s="70"/>
      <c r="N392" s="70"/>
      <c r="O392" s="73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  <c r="AB392" s="70"/>
      <c r="AC392" s="70"/>
      <c r="AD392" s="70"/>
      <c r="AE392" s="70"/>
      <c r="AF392" s="70"/>
      <c r="AG392" s="70"/>
      <c r="AH392" s="70"/>
      <c r="AI392" s="70"/>
      <c r="AJ392" s="70"/>
    </row>
    <row r="393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0"/>
      <c r="M393" s="70"/>
      <c r="N393" s="70"/>
      <c r="O393" s="73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  <c r="AB393" s="70"/>
      <c r="AC393" s="70"/>
      <c r="AD393" s="70"/>
      <c r="AE393" s="70"/>
      <c r="AF393" s="70"/>
      <c r="AG393" s="70"/>
      <c r="AH393" s="70"/>
      <c r="AI393" s="70"/>
      <c r="AJ393" s="70"/>
    </row>
    <row r="394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0"/>
      <c r="M394" s="70"/>
      <c r="N394" s="70"/>
      <c r="O394" s="73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  <c r="AB394" s="70"/>
      <c r="AC394" s="70"/>
      <c r="AD394" s="70"/>
      <c r="AE394" s="70"/>
      <c r="AF394" s="70"/>
      <c r="AG394" s="70"/>
      <c r="AH394" s="70"/>
      <c r="AI394" s="70"/>
      <c r="AJ394" s="70"/>
    </row>
    <row r="395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0"/>
      <c r="M395" s="70"/>
      <c r="N395" s="70"/>
      <c r="O395" s="73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  <c r="AB395" s="70"/>
      <c r="AC395" s="70"/>
      <c r="AD395" s="70"/>
      <c r="AE395" s="70"/>
      <c r="AF395" s="70"/>
      <c r="AG395" s="70"/>
      <c r="AH395" s="70"/>
      <c r="AI395" s="70"/>
      <c r="AJ395" s="70"/>
    </row>
    <row r="396">
      <c r="A396" s="79"/>
      <c r="B396" s="79"/>
      <c r="C396" s="79"/>
      <c r="D396" s="79"/>
      <c r="E396" s="79"/>
      <c r="F396" s="79"/>
      <c r="G396" s="79"/>
      <c r="H396" s="79"/>
      <c r="I396" s="79"/>
      <c r="J396" s="79"/>
      <c r="K396" s="79"/>
      <c r="L396" s="70"/>
      <c r="M396" s="70"/>
      <c r="N396" s="70"/>
      <c r="O396" s="73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  <c r="AB396" s="70"/>
      <c r="AC396" s="70"/>
      <c r="AD396" s="70"/>
      <c r="AE396" s="70"/>
      <c r="AF396" s="70"/>
      <c r="AG396" s="70"/>
      <c r="AH396" s="70"/>
      <c r="AI396" s="70"/>
      <c r="AJ396" s="70"/>
    </row>
    <row r="397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0"/>
      <c r="M397" s="70"/>
      <c r="N397" s="70"/>
      <c r="O397" s="73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  <c r="AB397" s="70"/>
      <c r="AC397" s="70"/>
      <c r="AD397" s="70"/>
      <c r="AE397" s="70"/>
      <c r="AF397" s="70"/>
      <c r="AG397" s="70"/>
      <c r="AH397" s="70"/>
      <c r="AI397" s="70"/>
      <c r="AJ397" s="70"/>
    </row>
    <row r="398">
      <c r="A398" s="79"/>
      <c r="B398" s="79"/>
      <c r="C398" s="79"/>
      <c r="D398" s="79"/>
      <c r="E398" s="79"/>
      <c r="F398" s="79"/>
      <c r="G398" s="79"/>
      <c r="H398" s="79"/>
      <c r="I398" s="79"/>
      <c r="J398" s="79"/>
      <c r="K398" s="79"/>
      <c r="L398" s="70"/>
      <c r="M398" s="70"/>
      <c r="N398" s="70"/>
      <c r="O398" s="73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  <c r="AB398" s="70"/>
      <c r="AC398" s="70"/>
      <c r="AD398" s="70"/>
      <c r="AE398" s="70"/>
      <c r="AF398" s="70"/>
      <c r="AG398" s="70"/>
      <c r="AH398" s="70"/>
      <c r="AI398" s="70"/>
      <c r="AJ398" s="70"/>
    </row>
    <row r="399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0"/>
      <c r="M399" s="70"/>
      <c r="N399" s="70"/>
      <c r="O399" s="73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  <c r="AB399" s="70"/>
      <c r="AC399" s="70"/>
      <c r="AD399" s="70"/>
      <c r="AE399" s="70"/>
      <c r="AF399" s="70"/>
      <c r="AG399" s="70"/>
      <c r="AH399" s="70"/>
      <c r="AI399" s="70"/>
      <c r="AJ399" s="70"/>
    </row>
    <row r="400">
      <c r="A400" s="79"/>
      <c r="B400" s="79"/>
      <c r="C400" s="79"/>
      <c r="D400" s="79"/>
      <c r="E400" s="79"/>
      <c r="F400" s="79"/>
      <c r="G400" s="79"/>
      <c r="H400" s="79"/>
      <c r="I400" s="79"/>
      <c r="J400" s="79"/>
      <c r="K400" s="79"/>
      <c r="L400" s="70"/>
      <c r="M400" s="70"/>
      <c r="N400" s="70"/>
      <c r="O400" s="73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  <c r="AB400" s="70"/>
      <c r="AC400" s="70"/>
      <c r="AD400" s="70"/>
      <c r="AE400" s="70"/>
      <c r="AF400" s="70"/>
      <c r="AG400" s="70"/>
      <c r="AH400" s="70"/>
      <c r="AI400" s="70"/>
      <c r="AJ400" s="70"/>
    </row>
    <row r="401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0"/>
      <c r="M401" s="70"/>
      <c r="N401" s="70"/>
      <c r="O401" s="73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  <c r="AB401" s="70"/>
      <c r="AC401" s="70"/>
      <c r="AD401" s="70"/>
      <c r="AE401" s="70"/>
      <c r="AF401" s="70"/>
      <c r="AG401" s="70"/>
      <c r="AH401" s="70"/>
      <c r="AI401" s="70"/>
      <c r="AJ401" s="70"/>
    </row>
    <row r="402">
      <c r="A402" s="79"/>
      <c r="B402" s="79"/>
      <c r="C402" s="79"/>
      <c r="D402" s="79"/>
      <c r="E402" s="79"/>
      <c r="F402" s="79"/>
      <c r="G402" s="79"/>
      <c r="H402" s="79"/>
      <c r="I402" s="79"/>
      <c r="J402" s="79"/>
      <c r="K402" s="79"/>
      <c r="L402" s="70"/>
      <c r="M402" s="70"/>
      <c r="N402" s="70"/>
      <c r="O402" s="73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  <c r="AB402" s="70"/>
      <c r="AC402" s="70"/>
      <c r="AD402" s="70"/>
      <c r="AE402" s="70"/>
      <c r="AF402" s="70"/>
      <c r="AG402" s="70"/>
      <c r="AH402" s="70"/>
      <c r="AI402" s="70"/>
      <c r="AJ402" s="70"/>
    </row>
    <row r="403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0"/>
      <c r="M403" s="70"/>
      <c r="N403" s="70"/>
      <c r="O403" s="73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  <c r="AB403" s="70"/>
      <c r="AC403" s="70"/>
      <c r="AD403" s="70"/>
      <c r="AE403" s="70"/>
      <c r="AF403" s="70"/>
      <c r="AG403" s="70"/>
      <c r="AH403" s="70"/>
      <c r="AI403" s="70"/>
      <c r="AJ403" s="70"/>
    </row>
    <row r="404">
      <c r="A404" s="79"/>
      <c r="B404" s="79"/>
      <c r="C404" s="79"/>
      <c r="D404" s="79"/>
      <c r="E404" s="79"/>
      <c r="F404" s="79"/>
      <c r="G404" s="79"/>
      <c r="H404" s="79"/>
      <c r="I404" s="79"/>
      <c r="J404" s="79"/>
      <c r="K404" s="79"/>
      <c r="L404" s="70"/>
      <c r="M404" s="70"/>
      <c r="N404" s="70"/>
      <c r="O404" s="73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  <c r="AB404" s="70"/>
      <c r="AC404" s="70"/>
      <c r="AD404" s="70"/>
      <c r="AE404" s="70"/>
      <c r="AF404" s="70"/>
      <c r="AG404" s="70"/>
      <c r="AH404" s="70"/>
      <c r="AI404" s="70"/>
      <c r="AJ404" s="70"/>
    </row>
    <row r="405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0"/>
      <c r="M405" s="70"/>
      <c r="N405" s="70"/>
      <c r="O405" s="73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  <c r="AB405" s="70"/>
      <c r="AC405" s="70"/>
      <c r="AD405" s="70"/>
      <c r="AE405" s="70"/>
      <c r="AF405" s="70"/>
      <c r="AG405" s="70"/>
      <c r="AH405" s="70"/>
      <c r="AI405" s="70"/>
      <c r="AJ405" s="70"/>
    </row>
    <row r="406">
      <c r="A406" s="79"/>
      <c r="B406" s="79"/>
      <c r="C406" s="79"/>
      <c r="D406" s="79"/>
      <c r="E406" s="79"/>
      <c r="F406" s="79"/>
      <c r="G406" s="79"/>
      <c r="H406" s="79"/>
      <c r="I406" s="79"/>
      <c r="J406" s="79"/>
      <c r="K406" s="79"/>
      <c r="L406" s="70"/>
      <c r="M406" s="70"/>
      <c r="N406" s="70"/>
      <c r="O406" s="73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  <c r="AB406" s="70"/>
      <c r="AC406" s="70"/>
      <c r="AD406" s="70"/>
      <c r="AE406" s="70"/>
      <c r="AF406" s="70"/>
      <c r="AG406" s="70"/>
      <c r="AH406" s="70"/>
      <c r="AI406" s="70"/>
      <c r="AJ406" s="70"/>
    </row>
    <row r="407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0"/>
      <c r="M407" s="70"/>
      <c r="N407" s="70"/>
      <c r="O407" s="73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  <c r="AB407" s="70"/>
      <c r="AC407" s="70"/>
      <c r="AD407" s="70"/>
      <c r="AE407" s="70"/>
      <c r="AF407" s="70"/>
      <c r="AG407" s="70"/>
      <c r="AH407" s="70"/>
      <c r="AI407" s="70"/>
      <c r="AJ407" s="70"/>
    </row>
    <row r="408">
      <c r="A408" s="79"/>
      <c r="B408" s="79"/>
      <c r="C408" s="79"/>
      <c r="D408" s="79"/>
      <c r="E408" s="79"/>
      <c r="F408" s="79"/>
      <c r="G408" s="79"/>
      <c r="H408" s="79"/>
      <c r="I408" s="79"/>
      <c r="J408" s="79"/>
      <c r="K408" s="79"/>
      <c r="L408" s="70"/>
      <c r="M408" s="70"/>
      <c r="N408" s="70"/>
      <c r="O408" s="73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  <c r="AB408" s="70"/>
      <c r="AC408" s="70"/>
      <c r="AD408" s="70"/>
      <c r="AE408" s="70"/>
      <c r="AF408" s="70"/>
      <c r="AG408" s="70"/>
      <c r="AH408" s="70"/>
      <c r="AI408" s="70"/>
      <c r="AJ408" s="70"/>
    </row>
    <row r="409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0"/>
      <c r="M409" s="70"/>
      <c r="N409" s="70"/>
      <c r="O409" s="73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  <c r="AB409" s="70"/>
      <c r="AC409" s="70"/>
      <c r="AD409" s="70"/>
      <c r="AE409" s="70"/>
      <c r="AF409" s="70"/>
      <c r="AG409" s="70"/>
      <c r="AH409" s="70"/>
      <c r="AI409" s="70"/>
      <c r="AJ409" s="70"/>
    </row>
    <row r="410">
      <c r="A410" s="79"/>
      <c r="B410" s="79"/>
      <c r="C410" s="79"/>
      <c r="D410" s="79"/>
      <c r="E410" s="79"/>
      <c r="F410" s="79"/>
      <c r="G410" s="79"/>
      <c r="H410" s="79"/>
      <c r="I410" s="79"/>
      <c r="J410" s="79"/>
      <c r="K410" s="79"/>
      <c r="L410" s="70"/>
      <c r="M410" s="70"/>
      <c r="N410" s="70"/>
      <c r="O410" s="73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  <c r="AB410" s="70"/>
      <c r="AC410" s="70"/>
      <c r="AD410" s="70"/>
      <c r="AE410" s="70"/>
      <c r="AF410" s="70"/>
      <c r="AG410" s="70"/>
      <c r="AH410" s="70"/>
      <c r="AI410" s="70"/>
      <c r="AJ410" s="70"/>
    </row>
    <row r="411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0"/>
      <c r="M411" s="70"/>
      <c r="N411" s="70"/>
      <c r="O411" s="73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B411" s="70"/>
      <c r="AC411" s="70"/>
      <c r="AD411" s="70"/>
      <c r="AE411" s="70"/>
      <c r="AF411" s="70"/>
      <c r="AG411" s="70"/>
      <c r="AH411" s="70"/>
      <c r="AI411" s="70"/>
      <c r="AJ411" s="70"/>
    </row>
    <row r="412">
      <c r="A412" s="79"/>
      <c r="B412" s="79"/>
      <c r="C412" s="79"/>
      <c r="D412" s="79"/>
      <c r="E412" s="79"/>
      <c r="F412" s="79"/>
      <c r="G412" s="79"/>
      <c r="H412" s="79"/>
      <c r="I412" s="79"/>
      <c r="J412" s="79"/>
      <c r="K412" s="79"/>
      <c r="L412" s="70"/>
      <c r="M412" s="70"/>
      <c r="N412" s="70"/>
      <c r="O412" s="73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B412" s="70"/>
      <c r="AC412" s="70"/>
      <c r="AD412" s="70"/>
      <c r="AE412" s="70"/>
      <c r="AF412" s="70"/>
      <c r="AG412" s="70"/>
      <c r="AH412" s="70"/>
      <c r="AI412" s="70"/>
      <c r="AJ412" s="70"/>
    </row>
    <row r="413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0"/>
      <c r="M413" s="70"/>
      <c r="N413" s="70"/>
      <c r="O413" s="73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  <c r="AB413" s="70"/>
      <c r="AC413" s="70"/>
      <c r="AD413" s="70"/>
      <c r="AE413" s="70"/>
      <c r="AF413" s="70"/>
      <c r="AG413" s="70"/>
      <c r="AH413" s="70"/>
      <c r="AI413" s="70"/>
      <c r="AJ413" s="70"/>
    </row>
    <row r="414">
      <c r="A414" s="79"/>
      <c r="B414" s="79"/>
      <c r="C414" s="79"/>
      <c r="D414" s="79"/>
      <c r="E414" s="79"/>
      <c r="F414" s="79"/>
      <c r="G414" s="79"/>
      <c r="H414" s="79"/>
      <c r="I414" s="79"/>
      <c r="J414" s="79"/>
      <c r="K414" s="79"/>
      <c r="L414" s="70"/>
      <c r="M414" s="70"/>
      <c r="N414" s="70"/>
      <c r="O414" s="73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B414" s="70"/>
      <c r="AC414" s="70"/>
      <c r="AD414" s="70"/>
      <c r="AE414" s="70"/>
      <c r="AF414" s="70"/>
      <c r="AG414" s="70"/>
      <c r="AH414" s="70"/>
      <c r="AI414" s="70"/>
      <c r="AJ414" s="70"/>
    </row>
    <row r="415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0"/>
      <c r="M415" s="70"/>
      <c r="N415" s="70"/>
      <c r="O415" s="73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  <c r="AB415" s="70"/>
      <c r="AC415" s="70"/>
      <c r="AD415" s="70"/>
      <c r="AE415" s="70"/>
      <c r="AF415" s="70"/>
      <c r="AG415" s="70"/>
      <c r="AH415" s="70"/>
      <c r="AI415" s="70"/>
      <c r="AJ415" s="70"/>
    </row>
    <row r="416">
      <c r="A416" s="79"/>
      <c r="B416" s="79"/>
      <c r="C416" s="79"/>
      <c r="D416" s="79"/>
      <c r="E416" s="79"/>
      <c r="F416" s="79"/>
      <c r="G416" s="79"/>
      <c r="H416" s="79"/>
      <c r="I416" s="79"/>
      <c r="J416" s="79"/>
      <c r="K416" s="79"/>
      <c r="L416" s="70"/>
      <c r="M416" s="70"/>
      <c r="N416" s="70"/>
      <c r="O416" s="73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  <c r="AB416" s="70"/>
      <c r="AC416" s="70"/>
      <c r="AD416" s="70"/>
      <c r="AE416" s="70"/>
      <c r="AF416" s="70"/>
      <c r="AG416" s="70"/>
      <c r="AH416" s="70"/>
      <c r="AI416" s="70"/>
      <c r="AJ416" s="70"/>
    </row>
    <row r="417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0"/>
      <c r="M417" s="70"/>
      <c r="N417" s="70"/>
      <c r="O417" s="73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  <c r="AB417" s="70"/>
      <c r="AC417" s="70"/>
      <c r="AD417" s="70"/>
      <c r="AE417" s="70"/>
      <c r="AF417" s="70"/>
      <c r="AG417" s="70"/>
      <c r="AH417" s="70"/>
      <c r="AI417" s="70"/>
      <c r="AJ417" s="70"/>
    </row>
    <row r="418">
      <c r="A418" s="79"/>
      <c r="B418" s="79"/>
      <c r="C418" s="79"/>
      <c r="D418" s="79"/>
      <c r="E418" s="79"/>
      <c r="F418" s="79"/>
      <c r="G418" s="79"/>
      <c r="H418" s="79"/>
      <c r="I418" s="79"/>
      <c r="J418" s="79"/>
      <c r="K418" s="79"/>
      <c r="L418" s="70"/>
      <c r="M418" s="70"/>
      <c r="N418" s="70"/>
      <c r="O418" s="73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  <c r="AB418" s="70"/>
      <c r="AC418" s="70"/>
      <c r="AD418" s="70"/>
      <c r="AE418" s="70"/>
      <c r="AF418" s="70"/>
      <c r="AG418" s="70"/>
      <c r="AH418" s="70"/>
      <c r="AI418" s="70"/>
      <c r="AJ418" s="70"/>
    </row>
    <row r="419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0"/>
      <c r="M419" s="70"/>
      <c r="N419" s="70"/>
      <c r="O419" s="73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  <c r="AB419" s="70"/>
      <c r="AC419" s="70"/>
      <c r="AD419" s="70"/>
      <c r="AE419" s="70"/>
      <c r="AF419" s="70"/>
      <c r="AG419" s="70"/>
      <c r="AH419" s="70"/>
      <c r="AI419" s="70"/>
      <c r="AJ419" s="70"/>
    </row>
    <row r="420">
      <c r="A420" s="79"/>
      <c r="B420" s="79"/>
      <c r="C420" s="79"/>
      <c r="D420" s="79"/>
      <c r="E420" s="79"/>
      <c r="F420" s="79"/>
      <c r="G420" s="79"/>
      <c r="H420" s="79"/>
      <c r="I420" s="79"/>
      <c r="J420" s="79"/>
      <c r="K420" s="79"/>
      <c r="L420" s="70"/>
      <c r="M420" s="70"/>
      <c r="N420" s="70"/>
      <c r="O420" s="73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  <c r="AB420" s="70"/>
      <c r="AC420" s="70"/>
      <c r="AD420" s="70"/>
      <c r="AE420" s="70"/>
      <c r="AF420" s="70"/>
      <c r="AG420" s="70"/>
      <c r="AH420" s="70"/>
      <c r="AI420" s="70"/>
      <c r="AJ420" s="70"/>
    </row>
    <row r="421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0"/>
      <c r="M421" s="70"/>
      <c r="N421" s="70"/>
      <c r="O421" s="73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  <c r="AB421" s="70"/>
      <c r="AC421" s="70"/>
      <c r="AD421" s="70"/>
      <c r="AE421" s="70"/>
      <c r="AF421" s="70"/>
      <c r="AG421" s="70"/>
      <c r="AH421" s="70"/>
      <c r="AI421" s="70"/>
      <c r="AJ421" s="70"/>
    </row>
    <row r="422">
      <c r="A422" s="79"/>
      <c r="B422" s="79"/>
      <c r="C422" s="79"/>
      <c r="D422" s="79"/>
      <c r="E422" s="79"/>
      <c r="F422" s="79"/>
      <c r="G422" s="79"/>
      <c r="H422" s="79"/>
      <c r="I422" s="79"/>
      <c r="J422" s="79"/>
      <c r="K422" s="79"/>
      <c r="L422" s="70"/>
      <c r="M422" s="70"/>
      <c r="N422" s="70"/>
      <c r="O422" s="73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  <c r="AB422" s="70"/>
      <c r="AC422" s="70"/>
      <c r="AD422" s="70"/>
      <c r="AE422" s="70"/>
      <c r="AF422" s="70"/>
      <c r="AG422" s="70"/>
      <c r="AH422" s="70"/>
      <c r="AI422" s="70"/>
      <c r="AJ422" s="70"/>
    </row>
    <row r="423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0"/>
      <c r="M423" s="70"/>
      <c r="N423" s="70"/>
      <c r="O423" s="73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  <c r="AB423" s="70"/>
      <c r="AC423" s="70"/>
      <c r="AD423" s="70"/>
      <c r="AE423" s="70"/>
      <c r="AF423" s="70"/>
      <c r="AG423" s="70"/>
      <c r="AH423" s="70"/>
      <c r="AI423" s="70"/>
      <c r="AJ423" s="70"/>
    </row>
    <row r="424">
      <c r="A424" s="79"/>
      <c r="B424" s="79"/>
      <c r="C424" s="79"/>
      <c r="D424" s="79"/>
      <c r="E424" s="79"/>
      <c r="F424" s="79"/>
      <c r="G424" s="79"/>
      <c r="H424" s="79"/>
      <c r="I424" s="79"/>
      <c r="J424" s="79"/>
      <c r="K424" s="79"/>
      <c r="L424" s="70"/>
      <c r="M424" s="70"/>
      <c r="N424" s="70"/>
      <c r="O424" s="73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  <c r="AB424" s="70"/>
      <c r="AC424" s="70"/>
      <c r="AD424" s="70"/>
      <c r="AE424" s="70"/>
      <c r="AF424" s="70"/>
      <c r="AG424" s="70"/>
      <c r="AH424" s="70"/>
      <c r="AI424" s="70"/>
      <c r="AJ424" s="70"/>
    </row>
    <row r="425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0"/>
      <c r="M425" s="70"/>
      <c r="N425" s="70"/>
      <c r="O425" s="73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  <c r="AB425" s="70"/>
      <c r="AC425" s="70"/>
      <c r="AD425" s="70"/>
      <c r="AE425" s="70"/>
      <c r="AF425" s="70"/>
      <c r="AG425" s="70"/>
      <c r="AH425" s="70"/>
      <c r="AI425" s="70"/>
      <c r="AJ425" s="70"/>
    </row>
    <row r="426">
      <c r="A426" s="79"/>
      <c r="B426" s="79"/>
      <c r="C426" s="79"/>
      <c r="D426" s="79"/>
      <c r="E426" s="79"/>
      <c r="F426" s="79"/>
      <c r="G426" s="79"/>
      <c r="H426" s="79"/>
      <c r="I426" s="79"/>
      <c r="J426" s="79"/>
      <c r="K426" s="79"/>
      <c r="L426" s="70"/>
      <c r="M426" s="70"/>
      <c r="N426" s="70"/>
      <c r="O426" s="73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  <c r="AB426" s="70"/>
      <c r="AC426" s="70"/>
      <c r="AD426" s="70"/>
      <c r="AE426" s="70"/>
      <c r="AF426" s="70"/>
      <c r="AG426" s="70"/>
      <c r="AH426" s="70"/>
      <c r="AI426" s="70"/>
      <c r="AJ426" s="70"/>
    </row>
    <row r="427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0"/>
      <c r="M427" s="70"/>
      <c r="N427" s="70"/>
      <c r="O427" s="73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  <c r="AB427" s="70"/>
      <c r="AC427" s="70"/>
      <c r="AD427" s="70"/>
      <c r="AE427" s="70"/>
      <c r="AF427" s="70"/>
      <c r="AG427" s="70"/>
      <c r="AH427" s="70"/>
      <c r="AI427" s="70"/>
      <c r="AJ427" s="70"/>
    </row>
    <row r="428">
      <c r="A428" s="79"/>
      <c r="B428" s="79"/>
      <c r="C428" s="79"/>
      <c r="D428" s="79"/>
      <c r="E428" s="79"/>
      <c r="F428" s="79"/>
      <c r="G428" s="79"/>
      <c r="H428" s="79"/>
      <c r="I428" s="79"/>
      <c r="J428" s="79"/>
      <c r="K428" s="79"/>
      <c r="L428" s="70"/>
      <c r="M428" s="70"/>
      <c r="N428" s="70"/>
      <c r="O428" s="73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  <c r="AB428" s="70"/>
      <c r="AC428" s="70"/>
      <c r="AD428" s="70"/>
      <c r="AE428" s="70"/>
      <c r="AF428" s="70"/>
      <c r="AG428" s="70"/>
      <c r="AH428" s="70"/>
      <c r="AI428" s="70"/>
      <c r="AJ428" s="70"/>
    </row>
    <row r="429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0"/>
      <c r="M429" s="70"/>
      <c r="N429" s="70"/>
      <c r="O429" s="73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  <c r="AB429" s="70"/>
      <c r="AC429" s="70"/>
      <c r="AD429" s="70"/>
      <c r="AE429" s="70"/>
      <c r="AF429" s="70"/>
      <c r="AG429" s="70"/>
      <c r="AH429" s="70"/>
      <c r="AI429" s="70"/>
      <c r="AJ429" s="70"/>
    </row>
    <row r="430">
      <c r="A430" s="79"/>
      <c r="B430" s="79"/>
      <c r="C430" s="79"/>
      <c r="D430" s="79"/>
      <c r="E430" s="79"/>
      <c r="F430" s="79"/>
      <c r="G430" s="79"/>
      <c r="H430" s="79"/>
      <c r="I430" s="79"/>
      <c r="J430" s="79"/>
      <c r="K430" s="79"/>
      <c r="L430" s="70"/>
      <c r="M430" s="70"/>
      <c r="N430" s="70"/>
      <c r="O430" s="73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  <c r="AB430" s="70"/>
      <c r="AC430" s="70"/>
      <c r="AD430" s="70"/>
      <c r="AE430" s="70"/>
      <c r="AF430" s="70"/>
      <c r="AG430" s="70"/>
      <c r="AH430" s="70"/>
      <c r="AI430" s="70"/>
      <c r="AJ430" s="70"/>
    </row>
    <row r="431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0"/>
      <c r="M431" s="70"/>
      <c r="N431" s="70"/>
      <c r="O431" s="73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  <c r="AB431" s="70"/>
      <c r="AC431" s="70"/>
      <c r="AD431" s="70"/>
      <c r="AE431" s="70"/>
      <c r="AF431" s="70"/>
      <c r="AG431" s="70"/>
      <c r="AH431" s="70"/>
      <c r="AI431" s="70"/>
      <c r="AJ431" s="70"/>
    </row>
    <row r="432">
      <c r="A432" s="79"/>
      <c r="B432" s="79"/>
      <c r="C432" s="79"/>
      <c r="D432" s="79"/>
      <c r="E432" s="79"/>
      <c r="F432" s="79"/>
      <c r="G432" s="79"/>
      <c r="H432" s="79"/>
      <c r="I432" s="79"/>
      <c r="J432" s="79"/>
      <c r="K432" s="79"/>
      <c r="L432" s="70"/>
      <c r="M432" s="70"/>
      <c r="N432" s="70"/>
      <c r="O432" s="73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  <c r="AB432" s="70"/>
      <c r="AC432" s="70"/>
      <c r="AD432" s="70"/>
      <c r="AE432" s="70"/>
      <c r="AF432" s="70"/>
      <c r="AG432" s="70"/>
      <c r="AH432" s="70"/>
      <c r="AI432" s="70"/>
      <c r="AJ432" s="70"/>
    </row>
    <row r="433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0"/>
      <c r="M433" s="70"/>
      <c r="N433" s="70"/>
      <c r="O433" s="73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  <c r="AB433" s="70"/>
      <c r="AC433" s="70"/>
      <c r="AD433" s="70"/>
      <c r="AE433" s="70"/>
      <c r="AF433" s="70"/>
      <c r="AG433" s="70"/>
      <c r="AH433" s="70"/>
      <c r="AI433" s="70"/>
      <c r="AJ433" s="70"/>
    </row>
    <row r="434">
      <c r="A434" s="79"/>
      <c r="B434" s="79"/>
      <c r="C434" s="79"/>
      <c r="D434" s="79"/>
      <c r="E434" s="79"/>
      <c r="F434" s="79"/>
      <c r="G434" s="79"/>
      <c r="H434" s="79"/>
      <c r="I434" s="79"/>
      <c r="J434" s="79"/>
      <c r="K434" s="79"/>
      <c r="L434" s="70"/>
      <c r="M434" s="70"/>
      <c r="N434" s="70"/>
      <c r="O434" s="73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  <c r="AB434" s="70"/>
      <c r="AC434" s="70"/>
      <c r="AD434" s="70"/>
      <c r="AE434" s="70"/>
      <c r="AF434" s="70"/>
      <c r="AG434" s="70"/>
      <c r="AH434" s="70"/>
      <c r="AI434" s="70"/>
      <c r="AJ434" s="70"/>
    </row>
    <row r="435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0"/>
      <c r="M435" s="70"/>
      <c r="N435" s="70"/>
      <c r="O435" s="73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  <c r="AB435" s="70"/>
      <c r="AC435" s="70"/>
      <c r="AD435" s="70"/>
      <c r="AE435" s="70"/>
      <c r="AF435" s="70"/>
      <c r="AG435" s="70"/>
      <c r="AH435" s="70"/>
      <c r="AI435" s="70"/>
      <c r="AJ435" s="70"/>
    </row>
    <row r="436">
      <c r="A436" s="79"/>
      <c r="B436" s="79"/>
      <c r="C436" s="79"/>
      <c r="D436" s="79"/>
      <c r="E436" s="79"/>
      <c r="F436" s="79"/>
      <c r="G436" s="79"/>
      <c r="H436" s="79"/>
      <c r="I436" s="79"/>
      <c r="J436" s="79"/>
      <c r="K436" s="79"/>
      <c r="L436" s="70"/>
      <c r="M436" s="70"/>
      <c r="N436" s="70"/>
      <c r="O436" s="73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  <c r="AB436" s="70"/>
      <c r="AC436" s="70"/>
      <c r="AD436" s="70"/>
      <c r="AE436" s="70"/>
      <c r="AF436" s="70"/>
      <c r="AG436" s="70"/>
      <c r="AH436" s="70"/>
      <c r="AI436" s="70"/>
      <c r="AJ436" s="70"/>
    </row>
    <row r="437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0"/>
      <c r="M437" s="70"/>
      <c r="N437" s="70"/>
      <c r="O437" s="73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  <c r="AB437" s="70"/>
      <c r="AC437" s="70"/>
      <c r="AD437" s="70"/>
      <c r="AE437" s="70"/>
      <c r="AF437" s="70"/>
      <c r="AG437" s="70"/>
      <c r="AH437" s="70"/>
      <c r="AI437" s="70"/>
      <c r="AJ437" s="70"/>
    </row>
    <row r="438">
      <c r="A438" s="79"/>
      <c r="B438" s="79"/>
      <c r="C438" s="79"/>
      <c r="D438" s="79"/>
      <c r="E438" s="79"/>
      <c r="F438" s="79"/>
      <c r="G438" s="79"/>
      <c r="H438" s="79"/>
      <c r="I438" s="79"/>
      <c r="J438" s="79"/>
      <c r="K438" s="79"/>
      <c r="L438" s="70"/>
      <c r="M438" s="70"/>
      <c r="N438" s="70"/>
      <c r="O438" s="73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  <c r="AB438" s="70"/>
      <c r="AC438" s="70"/>
      <c r="AD438" s="70"/>
      <c r="AE438" s="70"/>
      <c r="AF438" s="70"/>
      <c r="AG438" s="70"/>
      <c r="AH438" s="70"/>
      <c r="AI438" s="70"/>
      <c r="AJ438" s="70"/>
    </row>
    <row r="439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0"/>
      <c r="M439" s="70"/>
      <c r="N439" s="70"/>
      <c r="O439" s="73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  <c r="AB439" s="70"/>
      <c r="AC439" s="70"/>
      <c r="AD439" s="70"/>
      <c r="AE439" s="70"/>
      <c r="AF439" s="70"/>
      <c r="AG439" s="70"/>
      <c r="AH439" s="70"/>
      <c r="AI439" s="70"/>
      <c r="AJ439" s="70"/>
    </row>
    <row r="440">
      <c r="A440" s="79"/>
      <c r="B440" s="79"/>
      <c r="C440" s="79"/>
      <c r="D440" s="79"/>
      <c r="E440" s="79"/>
      <c r="F440" s="79"/>
      <c r="G440" s="79"/>
      <c r="H440" s="79"/>
      <c r="I440" s="79"/>
      <c r="J440" s="79"/>
      <c r="K440" s="79"/>
      <c r="L440" s="70"/>
      <c r="M440" s="70"/>
      <c r="N440" s="70"/>
      <c r="O440" s="73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  <c r="AB440" s="70"/>
      <c r="AC440" s="70"/>
      <c r="AD440" s="70"/>
      <c r="AE440" s="70"/>
      <c r="AF440" s="70"/>
      <c r="AG440" s="70"/>
      <c r="AH440" s="70"/>
      <c r="AI440" s="70"/>
      <c r="AJ440" s="70"/>
    </row>
    <row r="441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0"/>
      <c r="M441" s="70"/>
      <c r="N441" s="70"/>
      <c r="O441" s="73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B441" s="70"/>
      <c r="AC441" s="70"/>
      <c r="AD441" s="70"/>
      <c r="AE441" s="70"/>
      <c r="AF441" s="70"/>
      <c r="AG441" s="70"/>
      <c r="AH441" s="70"/>
      <c r="AI441" s="70"/>
      <c r="AJ441" s="70"/>
    </row>
    <row r="442">
      <c r="A442" s="79"/>
      <c r="B442" s="79"/>
      <c r="C442" s="79"/>
      <c r="D442" s="79"/>
      <c r="E442" s="79"/>
      <c r="F442" s="79"/>
      <c r="G442" s="79"/>
      <c r="H442" s="79"/>
      <c r="I442" s="79"/>
      <c r="J442" s="79"/>
      <c r="K442" s="79"/>
      <c r="L442" s="70"/>
      <c r="M442" s="70"/>
      <c r="N442" s="70"/>
      <c r="O442" s="73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B442" s="70"/>
      <c r="AC442" s="70"/>
      <c r="AD442" s="70"/>
      <c r="AE442" s="70"/>
      <c r="AF442" s="70"/>
      <c r="AG442" s="70"/>
      <c r="AH442" s="70"/>
      <c r="AI442" s="70"/>
      <c r="AJ442" s="70"/>
    </row>
    <row r="443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0"/>
      <c r="M443" s="70"/>
      <c r="N443" s="70"/>
      <c r="O443" s="73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  <c r="AB443" s="70"/>
      <c r="AC443" s="70"/>
      <c r="AD443" s="70"/>
      <c r="AE443" s="70"/>
      <c r="AF443" s="70"/>
      <c r="AG443" s="70"/>
      <c r="AH443" s="70"/>
      <c r="AI443" s="70"/>
      <c r="AJ443" s="70"/>
    </row>
    <row r="444">
      <c r="A444" s="79"/>
      <c r="B444" s="79"/>
      <c r="C444" s="79"/>
      <c r="D444" s="79"/>
      <c r="E444" s="79"/>
      <c r="F444" s="79"/>
      <c r="G444" s="79"/>
      <c r="H444" s="79"/>
      <c r="I444" s="79"/>
      <c r="J444" s="79"/>
      <c r="K444" s="79"/>
      <c r="L444" s="70"/>
      <c r="M444" s="70"/>
      <c r="N444" s="70"/>
      <c r="O444" s="73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  <c r="AB444" s="70"/>
      <c r="AC444" s="70"/>
      <c r="AD444" s="70"/>
      <c r="AE444" s="70"/>
      <c r="AF444" s="70"/>
      <c r="AG444" s="70"/>
      <c r="AH444" s="70"/>
      <c r="AI444" s="70"/>
      <c r="AJ444" s="70"/>
    </row>
    <row r="445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0"/>
      <c r="M445" s="70"/>
      <c r="N445" s="70"/>
      <c r="O445" s="73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  <c r="AB445" s="70"/>
      <c r="AC445" s="70"/>
      <c r="AD445" s="70"/>
      <c r="AE445" s="70"/>
      <c r="AF445" s="70"/>
      <c r="AG445" s="70"/>
      <c r="AH445" s="70"/>
      <c r="AI445" s="70"/>
      <c r="AJ445" s="70"/>
    </row>
    <row r="446">
      <c r="A446" s="79"/>
      <c r="B446" s="79"/>
      <c r="C446" s="79"/>
      <c r="D446" s="79"/>
      <c r="E446" s="79"/>
      <c r="F446" s="79"/>
      <c r="G446" s="79"/>
      <c r="H446" s="79"/>
      <c r="I446" s="79"/>
      <c r="J446" s="79"/>
      <c r="K446" s="79"/>
      <c r="L446" s="70"/>
      <c r="M446" s="70"/>
      <c r="N446" s="70"/>
      <c r="O446" s="73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  <c r="AB446" s="70"/>
      <c r="AC446" s="70"/>
      <c r="AD446" s="70"/>
      <c r="AE446" s="70"/>
      <c r="AF446" s="70"/>
      <c r="AG446" s="70"/>
      <c r="AH446" s="70"/>
      <c r="AI446" s="70"/>
      <c r="AJ446" s="70"/>
    </row>
    <row r="447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0"/>
      <c r="M447" s="70"/>
      <c r="N447" s="70"/>
      <c r="O447" s="73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  <c r="AB447" s="70"/>
      <c r="AC447" s="70"/>
      <c r="AD447" s="70"/>
      <c r="AE447" s="70"/>
      <c r="AF447" s="70"/>
      <c r="AG447" s="70"/>
      <c r="AH447" s="70"/>
      <c r="AI447" s="70"/>
      <c r="AJ447" s="70"/>
    </row>
    <row r="448">
      <c r="A448" s="79"/>
      <c r="B448" s="79"/>
      <c r="C448" s="79"/>
      <c r="D448" s="79"/>
      <c r="E448" s="79"/>
      <c r="F448" s="79"/>
      <c r="G448" s="79"/>
      <c r="H448" s="79"/>
      <c r="I448" s="79"/>
      <c r="J448" s="79"/>
      <c r="K448" s="79"/>
      <c r="L448" s="70"/>
      <c r="M448" s="70"/>
      <c r="N448" s="70"/>
      <c r="O448" s="73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  <c r="AB448" s="70"/>
      <c r="AC448" s="70"/>
      <c r="AD448" s="70"/>
      <c r="AE448" s="70"/>
      <c r="AF448" s="70"/>
      <c r="AG448" s="70"/>
      <c r="AH448" s="70"/>
      <c r="AI448" s="70"/>
      <c r="AJ448" s="70"/>
    </row>
    <row r="449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0"/>
      <c r="M449" s="70"/>
      <c r="N449" s="70"/>
      <c r="O449" s="73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  <c r="AB449" s="70"/>
      <c r="AC449" s="70"/>
      <c r="AD449" s="70"/>
      <c r="AE449" s="70"/>
      <c r="AF449" s="70"/>
      <c r="AG449" s="70"/>
      <c r="AH449" s="70"/>
      <c r="AI449" s="70"/>
      <c r="AJ449" s="70"/>
    </row>
    <row r="450">
      <c r="A450" s="79"/>
      <c r="B450" s="79"/>
      <c r="C450" s="79"/>
      <c r="D450" s="79"/>
      <c r="E450" s="79"/>
      <c r="F450" s="79"/>
      <c r="G450" s="79"/>
      <c r="H450" s="79"/>
      <c r="I450" s="79"/>
      <c r="J450" s="79"/>
      <c r="K450" s="79"/>
      <c r="L450" s="70"/>
      <c r="M450" s="70"/>
      <c r="N450" s="70"/>
      <c r="O450" s="73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  <c r="AB450" s="70"/>
      <c r="AC450" s="70"/>
      <c r="AD450" s="70"/>
      <c r="AE450" s="70"/>
      <c r="AF450" s="70"/>
      <c r="AG450" s="70"/>
      <c r="AH450" s="70"/>
      <c r="AI450" s="70"/>
      <c r="AJ450" s="70"/>
    </row>
    <row r="451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0"/>
      <c r="M451" s="70"/>
      <c r="N451" s="70"/>
      <c r="O451" s="73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  <c r="AB451" s="70"/>
      <c r="AC451" s="70"/>
      <c r="AD451" s="70"/>
      <c r="AE451" s="70"/>
      <c r="AF451" s="70"/>
      <c r="AG451" s="70"/>
      <c r="AH451" s="70"/>
      <c r="AI451" s="70"/>
      <c r="AJ451" s="70"/>
    </row>
    <row r="452">
      <c r="A452" s="79"/>
      <c r="B452" s="79"/>
      <c r="C452" s="79"/>
      <c r="D452" s="79"/>
      <c r="E452" s="79"/>
      <c r="F452" s="79"/>
      <c r="G452" s="79"/>
      <c r="H452" s="79"/>
      <c r="I452" s="79"/>
      <c r="J452" s="79"/>
      <c r="K452" s="79"/>
      <c r="L452" s="70"/>
      <c r="M452" s="70"/>
      <c r="N452" s="70"/>
      <c r="O452" s="73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  <c r="AB452" s="70"/>
      <c r="AC452" s="70"/>
      <c r="AD452" s="70"/>
      <c r="AE452" s="70"/>
      <c r="AF452" s="70"/>
      <c r="AG452" s="70"/>
      <c r="AH452" s="70"/>
      <c r="AI452" s="70"/>
      <c r="AJ452" s="70"/>
    </row>
    <row r="453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0"/>
      <c r="M453" s="70"/>
      <c r="N453" s="70"/>
      <c r="O453" s="73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70"/>
      <c r="AB453" s="70"/>
      <c r="AC453" s="70"/>
      <c r="AD453" s="70"/>
      <c r="AE453" s="70"/>
      <c r="AF453" s="70"/>
      <c r="AG453" s="70"/>
      <c r="AH453" s="70"/>
      <c r="AI453" s="70"/>
      <c r="AJ453" s="70"/>
    </row>
    <row r="454">
      <c r="A454" s="79"/>
      <c r="B454" s="79"/>
      <c r="C454" s="79"/>
      <c r="D454" s="79"/>
      <c r="E454" s="79"/>
      <c r="F454" s="79"/>
      <c r="G454" s="79"/>
      <c r="H454" s="79"/>
      <c r="I454" s="79"/>
      <c r="J454" s="79"/>
      <c r="K454" s="79"/>
      <c r="L454" s="70"/>
      <c r="M454" s="70"/>
      <c r="N454" s="70"/>
      <c r="O454" s="73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  <c r="AB454" s="70"/>
      <c r="AC454" s="70"/>
      <c r="AD454" s="70"/>
      <c r="AE454" s="70"/>
      <c r="AF454" s="70"/>
      <c r="AG454" s="70"/>
      <c r="AH454" s="70"/>
      <c r="AI454" s="70"/>
      <c r="AJ454" s="70"/>
    </row>
    <row r="455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0"/>
      <c r="M455" s="70"/>
      <c r="N455" s="70"/>
      <c r="O455" s="73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  <c r="AB455" s="70"/>
      <c r="AC455" s="70"/>
      <c r="AD455" s="70"/>
      <c r="AE455" s="70"/>
      <c r="AF455" s="70"/>
      <c r="AG455" s="70"/>
      <c r="AH455" s="70"/>
      <c r="AI455" s="70"/>
      <c r="AJ455" s="70"/>
    </row>
    <row r="456">
      <c r="A456" s="79"/>
      <c r="B456" s="79"/>
      <c r="C456" s="79"/>
      <c r="D456" s="79"/>
      <c r="E456" s="79"/>
      <c r="F456" s="79"/>
      <c r="G456" s="79"/>
      <c r="H456" s="79"/>
      <c r="I456" s="79"/>
      <c r="J456" s="79"/>
      <c r="K456" s="79"/>
      <c r="L456" s="70"/>
      <c r="M456" s="70"/>
      <c r="N456" s="70"/>
      <c r="O456" s="73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  <c r="AB456" s="70"/>
      <c r="AC456" s="70"/>
      <c r="AD456" s="70"/>
      <c r="AE456" s="70"/>
      <c r="AF456" s="70"/>
      <c r="AG456" s="70"/>
      <c r="AH456" s="70"/>
      <c r="AI456" s="70"/>
      <c r="AJ456" s="70"/>
    </row>
    <row r="457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0"/>
      <c r="M457" s="70"/>
      <c r="N457" s="70"/>
      <c r="O457" s="73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  <c r="AB457" s="70"/>
      <c r="AC457" s="70"/>
      <c r="AD457" s="70"/>
      <c r="AE457" s="70"/>
      <c r="AF457" s="70"/>
      <c r="AG457" s="70"/>
      <c r="AH457" s="70"/>
      <c r="AI457" s="70"/>
      <c r="AJ457" s="70"/>
    </row>
    <row r="458">
      <c r="A458" s="79"/>
      <c r="B458" s="79"/>
      <c r="C458" s="79"/>
      <c r="D458" s="79"/>
      <c r="E458" s="79"/>
      <c r="F458" s="79"/>
      <c r="G458" s="79"/>
      <c r="H458" s="79"/>
      <c r="I458" s="79"/>
      <c r="J458" s="79"/>
      <c r="K458" s="79"/>
      <c r="L458" s="70"/>
      <c r="M458" s="70"/>
      <c r="N458" s="70"/>
      <c r="O458" s="73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  <c r="AB458" s="70"/>
      <c r="AC458" s="70"/>
      <c r="AD458" s="70"/>
      <c r="AE458" s="70"/>
      <c r="AF458" s="70"/>
      <c r="AG458" s="70"/>
      <c r="AH458" s="70"/>
      <c r="AI458" s="70"/>
      <c r="AJ458" s="70"/>
    </row>
    <row r="459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0"/>
      <c r="M459" s="70"/>
      <c r="N459" s="70"/>
      <c r="O459" s="73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  <c r="AB459" s="70"/>
      <c r="AC459" s="70"/>
      <c r="AD459" s="70"/>
      <c r="AE459" s="70"/>
      <c r="AF459" s="70"/>
      <c r="AG459" s="70"/>
      <c r="AH459" s="70"/>
      <c r="AI459" s="70"/>
      <c r="AJ459" s="70"/>
    </row>
    <row r="460">
      <c r="A460" s="79"/>
      <c r="B460" s="79"/>
      <c r="C460" s="79"/>
      <c r="D460" s="79"/>
      <c r="E460" s="79"/>
      <c r="F460" s="79"/>
      <c r="G460" s="79"/>
      <c r="H460" s="79"/>
      <c r="I460" s="79"/>
      <c r="J460" s="79"/>
      <c r="K460" s="79"/>
      <c r="L460" s="70"/>
      <c r="M460" s="70"/>
      <c r="N460" s="70"/>
      <c r="O460" s="73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  <c r="AB460" s="70"/>
      <c r="AC460" s="70"/>
      <c r="AD460" s="70"/>
      <c r="AE460" s="70"/>
      <c r="AF460" s="70"/>
      <c r="AG460" s="70"/>
      <c r="AH460" s="70"/>
      <c r="AI460" s="70"/>
      <c r="AJ460" s="70"/>
    </row>
    <row r="461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0"/>
      <c r="M461" s="70"/>
      <c r="N461" s="70"/>
      <c r="O461" s="73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  <c r="AB461" s="70"/>
      <c r="AC461" s="70"/>
      <c r="AD461" s="70"/>
      <c r="AE461" s="70"/>
      <c r="AF461" s="70"/>
      <c r="AG461" s="70"/>
      <c r="AH461" s="70"/>
      <c r="AI461" s="70"/>
      <c r="AJ461" s="70"/>
    </row>
    <row r="462">
      <c r="A462" s="79"/>
      <c r="B462" s="79"/>
      <c r="C462" s="79"/>
      <c r="D462" s="79"/>
      <c r="E462" s="79"/>
      <c r="F462" s="79"/>
      <c r="G462" s="79"/>
      <c r="H462" s="79"/>
      <c r="I462" s="79"/>
      <c r="J462" s="79"/>
      <c r="K462" s="79"/>
      <c r="L462" s="70"/>
      <c r="M462" s="70"/>
      <c r="N462" s="70"/>
      <c r="O462" s="73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  <c r="AB462" s="70"/>
      <c r="AC462" s="70"/>
      <c r="AD462" s="70"/>
      <c r="AE462" s="70"/>
      <c r="AF462" s="70"/>
      <c r="AG462" s="70"/>
      <c r="AH462" s="70"/>
      <c r="AI462" s="70"/>
      <c r="AJ462" s="70"/>
    </row>
    <row r="463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0"/>
      <c r="M463" s="70"/>
      <c r="N463" s="70"/>
      <c r="O463" s="73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  <c r="AB463" s="70"/>
      <c r="AC463" s="70"/>
      <c r="AD463" s="70"/>
      <c r="AE463" s="70"/>
      <c r="AF463" s="70"/>
      <c r="AG463" s="70"/>
      <c r="AH463" s="70"/>
      <c r="AI463" s="70"/>
      <c r="AJ463" s="70"/>
    </row>
    <row r="464">
      <c r="A464" s="79"/>
      <c r="B464" s="79"/>
      <c r="C464" s="79"/>
      <c r="D464" s="79"/>
      <c r="E464" s="79"/>
      <c r="F464" s="79"/>
      <c r="G464" s="79"/>
      <c r="H464" s="79"/>
      <c r="I464" s="79"/>
      <c r="J464" s="79"/>
      <c r="K464" s="79"/>
      <c r="L464" s="70"/>
      <c r="M464" s="70"/>
      <c r="N464" s="70"/>
      <c r="O464" s="73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  <c r="AB464" s="70"/>
      <c r="AC464" s="70"/>
      <c r="AD464" s="70"/>
      <c r="AE464" s="70"/>
      <c r="AF464" s="70"/>
      <c r="AG464" s="70"/>
      <c r="AH464" s="70"/>
      <c r="AI464" s="70"/>
      <c r="AJ464" s="70"/>
    </row>
    <row r="465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0"/>
      <c r="M465" s="70"/>
      <c r="N465" s="70"/>
      <c r="O465" s="73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  <c r="AB465" s="70"/>
      <c r="AC465" s="70"/>
      <c r="AD465" s="70"/>
      <c r="AE465" s="70"/>
      <c r="AF465" s="70"/>
      <c r="AG465" s="70"/>
      <c r="AH465" s="70"/>
      <c r="AI465" s="70"/>
      <c r="AJ465" s="70"/>
    </row>
    <row r="466">
      <c r="A466" s="79"/>
      <c r="B466" s="79"/>
      <c r="C466" s="79"/>
      <c r="D466" s="79"/>
      <c r="E466" s="79"/>
      <c r="F466" s="79"/>
      <c r="G466" s="79"/>
      <c r="H466" s="79"/>
      <c r="I466" s="79"/>
      <c r="J466" s="79"/>
      <c r="K466" s="79"/>
      <c r="L466" s="70"/>
      <c r="M466" s="70"/>
      <c r="N466" s="70"/>
      <c r="O466" s="73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  <c r="AB466" s="70"/>
      <c r="AC466" s="70"/>
      <c r="AD466" s="70"/>
      <c r="AE466" s="70"/>
      <c r="AF466" s="70"/>
      <c r="AG466" s="70"/>
      <c r="AH466" s="70"/>
      <c r="AI466" s="70"/>
      <c r="AJ466" s="70"/>
    </row>
    <row r="467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0"/>
      <c r="M467" s="70"/>
      <c r="N467" s="70"/>
      <c r="O467" s="73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  <c r="AB467" s="70"/>
      <c r="AC467" s="70"/>
      <c r="AD467" s="70"/>
      <c r="AE467" s="70"/>
      <c r="AF467" s="70"/>
      <c r="AG467" s="70"/>
      <c r="AH467" s="70"/>
      <c r="AI467" s="70"/>
      <c r="AJ467" s="70"/>
    </row>
    <row r="468">
      <c r="A468" s="79"/>
      <c r="B468" s="79"/>
      <c r="C468" s="79"/>
      <c r="D468" s="79"/>
      <c r="E468" s="79"/>
      <c r="F468" s="79"/>
      <c r="G468" s="79"/>
      <c r="H468" s="79"/>
      <c r="I468" s="79"/>
      <c r="J468" s="79"/>
      <c r="K468" s="79"/>
      <c r="L468" s="70"/>
      <c r="M468" s="70"/>
      <c r="N468" s="70"/>
      <c r="O468" s="73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  <c r="AB468" s="70"/>
      <c r="AC468" s="70"/>
      <c r="AD468" s="70"/>
      <c r="AE468" s="70"/>
      <c r="AF468" s="70"/>
      <c r="AG468" s="70"/>
      <c r="AH468" s="70"/>
      <c r="AI468" s="70"/>
      <c r="AJ468" s="70"/>
    </row>
    <row r="469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0"/>
      <c r="M469" s="70"/>
      <c r="N469" s="70"/>
      <c r="O469" s="73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  <c r="AB469" s="70"/>
      <c r="AC469" s="70"/>
      <c r="AD469" s="70"/>
      <c r="AE469" s="70"/>
      <c r="AF469" s="70"/>
      <c r="AG469" s="70"/>
      <c r="AH469" s="70"/>
      <c r="AI469" s="70"/>
      <c r="AJ469" s="70"/>
    </row>
    <row r="470">
      <c r="A470" s="79"/>
      <c r="B470" s="79"/>
      <c r="C470" s="79"/>
      <c r="D470" s="79"/>
      <c r="E470" s="79"/>
      <c r="F470" s="79"/>
      <c r="G470" s="79"/>
      <c r="H470" s="79"/>
      <c r="I470" s="79"/>
      <c r="J470" s="79"/>
      <c r="K470" s="79"/>
      <c r="L470" s="70"/>
      <c r="M470" s="70"/>
      <c r="N470" s="70"/>
      <c r="O470" s="73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  <c r="AB470" s="70"/>
      <c r="AC470" s="70"/>
      <c r="AD470" s="70"/>
      <c r="AE470" s="70"/>
      <c r="AF470" s="70"/>
      <c r="AG470" s="70"/>
      <c r="AH470" s="70"/>
      <c r="AI470" s="70"/>
      <c r="AJ470" s="70"/>
    </row>
    <row r="471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0"/>
      <c r="M471" s="70"/>
      <c r="N471" s="70"/>
      <c r="O471" s="73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  <c r="AB471" s="70"/>
      <c r="AC471" s="70"/>
      <c r="AD471" s="70"/>
      <c r="AE471" s="70"/>
      <c r="AF471" s="70"/>
      <c r="AG471" s="70"/>
      <c r="AH471" s="70"/>
      <c r="AI471" s="70"/>
      <c r="AJ471" s="70"/>
    </row>
    <row r="472">
      <c r="A472" s="79"/>
      <c r="B472" s="79"/>
      <c r="C472" s="79"/>
      <c r="D472" s="79"/>
      <c r="E472" s="79"/>
      <c r="F472" s="79"/>
      <c r="G472" s="79"/>
      <c r="H472" s="79"/>
      <c r="I472" s="79"/>
      <c r="J472" s="79"/>
      <c r="K472" s="79"/>
      <c r="L472" s="70"/>
      <c r="M472" s="70"/>
      <c r="N472" s="70"/>
      <c r="O472" s="73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  <c r="AB472" s="70"/>
      <c r="AC472" s="70"/>
      <c r="AD472" s="70"/>
      <c r="AE472" s="70"/>
      <c r="AF472" s="70"/>
      <c r="AG472" s="70"/>
      <c r="AH472" s="70"/>
      <c r="AI472" s="70"/>
      <c r="AJ472" s="70"/>
    </row>
    <row r="473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0"/>
      <c r="M473" s="70"/>
      <c r="N473" s="70"/>
      <c r="O473" s="73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  <c r="AB473" s="70"/>
      <c r="AC473" s="70"/>
      <c r="AD473" s="70"/>
      <c r="AE473" s="70"/>
      <c r="AF473" s="70"/>
      <c r="AG473" s="70"/>
      <c r="AH473" s="70"/>
      <c r="AI473" s="70"/>
      <c r="AJ473" s="70"/>
    </row>
    <row r="474">
      <c r="A474" s="79"/>
      <c r="B474" s="79"/>
      <c r="C474" s="79"/>
      <c r="D474" s="79"/>
      <c r="E474" s="79"/>
      <c r="F474" s="79"/>
      <c r="G474" s="79"/>
      <c r="H474" s="79"/>
      <c r="I474" s="79"/>
      <c r="J474" s="79"/>
      <c r="K474" s="79"/>
      <c r="L474" s="70"/>
      <c r="M474" s="70"/>
      <c r="N474" s="70"/>
      <c r="O474" s="73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  <c r="AB474" s="70"/>
      <c r="AC474" s="70"/>
      <c r="AD474" s="70"/>
      <c r="AE474" s="70"/>
      <c r="AF474" s="70"/>
      <c r="AG474" s="70"/>
      <c r="AH474" s="70"/>
      <c r="AI474" s="70"/>
      <c r="AJ474" s="70"/>
    </row>
    <row r="475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0"/>
      <c r="M475" s="70"/>
      <c r="N475" s="70"/>
      <c r="O475" s="73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  <c r="AB475" s="70"/>
      <c r="AC475" s="70"/>
      <c r="AD475" s="70"/>
      <c r="AE475" s="70"/>
      <c r="AF475" s="70"/>
      <c r="AG475" s="70"/>
      <c r="AH475" s="70"/>
      <c r="AI475" s="70"/>
      <c r="AJ475" s="70"/>
    </row>
    <row r="476">
      <c r="A476" s="79"/>
      <c r="B476" s="79"/>
      <c r="C476" s="79"/>
      <c r="D476" s="79"/>
      <c r="E476" s="79"/>
      <c r="F476" s="79"/>
      <c r="G476" s="79"/>
      <c r="H476" s="79"/>
      <c r="I476" s="79"/>
      <c r="J476" s="79"/>
      <c r="K476" s="79"/>
      <c r="L476" s="70"/>
      <c r="M476" s="70"/>
      <c r="N476" s="70"/>
      <c r="O476" s="73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  <c r="AB476" s="70"/>
      <c r="AC476" s="70"/>
      <c r="AD476" s="70"/>
      <c r="AE476" s="70"/>
      <c r="AF476" s="70"/>
      <c r="AG476" s="70"/>
      <c r="AH476" s="70"/>
      <c r="AI476" s="70"/>
      <c r="AJ476" s="70"/>
    </row>
    <row r="477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0"/>
      <c r="M477" s="70"/>
      <c r="N477" s="70"/>
      <c r="O477" s="73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  <c r="AB477" s="70"/>
      <c r="AC477" s="70"/>
      <c r="AD477" s="70"/>
      <c r="AE477" s="70"/>
      <c r="AF477" s="70"/>
      <c r="AG477" s="70"/>
      <c r="AH477" s="70"/>
      <c r="AI477" s="70"/>
      <c r="AJ477" s="70"/>
    </row>
    <row r="478">
      <c r="A478" s="79"/>
      <c r="B478" s="79"/>
      <c r="C478" s="79"/>
      <c r="D478" s="79"/>
      <c r="E478" s="79"/>
      <c r="F478" s="79"/>
      <c r="G478" s="79"/>
      <c r="H478" s="79"/>
      <c r="I478" s="79"/>
      <c r="J478" s="79"/>
      <c r="K478" s="79"/>
      <c r="L478" s="70"/>
      <c r="M478" s="70"/>
      <c r="N478" s="70"/>
      <c r="O478" s="73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  <c r="AB478" s="70"/>
      <c r="AC478" s="70"/>
      <c r="AD478" s="70"/>
      <c r="AE478" s="70"/>
      <c r="AF478" s="70"/>
      <c r="AG478" s="70"/>
      <c r="AH478" s="70"/>
      <c r="AI478" s="70"/>
      <c r="AJ478" s="70"/>
    </row>
    <row r="479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0"/>
      <c r="M479" s="70"/>
      <c r="N479" s="70"/>
      <c r="O479" s="73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  <c r="AB479" s="70"/>
      <c r="AC479" s="70"/>
      <c r="AD479" s="70"/>
      <c r="AE479" s="70"/>
      <c r="AF479" s="70"/>
      <c r="AG479" s="70"/>
      <c r="AH479" s="70"/>
      <c r="AI479" s="70"/>
      <c r="AJ479" s="70"/>
    </row>
    <row r="480">
      <c r="A480" s="79"/>
      <c r="B480" s="79"/>
      <c r="C480" s="79"/>
      <c r="D480" s="79"/>
      <c r="E480" s="79"/>
      <c r="F480" s="79"/>
      <c r="G480" s="79"/>
      <c r="H480" s="79"/>
      <c r="I480" s="79"/>
      <c r="J480" s="79"/>
      <c r="K480" s="79"/>
      <c r="L480" s="70"/>
      <c r="M480" s="70"/>
      <c r="N480" s="70"/>
      <c r="O480" s="73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  <c r="AB480" s="70"/>
      <c r="AC480" s="70"/>
      <c r="AD480" s="70"/>
      <c r="AE480" s="70"/>
      <c r="AF480" s="70"/>
      <c r="AG480" s="70"/>
      <c r="AH480" s="70"/>
      <c r="AI480" s="70"/>
      <c r="AJ480" s="70"/>
    </row>
    <row r="481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0"/>
      <c r="M481" s="70"/>
      <c r="N481" s="70"/>
      <c r="O481" s="73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  <c r="AB481" s="70"/>
      <c r="AC481" s="70"/>
      <c r="AD481" s="70"/>
      <c r="AE481" s="70"/>
      <c r="AF481" s="70"/>
      <c r="AG481" s="70"/>
      <c r="AH481" s="70"/>
      <c r="AI481" s="70"/>
      <c r="AJ481" s="70"/>
    </row>
    <row r="482">
      <c r="A482" s="79"/>
      <c r="B482" s="79"/>
      <c r="C482" s="79"/>
      <c r="D482" s="79"/>
      <c r="E482" s="79"/>
      <c r="F482" s="79"/>
      <c r="G482" s="79"/>
      <c r="H482" s="79"/>
      <c r="I482" s="79"/>
      <c r="J482" s="79"/>
      <c r="K482" s="79"/>
      <c r="L482" s="70"/>
      <c r="M482" s="70"/>
      <c r="N482" s="70"/>
      <c r="O482" s="73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  <c r="AB482" s="70"/>
      <c r="AC482" s="70"/>
      <c r="AD482" s="70"/>
      <c r="AE482" s="70"/>
      <c r="AF482" s="70"/>
      <c r="AG482" s="70"/>
      <c r="AH482" s="70"/>
      <c r="AI482" s="70"/>
      <c r="AJ482" s="70"/>
    </row>
    <row r="483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0"/>
      <c r="M483" s="70"/>
      <c r="N483" s="70"/>
      <c r="O483" s="73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  <c r="AB483" s="70"/>
      <c r="AC483" s="70"/>
      <c r="AD483" s="70"/>
      <c r="AE483" s="70"/>
      <c r="AF483" s="70"/>
      <c r="AG483" s="70"/>
      <c r="AH483" s="70"/>
      <c r="AI483" s="70"/>
      <c r="AJ483" s="70"/>
    </row>
    <row r="484">
      <c r="A484" s="79"/>
      <c r="B484" s="79"/>
      <c r="C484" s="79"/>
      <c r="D484" s="79"/>
      <c r="E484" s="79"/>
      <c r="F484" s="79"/>
      <c r="G484" s="79"/>
      <c r="H484" s="79"/>
      <c r="I484" s="79"/>
      <c r="J484" s="79"/>
      <c r="K484" s="79"/>
      <c r="L484" s="70"/>
      <c r="M484" s="70"/>
      <c r="N484" s="70"/>
      <c r="O484" s="73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  <c r="AB484" s="70"/>
      <c r="AC484" s="70"/>
      <c r="AD484" s="70"/>
      <c r="AE484" s="70"/>
      <c r="AF484" s="70"/>
      <c r="AG484" s="70"/>
      <c r="AH484" s="70"/>
      <c r="AI484" s="70"/>
      <c r="AJ484" s="70"/>
    </row>
    <row r="485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0"/>
      <c r="M485" s="70"/>
      <c r="N485" s="70"/>
      <c r="O485" s="73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  <c r="AB485" s="70"/>
      <c r="AC485" s="70"/>
      <c r="AD485" s="70"/>
      <c r="AE485" s="70"/>
      <c r="AF485" s="70"/>
      <c r="AG485" s="70"/>
      <c r="AH485" s="70"/>
      <c r="AI485" s="70"/>
      <c r="AJ485" s="70"/>
    </row>
    <row r="486">
      <c r="A486" s="79"/>
      <c r="B486" s="79"/>
      <c r="C486" s="79"/>
      <c r="D486" s="79"/>
      <c r="E486" s="79"/>
      <c r="F486" s="79"/>
      <c r="G486" s="79"/>
      <c r="H486" s="79"/>
      <c r="I486" s="79"/>
      <c r="J486" s="79"/>
      <c r="K486" s="79"/>
      <c r="L486" s="70"/>
      <c r="M486" s="70"/>
      <c r="N486" s="70"/>
      <c r="O486" s="73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  <c r="AB486" s="70"/>
      <c r="AC486" s="70"/>
      <c r="AD486" s="70"/>
      <c r="AE486" s="70"/>
      <c r="AF486" s="70"/>
      <c r="AG486" s="70"/>
      <c r="AH486" s="70"/>
      <c r="AI486" s="70"/>
      <c r="AJ486" s="70"/>
    </row>
    <row r="487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0"/>
      <c r="M487" s="70"/>
      <c r="N487" s="70"/>
      <c r="O487" s="73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  <c r="AB487" s="70"/>
      <c r="AC487" s="70"/>
      <c r="AD487" s="70"/>
      <c r="AE487" s="70"/>
      <c r="AF487" s="70"/>
      <c r="AG487" s="70"/>
      <c r="AH487" s="70"/>
      <c r="AI487" s="70"/>
      <c r="AJ487" s="70"/>
    </row>
    <row r="488">
      <c r="A488" s="79"/>
      <c r="B488" s="79"/>
      <c r="C488" s="79"/>
      <c r="D488" s="79"/>
      <c r="E488" s="79"/>
      <c r="F488" s="79"/>
      <c r="G488" s="79"/>
      <c r="H488" s="79"/>
      <c r="I488" s="79"/>
      <c r="J488" s="79"/>
      <c r="K488" s="79"/>
      <c r="L488" s="70"/>
      <c r="M488" s="70"/>
      <c r="N488" s="70"/>
      <c r="O488" s="73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  <c r="AB488" s="70"/>
      <c r="AC488" s="70"/>
      <c r="AD488" s="70"/>
      <c r="AE488" s="70"/>
      <c r="AF488" s="70"/>
      <c r="AG488" s="70"/>
      <c r="AH488" s="70"/>
      <c r="AI488" s="70"/>
      <c r="AJ488" s="70"/>
    </row>
    <row r="489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0"/>
      <c r="M489" s="70"/>
      <c r="N489" s="70"/>
      <c r="O489" s="73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  <c r="AB489" s="70"/>
      <c r="AC489" s="70"/>
      <c r="AD489" s="70"/>
      <c r="AE489" s="70"/>
      <c r="AF489" s="70"/>
      <c r="AG489" s="70"/>
      <c r="AH489" s="70"/>
      <c r="AI489" s="70"/>
      <c r="AJ489" s="70"/>
    </row>
    <row r="490">
      <c r="A490" s="79"/>
      <c r="B490" s="79"/>
      <c r="C490" s="79"/>
      <c r="D490" s="79"/>
      <c r="E490" s="79"/>
      <c r="F490" s="79"/>
      <c r="G490" s="79"/>
      <c r="H490" s="79"/>
      <c r="I490" s="79"/>
      <c r="J490" s="79"/>
      <c r="K490" s="79"/>
      <c r="L490" s="70"/>
      <c r="M490" s="70"/>
      <c r="N490" s="70"/>
      <c r="O490" s="73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  <c r="AB490" s="70"/>
      <c r="AC490" s="70"/>
      <c r="AD490" s="70"/>
      <c r="AE490" s="70"/>
      <c r="AF490" s="70"/>
      <c r="AG490" s="70"/>
      <c r="AH490" s="70"/>
      <c r="AI490" s="70"/>
      <c r="AJ490" s="70"/>
    </row>
    <row r="491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0"/>
      <c r="M491" s="70"/>
      <c r="N491" s="70"/>
      <c r="O491" s="73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  <c r="AB491" s="70"/>
      <c r="AC491" s="70"/>
      <c r="AD491" s="70"/>
      <c r="AE491" s="70"/>
      <c r="AF491" s="70"/>
      <c r="AG491" s="70"/>
      <c r="AH491" s="70"/>
      <c r="AI491" s="70"/>
      <c r="AJ491" s="70"/>
    </row>
    <row r="492">
      <c r="A492" s="79"/>
      <c r="B492" s="79"/>
      <c r="C492" s="79"/>
      <c r="D492" s="79"/>
      <c r="E492" s="79"/>
      <c r="F492" s="79"/>
      <c r="G492" s="79"/>
      <c r="H492" s="79"/>
      <c r="I492" s="79"/>
      <c r="J492" s="79"/>
      <c r="K492" s="79"/>
      <c r="L492" s="70"/>
      <c r="M492" s="70"/>
      <c r="N492" s="70"/>
      <c r="O492" s="73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  <c r="AB492" s="70"/>
      <c r="AC492" s="70"/>
      <c r="AD492" s="70"/>
      <c r="AE492" s="70"/>
      <c r="AF492" s="70"/>
      <c r="AG492" s="70"/>
      <c r="AH492" s="70"/>
      <c r="AI492" s="70"/>
      <c r="AJ492" s="70"/>
    </row>
    <row r="493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0"/>
      <c r="M493" s="70"/>
      <c r="N493" s="70"/>
      <c r="O493" s="73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  <c r="AB493" s="70"/>
      <c r="AC493" s="70"/>
      <c r="AD493" s="70"/>
      <c r="AE493" s="70"/>
      <c r="AF493" s="70"/>
      <c r="AG493" s="70"/>
      <c r="AH493" s="70"/>
      <c r="AI493" s="70"/>
      <c r="AJ493" s="70"/>
    </row>
    <row r="494">
      <c r="A494" s="79"/>
      <c r="B494" s="79"/>
      <c r="C494" s="79"/>
      <c r="D494" s="79"/>
      <c r="E494" s="79"/>
      <c r="F494" s="79"/>
      <c r="G494" s="79"/>
      <c r="H494" s="79"/>
      <c r="I494" s="79"/>
      <c r="J494" s="79"/>
      <c r="K494" s="79"/>
      <c r="L494" s="70"/>
      <c r="M494" s="70"/>
      <c r="N494" s="70"/>
      <c r="O494" s="73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  <c r="AB494" s="70"/>
      <c r="AC494" s="70"/>
      <c r="AD494" s="70"/>
      <c r="AE494" s="70"/>
      <c r="AF494" s="70"/>
      <c r="AG494" s="70"/>
      <c r="AH494" s="70"/>
      <c r="AI494" s="70"/>
      <c r="AJ494" s="70"/>
    </row>
    <row r="495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0"/>
      <c r="M495" s="70"/>
      <c r="N495" s="70"/>
      <c r="O495" s="73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  <c r="AB495" s="70"/>
      <c r="AC495" s="70"/>
      <c r="AD495" s="70"/>
      <c r="AE495" s="70"/>
      <c r="AF495" s="70"/>
      <c r="AG495" s="70"/>
      <c r="AH495" s="70"/>
      <c r="AI495" s="70"/>
      <c r="AJ495" s="70"/>
    </row>
    <row r="496">
      <c r="A496" s="79"/>
      <c r="B496" s="79"/>
      <c r="C496" s="79"/>
      <c r="D496" s="79"/>
      <c r="E496" s="79"/>
      <c r="F496" s="79"/>
      <c r="G496" s="79"/>
      <c r="H496" s="79"/>
      <c r="I496" s="79"/>
      <c r="J496" s="79"/>
      <c r="K496" s="79"/>
      <c r="L496" s="70"/>
      <c r="M496" s="70"/>
      <c r="N496" s="70"/>
      <c r="O496" s="73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  <c r="AB496" s="70"/>
      <c r="AC496" s="70"/>
      <c r="AD496" s="70"/>
      <c r="AE496" s="70"/>
      <c r="AF496" s="70"/>
      <c r="AG496" s="70"/>
      <c r="AH496" s="70"/>
      <c r="AI496" s="70"/>
      <c r="AJ496" s="70"/>
    </row>
    <row r="497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0"/>
      <c r="M497" s="70"/>
      <c r="N497" s="70"/>
      <c r="O497" s="73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  <c r="AB497" s="70"/>
      <c r="AC497" s="70"/>
      <c r="AD497" s="70"/>
      <c r="AE497" s="70"/>
      <c r="AF497" s="70"/>
      <c r="AG497" s="70"/>
      <c r="AH497" s="70"/>
      <c r="AI497" s="70"/>
      <c r="AJ497" s="70"/>
    </row>
    <row r="498">
      <c r="A498" s="79"/>
      <c r="B498" s="79"/>
      <c r="C498" s="79"/>
      <c r="D498" s="79"/>
      <c r="E498" s="79"/>
      <c r="F498" s="79"/>
      <c r="G498" s="79"/>
      <c r="H498" s="79"/>
      <c r="I498" s="79"/>
      <c r="J498" s="79"/>
      <c r="K498" s="79"/>
      <c r="L498" s="70"/>
      <c r="M498" s="70"/>
      <c r="N498" s="70"/>
      <c r="O498" s="73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  <c r="AB498" s="70"/>
      <c r="AC498" s="70"/>
      <c r="AD498" s="70"/>
      <c r="AE498" s="70"/>
      <c r="AF498" s="70"/>
      <c r="AG498" s="70"/>
      <c r="AH498" s="70"/>
      <c r="AI498" s="70"/>
      <c r="AJ498" s="70"/>
    </row>
    <row r="499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0"/>
      <c r="M499" s="70"/>
      <c r="N499" s="70"/>
      <c r="O499" s="73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  <c r="AB499" s="70"/>
      <c r="AC499" s="70"/>
      <c r="AD499" s="70"/>
      <c r="AE499" s="70"/>
      <c r="AF499" s="70"/>
      <c r="AG499" s="70"/>
      <c r="AH499" s="70"/>
      <c r="AI499" s="70"/>
      <c r="AJ499" s="70"/>
    </row>
    <row r="500">
      <c r="A500" s="79"/>
      <c r="B500" s="79"/>
      <c r="C500" s="79"/>
      <c r="D500" s="79"/>
      <c r="E500" s="79"/>
      <c r="F500" s="79"/>
      <c r="G500" s="79"/>
      <c r="H500" s="79"/>
      <c r="I500" s="79"/>
      <c r="J500" s="79"/>
      <c r="K500" s="79"/>
      <c r="L500" s="70"/>
      <c r="M500" s="70"/>
      <c r="N500" s="70"/>
      <c r="O500" s="73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  <c r="AB500" s="70"/>
      <c r="AC500" s="70"/>
      <c r="AD500" s="70"/>
      <c r="AE500" s="70"/>
      <c r="AF500" s="70"/>
      <c r="AG500" s="70"/>
      <c r="AH500" s="70"/>
      <c r="AI500" s="70"/>
      <c r="AJ500" s="70"/>
    </row>
    <row r="501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0"/>
      <c r="M501" s="70"/>
      <c r="N501" s="70"/>
      <c r="O501" s="73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  <c r="AB501" s="70"/>
      <c r="AC501" s="70"/>
      <c r="AD501" s="70"/>
      <c r="AE501" s="70"/>
      <c r="AF501" s="70"/>
      <c r="AG501" s="70"/>
      <c r="AH501" s="70"/>
      <c r="AI501" s="70"/>
      <c r="AJ501" s="70"/>
    </row>
    <row r="502">
      <c r="A502" s="79"/>
      <c r="B502" s="79"/>
      <c r="C502" s="79"/>
      <c r="D502" s="79"/>
      <c r="E502" s="79"/>
      <c r="F502" s="79"/>
      <c r="G502" s="79"/>
      <c r="H502" s="79"/>
      <c r="I502" s="79"/>
      <c r="J502" s="79"/>
      <c r="K502" s="79"/>
      <c r="L502" s="70"/>
      <c r="M502" s="70"/>
      <c r="N502" s="70"/>
      <c r="O502" s="73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  <c r="AB502" s="70"/>
      <c r="AC502" s="70"/>
      <c r="AD502" s="70"/>
      <c r="AE502" s="70"/>
      <c r="AF502" s="70"/>
      <c r="AG502" s="70"/>
      <c r="AH502" s="70"/>
      <c r="AI502" s="70"/>
      <c r="AJ502" s="70"/>
    </row>
    <row r="503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0"/>
      <c r="M503" s="70"/>
      <c r="N503" s="70"/>
      <c r="O503" s="73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  <c r="AB503" s="70"/>
      <c r="AC503" s="70"/>
      <c r="AD503" s="70"/>
      <c r="AE503" s="70"/>
      <c r="AF503" s="70"/>
      <c r="AG503" s="70"/>
      <c r="AH503" s="70"/>
      <c r="AI503" s="70"/>
      <c r="AJ503" s="70"/>
    </row>
    <row r="504">
      <c r="A504" s="79"/>
      <c r="B504" s="79"/>
      <c r="C504" s="79"/>
      <c r="D504" s="79"/>
      <c r="E504" s="79"/>
      <c r="F504" s="79"/>
      <c r="G504" s="79"/>
      <c r="H504" s="79"/>
      <c r="I504" s="79"/>
      <c r="J504" s="79"/>
      <c r="K504" s="79"/>
      <c r="L504" s="70"/>
      <c r="M504" s="70"/>
      <c r="N504" s="70"/>
      <c r="O504" s="73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  <c r="AB504" s="70"/>
      <c r="AC504" s="70"/>
      <c r="AD504" s="70"/>
      <c r="AE504" s="70"/>
      <c r="AF504" s="70"/>
      <c r="AG504" s="70"/>
      <c r="AH504" s="70"/>
      <c r="AI504" s="70"/>
      <c r="AJ504" s="70"/>
    </row>
    <row r="505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0"/>
      <c r="M505" s="70"/>
      <c r="N505" s="70"/>
      <c r="O505" s="73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  <c r="AB505" s="70"/>
      <c r="AC505" s="70"/>
      <c r="AD505" s="70"/>
      <c r="AE505" s="70"/>
      <c r="AF505" s="70"/>
      <c r="AG505" s="70"/>
      <c r="AH505" s="70"/>
      <c r="AI505" s="70"/>
      <c r="AJ505" s="70"/>
    </row>
    <row r="506">
      <c r="A506" s="79"/>
      <c r="B506" s="79"/>
      <c r="C506" s="79"/>
      <c r="D506" s="79"/>
      <c r="E506" s="79"/>
      <c r="F506" s="79"/>
      <c r="G506" s="79"/>
      <c r="H506" s="79"/>
      <c r="I506" s="79"/>
      <c r="J506" s="79"/>
      <c r="K506" s="79"/>
      <c r="L506" s="70"/>
      <c r="M506" s="70"/>
      <c r="N506" s="70"/>
      <c r="O506" s="73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  <c r="AB506" s="70"/>
      <c r="AC506" s="70"/>
      <c r="AD506" s="70"/>
      <c r="AE506" s="70"/>
      <c r="AF506" s="70"/>
      <c r="AG506" s="70"/>
      <c r="AH506" s="70"/>
      <c r="AI506" s="70"/>
      <c r="AJ506" s="70"/>
    </row>
    <row r="507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0"/>
      <c r="M507" s="70"/>
      <c r="N507" s="70"/>
      <c r="O507" s="73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  <c r="AB507" s="70"/>
      <c r="AC507" s="70"/>
      <c r="AD507" s="70"/>
      <c r="AE507" s="70"/>
      <c r="AF507" s="70"/>
      <c r="AG507" s="70"/>
      <c r="AH507" s="70"/>
      <c r="AI507" s="70"/>
      <c r="AJ507" s="70"/>
    </row>
    <row r="508">
      <c r="A508" s="79"/>
      <c r="B508" s="79"/>
      <c r="C508" s="79"/>
      <c r="D508" s="79"/>
      <c r="E508" s="79"/>
      <c r="F508" s="79"/>
      <c r="G508" s="79"/>
      <c r="H508" s="79"/>
      <c r="I508" s="79"/>
      <c r="J508" s="79"/>
      <c r="K508" s="79"/>
      <c r="L508" s="70"/>
      <c r="M508" s="70"/>
      <c r="N508" s="70"/>
      <c r="O508" s="73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  <c r="AB508" s="70"/>
      <c r="AC508" s="70"/>
      <c r="AD508" s="70"/>
      <c r="AE508" s="70"/>
      <c r="AF508" s="70"/>
      <c r="AG508" s="70"/>
      <c r="AH508" s="70"/>
      <c r="AI508" s="70"/>
      <c r="AJ508" s="70"/>
    </row>
    <row r="509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0"/>
      <c r="M509" s="70"/>
      <c r="N509" s="70"/>
      <c r="O509" s="73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  <c r="AB509" s="70"/>
      <c r="AC509" s="70"/>
      <c r="AD509" s="70"/>
      <c r="AE509" s="70"/>
      <c r="AF509" s="70"/>
      <c r="AG509" s="70"/>
      <c r="AH509" s="70"/>
      <c r="AI509" s="70"/>
      <c r="AJ509" s="70"/>
    </row>
    <row r="510">
      <c r="A510" s="79"/>
      <c r="B510" s="79"/>
      <c r="C510" s="79"/>
      <c r="D510" s="79"/>
      <c r="E510" s="79"/>
      <c r="F510" s="79"/>
      <c r="G510" s="79"/>
      <c r="H510" s="79"/>
      <c r="I510" s="79"/>
      <c r="J510" s="79"/>
      <c r="K510" s="79"/>
      <c r="L510" s="70"/>
      <c r="M510" s="70"/>
      <c r="N510" s="70"/>
      <c r="O510" s="73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  <c r="AB510" s="70"/>
      <c r="AC510" s="70"/>
      <c r="AD510" s="70"/>
      <c r="AE510" s="70"/>
      <c r="AF510" s="70"/>
      <c r="AG510" s="70"/>
      <c r="AH510" s="70"/>
      <c r="AI510" s="70"/>
      <c r="AJ510" s="70"/>
    </row>
    <row r="511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0"/>
      <c r="M511" s="70"/>
      <c r="N511" s="70"/>
      <c r="O511" s="73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  <c r="AB511" s="70"/>
      <c r="AC511" s="70"/>
      <c r="AD511" s="70"/>
      <c r="AE511" s="70"/>
      <c r="AF511" s="70"/>
      <c r="AG511" s="70"/>
      <c r="AH511" s="70"/>
      <c r="AI511" s="70"/>
      <c r="AJ511" s="70"/>
    </row>
    <row r="512">
      <c r="A512" s="79"/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0"/>
      <c r="M512" s="70"/>
      <c r="N512" s="70"/>
      <c r="O512" s="73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  <c r="AB512" s="70"/>
      <c r="AC512" s="70"/>
      <c r="AD512" s="70"/>
      <c r="AE512" s="70"/>
      <c r="AF512" s="70"/>
      <c r="AG512" s="70"/>
      <c r="AH512" s="70"/>
      <c r="AI512" s="70"/>
      <c r="AJ512" s="70"/>
    </row>
    <row r="513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0"/>
      <c r="M513" s="70"/>
      <c r="N513" s="70"/>
      <c r="O513" s="73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  <c r="AB513" s="70"/>
      <c r="AC513" s="70"/>
      <c r="AD513" s="70"/>
      <c r="AE513" s="70"/>
      <c r="AF513" s="70"/>
      <c r="AG513" s="70"/>
      <c r="AH513" s="70"/>
      <c r="AI513" s="70"/>
      <c r="AJ513" s="70"/>
    </row>
    <row r="514">
      <c r="A514" s="79"/>
      <c r="B514" s="79"/>
      <c r="C514" s="79"/>
      <c r="D514" s="79"/>
      <c r="E514" s="79"/>
      <c r="F514" s="79"/>
      <c r="G514" s="79"/>
      <c r="H514" s="79"/>
      <c r="I514" s="79"/>
      <c r="J514" s="79"/>
      <c r="K514" s="79"/>
      <c r="L514" s="70"/>
      <c r="M514" s="70"/>
      <c r="N514" s="70"/>
      <c r="O514" s="73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  <c r="AB514" s="70"/>
      <c r="AC514" s="70"/>
      <c r="AD514" s="70"/>
      <c r="AE514" s="70"/>
      <c r="AF514" s="70"/>
      <c r="AG514" s="70"/>
      <c r="AH514" s="70"/>
      <c r="AI514" s="70"/>
      <c r="AJ514" s="70"/>
    </row>
    <row r="515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0"/>
      <c r="M515" s="70"/>
      <c r="N515" s="70"/>
      <c r="O515" s="73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  <c r="AB515" s="70"/>
      <c r="AC515" s="70"/>
      <c r="AD515" s="70"/>
      <c r="AE515" s="70"/>
      <c r="AF515" s="70"/>
      <c r="AG515" s="70"/>
      <c r="AH515" s="70"/>
      <c r="AI515" s="70"/>
      <c r="AJ515" s="70"/>
    </row>
    <row r="516">
      <c r="A516" s="79"/>
      <c r="B516" s="79"/>
      <c r="C516" s="79"/>
      <c r="D516" s="79"/>
      <c r="E516" s="79"/>
      <c r="F516" s="79"/>
      <c r="G516" s="79"/>
      <c r="H516" s="79"/>
      <c r="I516" s="79"/>
      <c r="J516" s="79"/>
      <c r="K516" s="79"/>
      <c r="L516" s="70"/>
      <c r="M516" s="70"/>
      <c r="N516" s="70"/>
      <c r="O516" s="73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  <c r="AB516" s="70"/>
      <c r="AC516" s="70"/>
      <c r="AD516" s="70"/>
      <c r="AE516" s="70"/>
      <c r="AF516" s="70"/>
      <c r="AG516" s="70"/>
      <c r="AH516" s="70"/>
      <c r="AI516" s="70"/>
      <c r="AJ516" s="70"/>
    </row>
    <row r="517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0"/>
      <c r="M517" s="70"/>
      <c r="N517" s="70"/>
      <c r="O517" s="73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  <c r="AB517" s="70"/>
      <c r="AC517" s="70"/>
      <c r="AD517" s="70"/>
      <c r="AE517" s="70"/>
      <c r="AF517" s="70"/>
      <c r="AG517" s="70"/>
      <c r="AH517" s="70"/>
      <c r="AI517" s="70"/>
      <c r="AJ517" s="70"/>
    </row>
    <row r="518">
      <c r="A518" s="79"/>
      <c r="B518" s="79"/>
      <c r="C518" s="79"/>
      <c r="D518" s="79"/>
      <c r="E518" s="79"/>
      <c r="F518" s="79"/>
      <c r="G518" s="79"/>
      <c r="H518" s="79"/>
      <c r="I518" s="79"/>
      <c r="J518" s="79"/>
      <c r="K518" s="79"/>
      <c r="L518" s="70"/>
      <c r="M518" s="70"/>
      <c r="N518" s="70"/>
      <c r="O518" s="73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70"/>
      <c r="AB518" s="70"/>
      <c r="AC518" s="70"/>
      <c r="AD518" s="70"/>
      <c r="AE518" s="70"/>
      <c r="AF518" s="70"/>
      <c r="AG518" s="70"/>
      <c r="AH518" s="70"/>
      <c r="AI518" s="70"/>
      <c r="AJ518" s="70"/>
    </row>
    <row r="519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0"/>
      <c r="M519" s="70"/>
      <c r="N519" s="70"/>
      <c r="O519" s="73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  <c r="AB519" s="70"/>
      <c r="AC519" s="70"/>
      <c r="AD519" s="70"/>
      <c r="AE519" s="70"/>
      <c r="AF519" s="70"/>
      <c r="AG519" s="70"/>
      <c r="AH519" s="70"/>
      <c r="AI519" s="70"/>
      <c r="AJ519" s="70"/>
    </row>
    <row r="520">
      <c r="A520" s="79"/>
      <c r="B520" s="79"/>
      <c r="C520" s="79"/>
      <c r="D520" s="79"/>
      <c r="E520" s="79"/>
      <c r="F520" s="79"/>
      <c r="G520" s="79"/>
      <c r="H520" s="79"/>
      <c r="I520" s="79"/>
      <c r="J520" s="79"/>
      <c r="K520" s="79"/>
      <c r="L520" s="70"/>
      <c r="M520" s="70"/>
      <c r="N520" s="70"/>
      <c r="O520" s="73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  <c r="AB520" s="70"/>
      <c r="AC520" s="70"/>
      <c r="AD520" s="70"/>
      <c r="AE520" s="70"/>
      <c r="AF520" s="70"/>
      <c r="AG520" s="70"/>
      <c r="AH520" s="70"/>
      <c r="AI520" s="70"/>
      <c r="AJ520" s="70"/>
    </row>
    <row r="521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0"/>
      <c r="M521" s="70"/>
      <c r="N521" s="70"/>
      <c r="O521" s="73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  <c r="AB521" s="70"/>
      <c r="AC521" s="70"/>
      <c r="AD521" s="70"/>
      <c r="AE521" s="70"/>
      <c r="AF521" s="70"/>
      <c r="AG521" s="70"/>
      <c r="AH521" s="70"/>
      <c r="AI521" s="70"/>
      <c r="AJ521" s="70"/>
    </row>
    <row r="522">
      <c r="A522" s="79"/>
      <c r="B522" s="79"/>
      <c r="C522" s="79"/>
      <c r="D522" s="79"/>
      <c r="E522" s="79"/>
      <c r="F522" s="79"/>
      <c r="G522" s="79"/>
      <c r="H522" s="79"/>
      <c r="I522" s="79"/>
      <c r="J522" s="79"/>
      <c r="K522" s="79"/>
      <c r="L522" s="70"/>
      <c r="M522" s="70"/>
      <c r="N522" s="70"/>
      <c r="O522" s="73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  <c r="AB522" s="70"/>
      <c r="AC522" s="70"/>
      <c r="AD522" s="70"/>
      <c r="AE522" s="70"/>
      <c r="AF522" s="70"/>
      <c r="AG522" s="70"/>
      <c r="AH522" s="70"/>
      <c r="AI522" s="70"/>
      <c r="AJ522" s="70"/>
    </row>
    <row r="523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0"/>
      <c r="M523" s="70"/>
      <c r="N523" s="70"/>
      <c r="O523" s="73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  <c r="AB523" s="70"/>
      <c r="AC523" s="70"/>
      <c r="AD523" s="70"/>
      <c r="AE523" s="70"/>
      <c r="AF523" s="70"/>
      <c r="AG523" s="70"/>
      <c r="AH523" s="70"/>
      <c r="AI523" s="70"/>
      <c r="AJ523" s="70"/>
    </row>
    <row r="524">
      <c r="A524" s="79"/>
      <c r="B524" s="79"/>
      <c r="C524" s="79"/>
      <c r="D524" s="79"/>
      <c r="E524" s="79"/>
      <c r="F524" s="79"/>
      <c r="G524" s="79"/>
      <c r="H524" s="79"/>
      <c r="I524" s="79"/>
      <c r="J524" s="79"/>
      <c r="K524" s="79"/>
      <c r="L524" s="70"/>
      <c r="M524" s="70"/>
      <c r="N524" s="70"/>
      <c r="O524" s="73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  <c r="AB524" s="70"/>
      <c r="AC524" s="70"/>
      <c r="AD524" s="70"/>
      <c r="AE524" s="70"/>
      <c r="AF524" s="70"/>
      <c r="AG524" s="70"/>
      <c r="AH524" s="70"/>
      <c r="AI524" s="70"/>
      <c r="AJ524" s="70"/>
    </row>
    <row r="525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0"/>
      <c r="M525" s="70"/>
      <c r="N525" s="70"/>
      <c r="O525" s="73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  <c r="AB525" s="70"/>
      <c r="AC525" s="70"/>
      <c r="AD525" s="70"/>
      <c r="AE525" s="70"/>
      <c r="AF525" s="70"/>
      <c r="AG525" s="70"/>
      <c r="AH525" s="70"/>
      <c r="AI525" s="70"/>
      <c r="AJ525" s="70"/>
    </row>
    <row r="526">
      <c r="A526" s="79"/>
      <c r="B526" s="79"/>
      <c r="C526" s="79"/>
      <c r="D526" s="79"/>
      <c r="E526" s="79"/>
      <c r="F526" s="79"/>
      <c r="G526" s="79"/>
      <c r="H526" s="79"/>
      <c r="I526" s="79"/>
      <c r="J526" s="79"/>
      <c r="K526" s="79"/>
      <c r="L526" s="70"/>
      <c r="M526" s="70"/>
      <c r="N526" s="70"/>
      <c r="O526" s="73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  <c r="AB526" s="70"/>
      <c r="AC526" s="70"/>
      <c r="AD526" s="70"/>
      <c r="AE526" s="70"/>
      <c r="AF526" s="70"/>
      <c r="AG526" s="70"/>
      <c r="AH526" s="70"/>
      <c r="AI526" s="70"/>
      <c r="AJ526" s="70"/>
    </row>
    <row r="527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0"/>
      <c r="M527" s="70"/>
      <c r="N527" s="70"/>
      <c r="O527" s="73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  <c r="AB527" s="70"/>
      <c r="AC527" s="70"/>
      <c r="AD527" s="70"/>
      <c r="AE527" s="70"/>
      <c r="AF527" s="70"/>
      <c r="AG527" s="70"/>
      <c r="AH527" s="70"/>
      <c r="AI527" s="70"/>
      <c r="AJ527" s="70"/>
    </row>
    <row r="528">
      <c r="A528" s="79"/>
      <c r="B528" s="79"/>
      <c r="C528" s="79"/>
      <c r="D528" s="79"/>
      <c r="E528" s="79"/>
      <c r="F528" s="79"/>
      <c r="G528" s="79"/>
      <c r="H528" s="79"/>
      <c r="I528" s="79"/>
      <c r="J528" s="79"/>
      <c r="K528" s="79"/>
      <c r="L528" s="70"/>
      <c r="M528" s="70"/>
      <c r="N528" s="70"/>
      <c r="O528" s="73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  <c r="AB528" s="70"/>
      <c r="AC528" s="70"/>
      <c r="AD528" s="70"/>
      <c r="AE528" s="70"/>
      <c r="AF528" s="70"/>
      <c r="AG528" s="70"/>
      <c r="AH528" s="70"/>
      <c r="AI528" s="70"/>
      <c r="AJ528" s="70"/>
    </row>
    <row r="529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0"/>
      <c r="M529" s="70"/>
      <c r="N529" s="70"/>
      <c r="O529" s="73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  <c r="AB529" s="70"/>
      <c r="AC529" s="70"/>
      <c r="AD529" s="70"/>
      <c r="AE529" s="70"/>
      <c r="AF529" s="70"/>
      <c r="AG529" s="70"/>
      <c r="AH529" s="70"/>
      <c r="AI529" s="70"/>
      <c r="AJ529" s="70"/>
    </row>
    <row r="530">
      <c r="A530" s="79"/>
      <c r="B530" s="79"/>
      <c r="C530" s="79"/>
      <c r="D530" s="79"/>
      <c r="E530" s="79"/>
      <c r="F530" s="79"/>
      <c r="G530" s="79"/>
      <c r="H530" s="79"/>
      <c r="I530" s="79"/>
      <c r="J530" s="79"/>
      <c r="K530" s="79"/>
      <c r="L530" s="70"/>
      <c r="M530" s="70"/>
      <c r="N530" s="70"/>
      <c r="O530" s="73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  <c r="AB530" s="70"/>
      <c r="AC530" s="70"/>
      <c r="AD530" s="70"/>
      <c r="AE530" s="70"/>
      <c r="AF530" s="70"/>
      <c r="AG530" s="70"/>
      <c r="AH530" s="70"/>
      <c r="AI530" s="70"/>
      <c r="AJ530" s="70"/>
    </row>
    <row r="531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0"/>
      <c r="M531" s="70"/>
      <c r="N531" s="70"/>
      <c r="O531" s="73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  <c r="AB531" s="70"/>
      <c r="AC531" s="70"/>
      <c r="AD531" s="70"/>
      <c r="AE531" s="70"/>
      <c r="AF531" s="70"/>
      <c r="AG531" s="70"/>
      <c r="AH531" s="70"/>
      <c r="AI531" s="70"/>
      <c r="AJ531" s="70"/>
    </row>
    <row r="532">
      <c r="A532" s="79"/>
      <c r="B532" s="79"/>
      <c r="C532" s="79"/>
      <c r="D532" s="79"/>
      <c r="E532" s="79"/>
      <c r="F532" s="79"/>
      <c r="G532" s="79"/>
      <c r="H532" s="79"/>
      <c r="I532" s="79"/>
      <c r="J532" s="79"/>
      <c r="K532" s="79"/>
      <c r="L532" s="70"/>
      <c r="M532" s="70"/>
      <c r="N532" s="70"/>
      <c r="O532" s="73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  <c r="AB532" s="70"/>
      <c r="AC532" s="70"/>
      <c r="AD532" s="70"/>
      <c r="AE532" s="70"/>
      <c r="AF532" s="70"/>
      <c r="AG532" s="70"/>
      <c r="AH532" s="70"/>
      <c r="AI532" s="70"/>
      <c r="AJ532" s="70"/>
    </row>
    <row r="533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0"/>
      <c r="M533" s="70"/>
      <c r="N533" s="70"/>
      <c r="O533" s="73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  <c r="AB533" s="70"/>
      <c r="AC533" s="70"/>
      <c r="AD533" s="70"/>
      <c r="AE533" s="70"/>
      <c r="AF533" s="70"/>
      <c r="AG533" s="70"/>
      <c r="AH533" s="70"/>
      <c r="AI533" s="70"/>
      <c r="AJ533" s="70"/>
    </row>
    <row r="534">
      <c r="A534" s="79"/>
      <c r="B534" s="79"/>
      <c r="C534" s="79"/>
      <c r="D534" s="79"/>
      <c r="E534" s="79"/>
      <c r="F534" s="79"/>
      <c r="G534" s="79"/>
      <c r="H534" s="79"/>
      <c r="I534" s="79"/>
      <c r="J534" s="79"/>
      <c r="K534" s="79"/>
      <c r="L534" s="70"/>
      <c r="M534" s="70"/>
      <c r="N534" s="70"/>
      <c r="O534" s="73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  <c r="AB534" s="70"/>
      <c r="AC534" s="70"/>
      <c r="AD534" s="70"/>
      <c r="AE534" s="70"/>
      <c r="AF534" s="70"/>
      <c r="AG534" s="70"/>
      <c r="AH534" s="70"/>
      <c r="AI534" s="70"/>
      <c r="AJ534" s="70"/>
    </row>
    <row r="535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0"/>
      <c r="M535" s="70"/>
      <c r="N535" s="70"/>
      <c r="O535" s="73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  <c r="AB535" s="70"/>
      <c r="AC535" s="70"/>
      <c r="AD535" s="70"/>
      <c r="AE535" s="70"/>
      <c r="AF535" s="70"/>
      <c r="AG535" s="70"/>
      <c r="AH535" s="70"/>
      <c r="AI535" s="70"/>
      <c r="AJ535" s="70"/>
    </row>
    <row r="536">
      <c r="A536" s="79"/>
      <c r="B536" s="79"/>
      <c r="C536" s="79"/>
      <c r="D536" s="79"/>
      <c r="E536" s="79"/>
      <c r="F536" s="79"/>
      <c r="G536" s="79"/>
      <c r="H536" s="79"/>
      <c r="I536" s="79"/>
      <c r="J536" s="79"/>
      <c r="K536" s="79"/>
      <c r="L536" s="70"/>
      <c r="M536" s="70"/>
      <c r="N536" s="70"/>
      <c r="O536" s="73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  <c r="AB536" s="70"/>
      <c r="AC536" s="70"/>
      <c r="AD536" s="70"/>
      <c r="AE536" s="70"/>
      <c r="AF536" s="70"/>
      <c r="AG536" s="70"/>
      <c r="AH536" s="70"/>
      <c r="AI536" s="70"/>
      <c r="AJ536" s="70"/>
    </row>
    <row r="537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0"/>
      <c r="M537" s="70"/>
      <c r="N537" s="70"/>
      <c r="O537" s="73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  <c r="AB537" s="70"/>
      <c r="AC537" s="70"/>
      <c r="AD537" s="70"/>
      <c r="AE537" s="70"/>
      <c r="AF537" s="70"/>
      <c r="AG537" s="70"/>
      <c r="AH537" s="70"/>
      <c r="AI537" s="70"/>
      <c r="AJ537" s="70"/>
    </row>
    <row r="538">
      <c r="A538" s="79"/>
      <c r="B538" s="79"/>
      <c r="C538" s="79"/>
      <c r="D538" s="79"/>
      <c r="E538" s="79"/>
      <c r="F538" s="79"/>
      <c r="G538" s="79"/>
      <c r="H538" s="79"/>
      <c r="I538" s="79"/>
      <c r="J538" s="79"/>
      <c r="K538" s="79"/>
      <c r="L538" s="70"/>
      <c r="M538" s="70"/>
      <c r="N538" s="70"/>
      <c r="O538" s="73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  <c r="AB538" s="70"/>
      <c r="AC538" s="70"/>
      <c r="AD538" s="70"/>
      <c r="AE538" s="70"/>
      <c r="AF538" s="70"/>
      <c r="AG538" s="70"/>
      <c r="AH538" s="70"/>
      <c r="AI538" s="70"/>
      <c r="AJ538" s="70"/>
    </row>
    <row r="539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0"/>
      <c r="M539" s="70"/>
      <c r="N539" s="70"/>
      <c r="O539" s="73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70"/>
      <c r="AB539" s="70"/>
      <c r="AC539" s="70"/>
      <c r="AD539" s="70"/>
      <c r="AE539" s="70"/>
      <c r="AF539" s="70"/>
      <c r="AG539" s="70"/>
      <c r="AH539" s="70"/>
      <c r="AI539" s="70"/>
      <c r="AJ539" s="70"/>
    </row>
    <row r="540">
      <c r="A540" s="79"/>
      <c r="B540" s="79"/>
      <c r="C540" s="79"/>
      <c r="D540" s="79"/>
      <c r="E540" s="79"/>
      <c r="F540" s="79"/>
      <c r="G540" s="79"/>
      <c r="H540" s="79"/>
      <c r="I540" s="79"/>
      <c r="J540" s="79"/>
      <c r="K540" s="79"/>
      <c r="L540" s="70"/>
      <c r="M540" s="70"/>
      <c r="N540" s="70"/>
      <c r="O540" s="73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  <c r="AB540" s="70"/>
      <c r="AC540" s="70"/>
      <c r="AD540" s="70"/>
      <c r="AE540" s="70"/>
      <c r="AF540" s="70"/>
      <c r="AG540" s="70"/>
      <c r="AH540" s="70"/>
      <c r="AI540" s="70"/>
      <c r="AJ540" s="70"/>
    </row>
    <row r="541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0"/>
      <c r="M541" s="70"/>
      <c r="N541" s="70"/>
      <c r="O541" s="73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  <c r="AB541" s="70"/>
      <c r="AC541" s="70"/>
      <c r="AD541" s="70"/>
      <c r="AE541" s="70"/>
      <c r="AF541" s="70"/>
      <c r="AG541" s="70"/>
      <c r="AH541" s="70"/>
      <c r="AI541" s="70"/>
      <c r="AJ541" s="70"/>
    </row>
    <row r="542">
      <c r="A542" s="79"/>
      <c r="B542" s="79"/>
      <c r="C542" s="79"/>
      <c r="D542" s="79"/>
      <c r="E542" s="79"/>
      <c r="F542" s="79"/>
      <c r="G542" s="79"/>
      <c r="H542" s="79"/>
      <c r="I542" s="79"/>
      <c r="J542" s="79"/>
      <c r="K542" s="79"/>
      <c r="L542" s="70"/>
      <c r="M542" s="70"/>
      <c r="N542" s="70"/>
      <c r="O542" s="73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  <c r="AB542" s="70"/>
      <c r="AC542" s="70"/>
      <c r="AD542" s="70"/>
      <c r="AE542" s="70"/>
      <c r="AF542" s="70"/>
      <c r="AG542" s="70"/>
      <c r="AH542" s="70"/>
      <c r="AI542" s="70"/>
      <c r="AJ542" s="70"/>
    </row>
    <row r="543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0"/>
      <c r="M543" s="70"/>
      <c r="N543" s="70"/>
      <c r="O543" s="73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  <c r="AB543" s="70"/>
      <c r="AC543" s="70"/>
      <c r="AD543" s="70"/>
      <c r="AE543" s="70"/>
      <c r="AF543" s="70"/>
      <c r="AG543" s="70"/>
      <c r="AH543" s="70"/>
      <c r="AI543" s="70"/>
      <c r="AJ543" s="70"/>
    </row>
    <row r="544">
      <c r="A544" s="79"/>
      <c r="B544" s="79"/>
      <c r="C544" s="79"/>
      <c r="D544" s="79"/>
      <c r="E544" s="79"/>
      <c r="F544" s="79"/>
      <c r="G544" s="79"/>
      <c r="H544" s="79"/>
      <c r="I544" s="79"/>
      <c r="J544" s="79"/>
      <c r="K544" s="79"/>
      <c r="L544" s="70"/>
      <c r="M544" s="70"/>
      <c r="N544" s="70"/>
      <c r="O544" s="73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  <c r="AB544" s="70"/>
      <c r="AC544" s="70"/>
      <c r="AD544" s="70"/>
      <c r="AE544" s="70"/>
      <c r="AF544" s="70"/>
      <c r="AG544" s="70"/>
      <c r="AH544" s="70"/>
      <c r="AI544" s="70"/>
      <c r="AJ544" s="70"/>
    </row>
    <row r="545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0"/>
      <c r="M545" s="70"/>
      <c r="N545" s="70"/>
      <c r="O545" s="73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  <c r="AB545" s="70"/>
      <c r="AC545" s="70"/>
      <c r="AD545" s="70"/>
      <c r="AE545" s="70"/>
      <c r="AF545" s="70"/>
      <c r="AG545" s="70"/>
      <c r="AH545" s="70"/>
      <c r="AI545" s="70"/>
      <c r="AJ545" s="70"/>
    </row>
    <row r="546">
      <c r="A546" s="79"/>
      <c r="B546" s="79"/>
      <c r="C546" s="79"/>
      <c r="D546" s="79"/>
      <c r="E546" s="79"/>
      <c r="F546" s="79"/>
      <c r="G546" s="79"/>
      <c r="H546" s="79"/>
      <c r="I546" s="79"/>
      <c r="J546" s="79"/>
      <c r="K546" s="79"/>
      <c r="L546" s="70"/>
      <c r="M546" s="70"/>
      <c r="N546" s="70"/>
      <c r="O546" s="73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  <c r="AB546" s="70"/>
      <c r="AC546" s="70"/>
      <c r="AD546" s="70"/>
      <c r="AE546" s="70"/>
      <c r="AF546" s="70"/>
      <c r="AG546" s="70"/>
      <c r="AH546" s="70"/>
      <c r="AI546" s="70"/>
      <c r="AJ546" s="70"/>
    </row>
    <row r="547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0"/>
      <c r="M547" s="70"/>
      <c r="N547" s="70"/>
      <c r="O547" s="73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  <c r="AB547" s="70"/>
      <c r="AC547" s="70"/>
      <c r="AD547" s="70"/>
      <c r="AE547" s="70"/>
      <c r="AF547" s="70"/>
      <c r="AG547" s="70"/>
      <c r="AH547" s="70"/>
      <c r="AI547" s="70"/>
      <c r="AJ547" s="70"/>
    </row>
    <row r="548">
      <c r="A548" s="79"/>
      <c r="B548" s="79"/>
      <c r="C548" s="79"/>
      <c r="D548" s="79"/>
      <c r="E548" s="79"/>
      <c r="F548" s="79"/>
      <c r="G548" s="79"/>
      <c r="H548" s="79"/>
      <c r="I548" s="79"/>
      <c r="J548" s="79"/>
      <c r="K548" s="79"/>
      <c r="L548" s="70"/>
      <c r="M548" s="70"/>
      <c r="N548" s="70"/>
      <c r="O548" s="73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  <c r="AB548" s="70"/>
      <c r="AC548" s="70"/>
      <c r="AD548" s="70"/>
      <c r="AE548" s="70"/>
      <c r="AF548" s="70"/>
      <c r="AG548" s="70"/>
      <c r="AH548" s="70"/>
      <c r="AI548" s="70"/>
      <c r="AJ548" s="70"/>
    </row>
    <row r="549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0"/>
      <c r="M549" s="70"/>
      <c r="N549" s="70"/>
      <c r="O549" s="73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  <c r="AB549" s="70"/>
      <c r="AC549" s="70"/>
      <c r="AD549" s="70"/>
      <c r="AE549" s="70"/>
      <c r="AF549" s="70"/>
      <c r="AG549" s="70"/>
      <c r="AH549" s="70"/>
      <c r="AI549" s="70"/>
      <c r="AJ549" s="70"/>
    </row>
    <row r="550">
      <c r="A550" s="79"/>
      <c r="B550" s="79"/>
      <c r="C550" s="79"/>
      <c r="D550" s="79"/>
      <c r="E550" s="79"/>
      <c r="F550" s="79"/>
      <c r="G550" s="79"/>
      <c r="H550" s="79"/>
      <c r="I550" s="79"/>
      <c r="J550" s="79"/>
      <c r="K550" s="79"/>
      <c r="L550" s="70"/>
      <c r="M550" s="70"/>
      <c r="N550" s="70"/>
      <c r="O550" s="73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  <c r="AB550" s="70"/>
      <c r="AC550" s="70"/>
      <c r="AD550" s="70"/>
      <c r="AE550" s="70"/>
      <c r="AF550" s="70"/>
      <c r="AG550" s="70"/>
      <c r="AH550" s="70"/>
      <c r="AI550" s="70"/>
      <c r="AJ550" s="70"/>
    </row>
    <row r="551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0"/>
      <c r="M551" s="70"/>
      <c r="N551" s="70"/>
      <c r="O551" s="73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  <c r="AB551" s="70"/>
      <c r="AC551" s="70"/>
      <c r="AD551" s="70"/>
      <c r="AE551" s="70"/>
      <c r="AF551" s="70"/>
      <c r="AG551" s="70"/>
      <c r="AH551" s="70"/>
      <c r="AI551" s="70"/>
      <c r="AJ551" s="70"/>
    </row>
    <row r="552">
      <c r="A552" s="79"/>
      <c r="B552" s="79"/>
      <c r="C552" s="79"/>
      <c r="D552" s="79"/>
      <c r="E552" s="79"/>
      <c r="F552" s="79"/>
      <c r="G552" s="79"/>
      <c r="H552" s="79"/>
      <c r="I552" s="79"/>
      <c r="J552" s="79"/>
      <c r="K552" s="79"/>
      <c r="L552" s="70"/>
      <c r="M552" s="70"/>
      <c r="N552" s="70"/>
      <c r="O552" s="73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  <c r="AB552" s="70"/>
      <c r="AC552" s="70"/>
      <c r="AD552" s="70"/>
      <c r="AE552" s="70"/>
      <c r="AF552" s="70"/>
      <c r="AG552" s="70"/>
      <c r="AH552" s="70"/>
      <c r="AI552" s="70"/>
      <c r="AJ552" s="70"/>
    </row>
    <row r="553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0"/>
      <c r="M553" s="70"/>
      <c r="N553" s="70"/>
      <c r="O553" s="73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  <c r="AB553" s="70"/>
      <c r="AC553" s="70"/>
      <c r="AD553" s="70"/>
      <c r="AE553" s="70"/>
      <c r="AF553" s="70"/>
      <c r="AG553" s="70"/>
      <c r="AH553" s="70"/>
      <c r="AI553" s="70"/>
      <c r="AJ553" s="70"/>
    </row>
    <row r="554">
      <c r="A554" s="79"/>
      <c r="B554" s="79"/>
      <c r="C554" s="79"/>
      <c r="D554" s="79"/>
      <c r="E554" s="79"/>
      <c r="F554" s="79"/>
      <c r="G554" s="79"/>
      <c r="H554" s="79"/>
      <c r="I554" s="79"/>
      <c r="J554" s="79"/>
      <c r="K554" s="79"/>
      <c r="L554" s="70"/>
      <c r="M554" s="70"/>
      <c r="N554" s="70"/>
      <c r="O554" s="73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  <c r="AB554" s="70"/>
      <c r="AC554" s="70"/>
      <c r="AD554" s="70"/>
      <c r="AE554" s="70"/>
      <c r="AF554" s="70"/>
      <c r="AG554" s="70"/>
      <c r="AH554" s="70"/>
      <c r="AI554" s="70"/>
      <c r="AJ554" s="70"/>
    </row>
    <row r="555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0"/>
      <c r="M555" s="70"/>
      <c r="N555" s="70"/>
      <c r="O555" s="73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  <c r="AB555" s="70"/>
      <c r="AC555" s="70"/>
      <c r="AD555" s="70"/>
      <c r="AE555" s="70"/>
      <c r="AF555" s="70"/>
      <c r="AG555" s="70"/>
      <c r="AH555" s="70"/>
      <c r="AI555" s="70"/>
      <c r="AJ555" s="70"/>
    </row>
    <row r="556">
      <c r="A556" s="79"/>
      <c r="B556" s="79"/>
      <c r="C556" s="79"/>
      <c r="D556" s="79"/>
      <c r="E556" s="79"/>
      <c r="F556" s="79"/>
      <c r="G556" s="79"/>
      <c r="H556" s="79"/>
      <c r="I556" s="79"/>
      <c r="J556" s="79"/>
      <c r="K556" s="79"/>
      <c r="L556" s="70"/>
      <c r="M556" s="70"/>
      <c r="N556" s="70"/>
      <c r="O556" s="73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  <c r="AB556" s="70"/>
      <c r="AC556" s="70"/>
      <c r="AD556" s="70"/>
      <c r="AE556" s="70"/>
      <c r="AF556" s="70"/>
      <c r="AG556" s="70"/>
      <c r="AH556" s="70"/>
      <c r="AI556" s="70"/>
      <c r="AJ556" s="70"/>
    </row>
    <row r="557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0"/>
      <c r="M557" s="70"/>
      <c r="N557" s="70"/>
      <c r="O557" s="73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  <c r="AB557" s="70"/>
      <c r="AC557" s="70"/>
      <c r="AD557" s="70"/>
      <c r="AE557" s="70"/>
      <c r="AF557" s="70"/>
      <c r="AG557" s="70"/>
      <c r="AH557" s="70"/>
      <c r="AI557" s="70"/>
      <c r="AJ557" s="70"/>
    </row>
    <row r="558">
      <c r="A558" s="79"/>
      <c r="B558" s="79"/>
      <c r="C558" s="79"/>
      <c r="D558" s="79"/>
      <c r="E558" s="79"/>
      <c r="F558" s="79"/>
      <c r="G558" s="79"/>
      <c r="H558" s="79"/>
      <c r="I558" s="79"/>
      <c r="J558" s="79"/>
      <c r="K558" s="79"/>
      <c r="L558" s="70"/>
      <c r="M558" s="70"/>
      <c r="N558" s="70"/>
      <c r="O558" s="73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  <c r="AB558" s="70"/>
      <c r="AC558" s="70"/>
      <c r="AD558" s="70"/>
      <c r="AE558" s="70"/>
      <c r="AF558" s="70"/>
      <c r="AG558" s="70"/>
      <c r="AH558" s="70"/>
      <c r="AI558" s="70"/>
      <c r="AJ558" s="70"/>
    </row>
    <row r="559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0"/>
      <c r="M559" s="70"/>
      <c r="N559" s="70"/>
      <c r="O559" s="73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  <c r="AB559" s="70"/>
      <c r="AC559" s="70"/>
      <c r="AD559" s="70"/>
      <c r="AE559" s="70"/>
      <c r="AF559" s="70"/>
      <c r="AG559" s="70"/>
      <c r="AH559" s="70"/>
      <c r="AI559" s="70"/>
      <c r="AJ559" s="70"/>
    </row>
    <row r="560">
      <c r="A560" s="79"/>
      <c r="B560" s="79"/>
      <c r="C560" s="79"/>
      <c r="D560" s="79"/>
      <c r="E560" s="79"/>
      <c r="F560" s="79"/>
      <c r="G560" s="79"/>
      <c r="H560" s="79"/>
      <c r="I560" s="79"/>
      <c r="J560" s="79"/>
      <c r="K560" s="79"/>
      <c r="L560" s="70"/>
      <c r="M560" s="70"/>
      <c r="N560" s="70"/>
      <c r="O560" s="73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  <c r="AB560" s="70"/>
      <c r="AC560" s="70"/>
      <c r="AD560" s="70"/>
      <c r="AE560" s="70"/>
      <c r="AF560" s="70"/>
      <c r="AG560" s="70"/>
      <c r="AH560" s="70"/>
      <c r="AI560" s="70"/>
      <c r="AJ560" s="70"/>
    </row>
    <row r="561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0"/>
      <c r="M561" s="70"/>
      <c r="N561" s="70"/>
      <c r="O561" s="73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  <c r="AB561" s="70"/>
      <c r="AC561" s="70"/>
      <c r="AD561" s="70"/>
      <c r="AE561" s="70"/>
      <c r="AF561" s="70"/>
      <c r="AG561" s="70"/>
      <c r="AH561" s="70"/>
      <c r="AI561" s="70"/>
      <c r="AJ561" s="70"/>
    </row>
    <row r="562">
      <c r="A562" s="79"/>
      <c r="B562" s="79"/>
      <c r="C562" s="79"/>
      <c r="D562" s="79"/>
      <c r="E562" s="79"/>
      <c r="F562" s="79"/>
      <c r="G562" s="79"/>
      <c r="H562" s="79"/>
      <c r="I562" s="79"/>
      <c r="J562" s="79"/>
      <c r="K562" s="79"/>
      <c r="L562" s="70"/>
      <c r="M562" s="70"/>
      <c r="N562" s="70"/>
      <c r="O562" s="73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70"/>
      <c r="AB562" s="70"/>
      <c r="AC562" s="70"/>
      <c r="AD562" s="70"/>
      <c r="AE562" s="70"/>
      <c r="AF562" s="70"/>
      <c r="AG562" s="70"/>
      <c r="AH562" s="70"/>
      <c r="AI562" s="70"/>
      <c r="AJ562" s="70"/>
    </row>
    <row r="563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0"/>
      <c r="M563" s="70"/>
      <c r="N563" s="70"/>
      <c r="O563" s="73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  <c r="AB563" s="70"/>
      <c r="AC563" s="70"/>
      <c r="AD563" s="70"/>
      <c r="AE563" s="70"/>
      <c r="AF563" s="70"/>
      <c r="AG563" s="70"/>
      <c r="AH563" s="70"/>
      <c r="AI563" s="70"/>
      <c r="AJ563" s="70"/>
    </row>
    <row r="564">
      <c r="A564" s="79"/>
      <c r="B564" s="79"/>
      <c r="C564" s="79"/>
      <c r="D564" s="79"/>
      <c r="E564" s="79"/>
      <c r="F564" s="79"/>
      <c r="G564" s="79"/>
      <c r="H564" s="79"/>
      <c r="I564" s="79"/>
      <c r="J564" s="79"/>
      <c r="K564" s="79"/>
      <c r="L564" s="70"/>
      <c r="M564" s="70"/>
      <c r="N564" s="70"/>
      <c r="O564" s="73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  <c r="AB564" s="70"/>
      <c r="AC564" s="70"/>
      <c r="AD564" s="70"/>
      <c r="AE564" s="70"/>
      <c r="AF564" s="70"/>
      <c r="AG564" s="70"/>
      <c r="AH564" s="70"/>
      <c r="AI564" s="70"/>
      <c r="AJ564" s="70"/>
    </row>
    <row r="565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0"/>
      <c r="M565" s="70"/>
      <c r="N565" s="70"/>
      <c r="O565" s="73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  <c r="AB565" s="70"/>
      <c r="AC565" s="70"/>
      <c r="AD565" s="70"/>
      <c r="AE565" s="70"/>
      <c r="AF565" s="70"/>
      <c r="AG565" s="70"/>
      <c r="AH565" s="70"/>
      <c r="AI565" s="70"/>
      <c r="AJ565" s="70"/>
    </row>
    <row r="566">
      <c r="A566" s="79"/>
      <c r="B566" s="79"/>
      <c r="C566" s="79"/>
      <c r="D566" s="79"/>
      <c r="E566" s="79"/>
      <c r="F566" s="79"/>
      <c r="G566" s="79"/>
      <c r="H566" s="79"/>
      <c r="I566" s="79"/>
      <c r="J566" s="79"/>
      <c r="K566" s="79"/>
      <c r="L566" s="70"/>
      <c r="M566" s="70"/>
      <c r="N566" s="70"/>
      <c r="O566" s="73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  <c r="AB566" s="70"/>
      <c r="AC566" s="70"/>
      <c r="AD566" s="70"/>
      <c r="AE566" s="70"/>
      <c r="AF566" s="70"/>
      <c r="AG566" s="70"/>
      <c r="AH566" s="70"/>
      <c r="AI566" s="70"/>
      <c r="AJ566" s="70"/>
    </row>
    <row r="567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0"/>
      <c r="M567" s="70"/>
      <c r="N567" s="70"/>
      <c r="O567" s="73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  <c r="AB567" s="70"/>
      <c r="AC567" s="70"/>
      <c r="AD567" s="70"/>
      <c r="AE567" s="70"/>
      <c r="AF567" s="70"/>
      <c r="AG567" s="70"/>
      <c r="AH567" s="70"/>
      <c r="AI567" s="70"/>
      <c r="AJ567" s="70"/>
    </row>
    <row r="568">
      <c r="A568" s="79"/>
      <c r="B568" s="79"/>
      <c r="C568" s="79"/>
      <c r="D568" s="79"/>
      <c r="E568" s="79"/>
      <c r="F568" s="79"/>
      <c r="G568" s="79"/>
      <c r="H568" s="79"/>
      <c r="I568" s="79"/>
      <c r="J568" s="79"/>
      <c r="K568" s="79"/>
      <c r="L568" s="70"/>
      <c r="M568" s="70"/>
      <c r="N568" s="70"/>
      <c r="O568" s="73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  <c r="AB568" s="70"/>
      <c r="AC568" s="70"/>
      <c r="AD568" s="70"/>
      <c r="AE568" s="70"/>
      <c r="AF568" s="70"/>
      <c r="AG568" s="70"/>
      <c r="AH568" s="70"/>
      <c r="AI568" s="70"/>
      <c r="AJ568" s="70"/>
    </row>
    <row r="569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0"/>
      <c r="M569" s="70"/>
      <c r="N569" s="70"/>
      <c r="O569" s="73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  <c r="AB569" s="70"/>
      <c r="AC569" s="70"/>
      <c r="AD569" s="70"/>
      <c r="AE569" s="70"/>
      <c r="AF569" s="70"/>
      <c r="AG569" s="70"/>
      <c r="AH569" s="70"/>
      <c r="AI569" s="70"/>
      <c r="AJ569" s="70"/>
    </row>
    <row r="570">
      <c r="A570" s="79"/>
      <c r="B570" s="79"/>
      <c r="C570" s="79"/>
      <c r="D570" s="79"/>
      <c r="E570" s="79"/>
      <c r="F570" s="79"/>
      <c r="G570" s="79"/>
      <c r="H570" s="79"/>
      <c r="I570" s="79"/>
      <c r="J570" s="79"/>
      <c r="K570" s="79"/>
      <c r="L570" s="70"/>
      <c r="M570" s="70"/>
      <c r="N570" s="70"/>
      <c r="O570" s="73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  <c r="AB570" s="70"/>
      <c r="AC570" s="70"/>
      <c r="AD570" s="70"/>
      <c r="AE570" s="70"/>
      <c r="AF570" s="70"/>
      <c r="AG570" s="70"/>
      <c r="AH570" s="70"/>
      <c r="AI570" s="70"/>
      <c r="AJ570" s="70"/>
    </row>
    <row r="571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0"/>
      <c r="M571" s="70"/>
      <c r="N571" s="70"/>
      <c r="O571" s="73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  <c r="AB571" s="70"/>
      <c r="AC571" s="70"/>
      <c r="AD571" s="70"/>
      <c r="AE571" s="70"/>
      <c r="AF571" s="70"/>
      <c r="AG571" s="70"/>
      <c r="AH571" s="70"/>
      <c r="AI571" s="70"/>
      <c r="AJ571" s="70"/>
    </row>
    <row r="572">
      <c r="A572" s="79"/>
      <c r="B572" s="79"/>
      <c r="C572" s="79"/>
      <c r="D572" s="79"/>
      <c r="E572" s="79"/>
      <c r="F572" s="79"/>
      <c r="G572" s="79"/>
      <c r="H572" s="79"/>
      <c r="I572" s="79"/>
      <c r="J572" s="79"/>
      <c r="K572" s="79"/>
      <c r="L572" s="70"/>
      <c r="M572" s="70"/>
      <c r="N572" s="70"/>
      <c r="O572" s="73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  <c r="AB572" s="70"/>
      <c r="AC572" s="70"/>
      <c r="AD572" s="70"/>
      <c r="AE572" s="70"/>
      <c r="AF572" s="70"/>
      <c r="AG572" s="70"/>
      <c r="AH572" s="70"/>
      <c r="AI572" s="70"/>
      <c r="AJ572" s="70"/>
    </row>
    <row r="573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0"/>
      <c r="M573" s="70"/>
      <c r="N573" s="70"/>
      <c r="O573" s="73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  <c r="AB573" s="70"/>
      <c r="AC573" s="70"/>
      <c r="AD573" s="70"/>
      <c r="AE573" s="70"/>
      <c r="AF573" s="70"/>
      <c r="AG573" s="70"/>
      <c r="AH573" s="70"/>
      <c r="AI573" s="70"/>
      <c r="AJ573" s="70"/>
    </row>
    <row r="574">
      <c r="A574" s="79"/>
      <c r="B574" s="79"/>
      <c r="C574" s="79"/>
      <c r="D574" s="79"/>
      <c r="E574" s="79"/>
      <c r="F574" s="79"/>
      <c r="G574" s="79"/>
      <c r="H574" s="79"/>
      <c r="I574" s="79"/>
      <c r="J574" s="79"/>
      <c r="K574" s="79"/>
      <c r="L574" s="70"/>
      <c r="M574" s="70"/>
      <c r="N574" s="70"/>
      <c r="O574" s="73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  <c r="AB574" s="70"/>
      <c r="AC574" s="70"/>
      <c r="AD574" s="70"/>
      <c r="AE574" s="70"/>
      <c r="AF574" s="70"/>
      <c r="AG574" s="70"/>
      <c r="AH574" s="70"/>
      <c r="AI574" s="70"/>
      <c r="AJ574" s="70"/>
    </row>
    <row r="575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0"/>
      <c r="M575" s="70"/>
      <c r="N575" s="70"/>
      <c r="O575" s="73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  <c r="AB575" s="70"/>
      <c r="AC575" s="70"/>
      <c r="AD575" s="70"/>
      <c r="AE575" s="70"/>
      <c r="AF575" s="70"/>
      <c r="AG575" s="70"/>
      <c r="AH575" s="70"/>
      <c r="AI575" s="70"/>
      <c r="AJ575" s="70"/>
    </row>
    <row r="576">
      <c r="A576" s="79"/>
      <c r="B576" s="79"/>
      <c r="C576" s="79"/>
      <c r="D576" s="79"/>
      <c r="E576" s="79"/>
      <c r="F576" s="79"/>
      <c r="G576" s="79"/>
      <c r="H576" s="79"/>
      <c r="I576" s="79"/>
      <c r="J576" s="79"/>
      <c r="K576" s="79"/>
      <c r="L576" s="70"/>
      <c r="M576" s="70"/>
      <c r="N576" s="70"/>
      <c r="O576" s="73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  <c r="AB576" s="70"/>
      <c r="AC576" s="70"/>
      <c r="AD576" s="70"/>
      <c r="AE576" s="70"/>
      <c r="AF576" s="70"/>
      <c r="AG576" s="70"/>
      <c r="AH576" s="70"/>
      <c r="AI576" s="70"/>
      <c r="AJ576" s="70"/>
    </row>
    <row r="577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0"/>
      <c r="M577" s="70"/>
      <c r="N577" s="70"/>
      <c r="O577" s="73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  <c r="AB577" s="70"/>
      <c r="AC577" s="70"/>
      <c r="AD577" s="70"/>
      <c r="AE577" s="70"/>
      <c r="AF577" s="70"/>
      <c r="AG577" s="70"/>
      <c r="AH577" s="70"/>
      <c r="AI577" s="70"/>
      <c r="AJ577" s="70"/>
    </row>
    <row r="578">
      <c r="A578" s="79"/>
      <c r="B578" s="79"/>
      <c r="C578" s="79"/>
      <c r="D578" s="79"/>
      <c r="E578" s="79"/>
      <c r="F578" s="79"/>
      <c r="G578" s="79"/>
      <c r="H578" s="79"/>
      <c r="I578" s="79"/>
      <c r="J578" s="79"/>
      <c r="K578" s="79"/>
      <c r="L578" s="70"/>
      <c r="M578" s="70"/>
      <c r="N578" s="70"/>
      <c r="O578" s="73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  <c r="AB578" s="70"/>
      <c r="AC578" s="70"/>
      <c r="AD578" s="70"/>
      <c r="AE578" s="70"/>
      <c r="AF578" s="70"/>
      <c r="AG578" s="70"/>
      <c r="AH578" s="70"/>
      <c r="AI578" s="70"/>
      <c r="AJ578" s="70"/>
    </row>
    <row r="579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0"/>
      <c r="M579" s="70"/>
      <c r="N579" s="70"/>
      <c r="O579" s="73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  <c r="AB579" s="70"/>
      <c r="AC579" s="70"/>
      <c r="AD579" s="70"/>
      <c r="AE579" s="70"/>
      <c r="AF579" s="70"/>
      <c r="AG579" s="70"/>
      <c r="AH579" s="70"/>
      <c r="AI579" s="70"/>
      <c r="AJ579" s="70"/>
    </row>
    <row r="580">
      <c r="A580" s="79"/>
      <c r="B580" s="79"/>
      <c r="C580" s="79"/>
      <c r="D580" s="79"/>
      <c r="E580" s="79"/>
      <c r="F580" s="79"/>
      <c r="G580" s="79"/>
      <c r="H580" s="79"/>
      <c r="I580" s="79"/>
      <c r="J580" s="79"/>
      <c r="K580" s="79"/>
      <c r="L580" s="70"/>
      <c r="M580" s="70"/>
      <c r="N580" s="70"/>
      <c r="O580" s="73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  <c r="AB580" s="70"/>
      <c r="AC580" s="70"/>
      <c r="AD580" s="70"/>
      <c r="AE580" s="70"/>
      <c r="AF580" s="70"/>
      <c r="AG580" s="70"/>
      <c r="AH580" s="70"/>
      <c r="AI580" s="70"/>
      <c r="AJ580" s="70"/>
    </row>
    <row r="581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0"/>
      <c r="M581" s="70"/>
      <c r="N581" s="70"/>
      <c r="O581" s="73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  <c r="AB581" s="70"/>
      <c r="AC581" s="70"/>
      <c r="AD581" s="70"/>
      <c r="AE581" s="70"/>
      <c r="AF581" s="70"/>
      <c r="AG581" s="70"/>
      <c r="AH581" s="70"/>
      <c r="AI581" s="70"/>
      <c r="AJ581" s="70"/>
    </row>
    <row r="582">
      <c r="A582" s="79"/>
      <c r="B582" s="79"/>
      <c r="C582" s="79"/>
      <c r="D582" s="79"/>
      <c r="E582" s="79"/>
      <c r="F582" s="79"/>
      <c r="G582" s="79"/>
      <c r="H582" s="79"/>
      <c r="I582" s="79"/>
      <c r="J582" s="79"/>
      <c r="K582" s="79"/>
      <c r="L582" s="70"/>
      <c r="M582" s="70"/>
      <c r="N582" s="70"/>
      <c r="O582" s="73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  <c r="AB582" s="70"/>
      <c r="AC582" s="70"/>
      <c r="AD582" s="70"/>
      <c r="AE582" s="70"/>
      <c r="AF582" s="70"/>
      <c r="AG582" s="70"/>
      <c r="AH582" s="70"/>
      <c r="AI582" s="70"/>
      <c r="AJ582" s="70"/>
    </row>
    <row r="583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0"/>
      <c r="M583" s="70"/>
      <c r="N583" s="70"/>
      <c r="O583" s="73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  <c r="AB583" s="70"/>
      <c r="AC583" s="70"/>
      <c r="AD583" s="70"/>
      <c r="AE583" s="70"/>
      <c r="AF583" s="70"/>
      <c r="AG583" s="70"/>
      <c r="AH583" s="70"/>
      <c r="AI583" s="70"/>
      <c r="AJ583" s="70"/>
    </row>
    <row r="584">
      <c r="A584" s="79"/>
      <c r="B584" s="79"/>
      <c r="C584" s="79"/>
      <c r="D584" s="79"/>
      <c r="E584" s="79"/>
      <c r="F584" s="79"/>
      <c r="G584" s="79"/>
      <c r="H584" s="79"/>
      <c r="I584" s="79"/>
      <c r="J584" s="79"/>
      <c r="K584" s="79"/>
      <c r="L584" s="70"/>
      <c r="M584" s="70"/>
      <c r="N584" s="70"/>
      <c r="O584" s="73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  <c r="AB584" s="70"/>
      <c r="AC584" s="70"/>
      <c r="AD584" s="70"/>
      <c r="AE584" s="70"/>
      <c r="AF584" s="70"/>
      <c r="AG584" s="70"/>
      <c r="AH584" s="70"/>
      <c r="AI584" s="70"/>
      <c r="AJ584" s="70"/>
    </row>
    <row r="585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0"/>
      <c r="M585" s="70"/>
      <c r="N585" s="70"/>
      <c r="O585" s="73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  <c r="AB585" s="70"/>
      <c r="AC585" s="70"/>
      <c r="AD585" s="70"/>
      <c r="AE585" s="70"/>
      <c r="AF585" s="70"/>
      <c r="AG585" s="70"/>
      <c r="AH585" s="70"/>
      <c r="AI585" s="70"/>
      <c r="AJ585" s="70"/>
    </row>
    <row r="586">
      <c r="A586" s="79"/>
      <c r="B586" s="79"/>
      <c r="C586" s="79"/>
      <c r="D586" s="79"/>
      <c r="E586" s="79"/>
      <c r="F586" s="79"/>
      <c r="G586" s="79"/>
      <c r="H586" s="79"/>
      <c r="I586" s="79"/>
      <c r="J586" s="79"/>
      <c r="K586" s="79"/>
      <c r="L586" s="70"/>
      <c r="M586" s="70"/>
      <c r="N586" s="70"/>
      <c r="O586" s="73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  <c r="AB586" s="70"/>
      <c r="AC586" s="70"/>
      <c r="AD586" s="70"/>
      <c r="AE586" s="70"/>
      <c r="AF586" s="70"/>
      <c r="AG586" s="70"/>
      <c r="AH586" s="70"/>
      <c r="AI586" s="70"/>
      <c r="AJ586" s="70"/>
    </row>
    <row r="587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0"/>
      <c r="M587" s="70"/>
      <c r="N587" s="70"/>
      <c r="O587" s="73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  <c r="AB587" s="70"/>
      <c r="AC587" s="70"/>
      <c r="AD587" s="70"/>
      <c r="AE587" s="70"/>
      <c r="AF587" s="70"/>
      <c r="AG587" s="70"/>
      <c r="AH587" s="70"/>
      <c r="AI587" s="70"/>
      <c r="AJ587" s="70"/>
    </row>
    <row r="588">
      <c r="A588" s="79"/>
      <c r="B588" s="79"/>
      <c r="C588" s="79"/>
      <c r="D588" s="79"/>
      <c r="E588" s="79"/>
      <c r="F588" s="79"/>
      <c r="G588" s="79"/>
      <c r="H588" s="79"/>
      <c r="I588" s="79"/>
      <c r="J588" s="79"/>
      <c r="K588" s="79"/>
      <c r="L588" s="70"/>
      <c r="M588" s="70"/>
      <c r="N588" s="70"/>
      <c r="O588" s="73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  <c r="AB588" s="70"/>
      <c r="AC588" s="70"/>
      <c r="AD588" s="70"/>
      <c r="AE588" s="70"/>
      <c r="AF588" s="70"/>
      <c r="AG588" s="70"/>
      <c r="AH588" s="70"/>
      <c r="AI588" s="70"/>
      <c r="AJ588" s="70"/>
    </row>
    <row r="589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0"/>
      <c r="M589" s="70"/>
      <c r="N589" s="70"/>
      <c r="O589" s="73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  <c r="AB589" s="70"/>
      <c r="AC589" s="70"/>
      <c r="AD589" s="70"/>
      <c r="AE589" s="70"/>
      <c r="AF589" s="70"/>
      <c r="AG589" s="70"/>
      <c r="AH589" s="70"/>
      <c r="AI589" s="70"/>
      <c r="AJ589" s="70"/>
    </row>
    <row r="590">
      <c r="A590" s="79"/>
      <c r="B590" s="79"/>
      <c r="C590" s="79"/>
      <c r="D590" s="79"/>
      <c r="E590" s="79"/>
      <c r="F590" s="79"/>
      <c r="G590" s="79"/>
      <c r="H590" s="79"/>
      <c r="I590" s="79"/>
      <c r="J590" s="79"/>
      <c r="K590" s="79"/>
      <c r="L590" s="70"/>
      <c r="M590" s="70"/>
      <c r="N590" s="70"/>
      <c r="O590" s="73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  <c r="AB590" s="70"/>
      <c r="AC590" s="70"/>
      <c r="AD590" s="70"/>
      <c r="AE590" s="70"/>
      <c r="AF590" s="70"/>
      <c r="AG590" s="70"/>
      <c r="AH590" s="70"/>
      <c r="AI590" s="70"/>
      <c r="AJ590" s="70"/>
    </row>
    <row r="591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0"/>
      <c r="M591" s="70"/>
      <c r="N591" s="70"/>
      <c r="O591" s="73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  <c r="AB591" s="70"/>
      <c r="AC591" s="70"/>
      <c r="AD591" s="70"/>
      <c r="AE591" s="70"/>
      <c r="AF591" s="70"/>
      <c r="AG591" s="70"/>
      <c r="AH591" s="70"/>
      <c r="AI591" s="70"/>
      <c r="AJ591" s="70"/>
    </row>
    <row r="592">
      <c r="A592" s="79"/>
      <c r="B592" s="79"/>
      <c r="C592" s="79"/>
      <c r="D592" s="79"/>
      <c r="E592" s="79"/>
      <c r="F592" s="79"/>
      <c r="G592" s="79"/>
      <c r="H592" s="79"/>
      <c r="I592" s="79"/>
      <c r="J592" s="79"/>
      <c r="K592" s="79"/>
      <c r="L592" s="70"/>
      <c r="M592" s="70"/>
      <c r="N592" s="70"/>
      <c r="O592" s="73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  <c r="AB592" s="70"/>
      <c r="AC592" s="70"/>
      <c r="AD592" s="70"/>
      <c r="AE592" s="70"/>
      <c r="AF592" s="70"/>
      <c r="AG592" s="70"/>
      <c r="AH592" s="70"/>
      <c r="AI592" s="70"/>
      <c r="AJ592" s="70"/>
    </row>
    <row r="593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0"/>
      <c r="M593" s="70"/>
      <c r="N593" s="70"/>
      <c r="O593" s="73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  <c r="AB593" s="70"/>
      <c r="AC593" s="70"/>
      <c r="AD593" s="70"/>
      <c r="AE593" s="70"/>
      <c r="AF593" s="70"/>
      <c r="AG593" s="70"/>
      <c r="AH593" s="70"/>
      <c r="AI593" s="70"/>
      <c r="AJ593" s="70"/>
    </row>
    <row r="594">
      <c r="A594" s="79"/>
      <c r="B594" s="79"/>
      <c r="C594" s="79"/>
      <c r="D594" s="79"/>
      <c r="E594" s="79"/>
      <c r="F594" s="79"/>
      <c r="G594" s="79"/>
      <c r="H594" s="79"/>
      <c r="I594" s="79"/>
      <c r="J594" s="79"/>
      <c r="K594" s="79"/>
      <c r="L594" s="70"/>
      <c r="M594" s="70"/>
      <c r="N594" s="70"/>
      <c r="O594" s="73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  <c r="AB594" s="70"/>
      <c r="AC594" s="70"/>
      <c r="AD594" s="70"/>
      <c r="AE594" s="70"/>
      <c r="AF594" s="70"/>
      <c r="AG594" s="70"/>
      <c r="AH594" s="70"/>
      <c r="AI594" s="70"/>
      <c r="AJ594" s="70"/>
    </row>
    <row r="595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0"/>
      <c r="M595" s="70"/>
      <c r="N595" s="70"/>
      <c r="O595" s="73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  <c r="AB595" s="70"/>
      <c r="AC595" s="70"/>
      <c r="AD595" s="70"/>
      <c r="AE595" s="70"/>
      <c r="AF595" s="70"/>
      <c r="AG595" s="70"/>
      <c r="AH595" s="70"/>
      <c r="AI595" s="70"/>
      <c r="AJ595" s="70"/>
    </row>
    <row r="596">
      <c r="A596" s="79"/>
      <c r="B596" s="79"/>
      <c r="C596" s="79"/>
      <c r="D596" s="79"/>
      <c r="E596" s="79"/>
      <c r="F596" s="79"/>
      <c r="G596" s="79"/>
      <c r="H596" s="79"/>
      <c r="I596" s="79"/>
      <c r="J596" s="79"/>
      <c r="K596" s="79"/>
      <c r="L596" s="70"/>
      <c r="M596" s="70"/>
      <c r="N596" s="70"/>
      <c r="O596" s="73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  <c r="AB596" s="70"/>
      <c r="AC596" s="70"/>
      <c r="AD596" s="70"/>
      <c r="AE596" s="70"/>
      <c r="AF596" s="70"/>
      <c r="AG596" s="70"/>
      <c r="AH596" s="70"/>
      <c r="AI596" s="70"/>
      <c r="AJ596" s="70"/>
    </row>
    <row r="597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0"/>
      <c r="M597" s="70"/>
      <c r="N597" s="70"/>
      <c r="O597" s="73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  <c r="AB597" s="70"/>
      <c r="AC597" s="70"/>
      <c r="AD597" s="70"/>
      <c r="AE597" s="70"/>
      <c r="AF597" s="70"/>
      <c r="AG597" s="70"/>
      <c r="AH597" s="70"/>
      <c r="AI597" s="70"/>
      <c r="AJ597" s="70"/>
    </row>
    <row r="598">
      <c r="A598" s="79"/>
      <c r="B598" s="79"/>
      <c r="C598" s="79"/>
      <c r="D598" s="79"/>
      <c r="E598" s="79"/>
      <c r="F598" s="79"/>
      <c r="G598" s="79"/>
      <c r="H598" s="79"/>
      <c r="I598" s="79"/>
      <c r="J598" s="79"/>
      <c r="K598" s="79"/>
      <c r="L598" s="70"/>
      <c r="M598" s="70"/>
      <c r="N598" s="70"/>
      <c r="O598" s="73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  <c r="AB598" s="70"/>
      <c r="AC598" s="70"/>
      <c r="AD598" s="70"/>
      <c r="AE598" s="70"/>
      <c r="AF598" s="70"/>
      <c r="AG598" s="70"/>
      <c r="AH598" s="70"/>
      <c r="AI598" s="70"/>
      <c r="AJ598" s="70"/>
    </row>
    <row r="599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0"/>
      <c r="M599" s="70"/>
      <c r="N599" s="70"/>
      <c r="O599" s="73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  <c r="AB599" s="70"/>
      <c r="AC599" s="70"/>
      <c r="AD599" s="70"/>
      <c r="AE599" s="70"/>
      <c r="AF599" s="70"/>
      <c r="AG599" s="70"/>
      <c r="AH599" s="70"/>
      <c r="AI599" s="70"/>
      <c r="AJ599" s="70"/>
    </row>
    <row r="600">
      <c r="A600" s="79"/>
      <c r="B600" s="79"/>
      <c r="C600" s="79"/>
      <c r="D600" s="79"/>
      <c r="E600" s="79"/>
      <c r="F600" s="79"/>
      <c r="G600" s="79"/>
      <c r="H600" s="79"/>
      <c r="I600" s="79"/>
      <c r="J600" s="79"/>
      <c r="K600" s="79"/>
      <c r="L600" s="70"/>
      <c r="M600" s="70"/>
      <c r="N600" s="70"/>
      <c r="O600" s="73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  <c r="AB600" s="70"/>
      <c r="AC600" s="70"/>
      <c r="AD600" s="70"/>
      <c r="AE600" s="70"/>
      <c r="AF600" s="70"/>
      <c r="AG600" s="70"/>
      <c r="AH600" s="70"/>
      <c r="AI600" s="70"/>
      <c r="AJ600" s="70"/>
    </row>
    <row r="601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0"/>
      <c r="M601" s="70"/>
      <c r="N601" s="70"/>
      <c r="O601" s="73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  <c r="AB601" s="70"/>
      <c r="AC601" s="70"/>
      <c r="AD601" s="70"/>
      <c r="AE601" s="70"/>
      <c r="AF601" s="70"/>
      <c r="AG601" s="70"/>
      <c r="AH601" s="70"/>
      <c r="AI601" s="70"/>
      <c r="AJ601" s="70"/>
    </row>
    <row r="602">
      <c r="A602" s="79"/>
      <c r="B602" s="79"/>
      <c r="C602" s="79"/>
      <c r="D602" s="79"/>
      <c r="E602" s="79"/>
      <c r="F602" s="79"/>
      <c r="G602" s="79"/>
      <c r="H602" s="79"/>
      <c r="I602" s="79"/>
      <c r="J602" s="79"/>
      <c r="K602" s="79"/>
      <c r="L602" s="70"/>
      <c r="M602" s="70"/>
      <c r="N602" s="70"/>
      <c r="O602" s="73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  <c r="AB602" s="70"/>
      <c r="AC602" s="70"/>
      <c r="AD602" s="70"/>
      <c r="AE602" s="70"/>
      <c r="AF602" s="70"/>
      <c r="AG602" s="70"/>
      <c r="AH602" s="70"/>
      <c r="AI602" s="70"/>
      <c r="AJ602" s="70"/>
    </row>
    <row r="603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0"/>
      <c r="M603" s="70"/>
      <c r="N603" s="70"/>
      <c r="O603" s="73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  <c r="AB603" s="70"/>
      <c r="AC603" s="70"/>
      <c r="AD603" s="70"/>
      <c r="AE603" s="70"/>
      <c r="AF603" s="70"/>
      <c r="AG603" s="70"/>
      <c r="AH603" s="70"/>
      <c r="AI603" s="70"/>
      <c r="AJ603" s="70"/>
    </row>
    <row r="604">
      <c r="A604" s="79"/>
      <c r="B604" s="79"/>
      <c r="C604" s="79"/>
      <c r="D604" s="79"/>
      <c r="E604" s="79"/>
      <c r="F604" s="79"/>
      <c r="G604" s="79"/>
      <c r="H604" s="79"/>
      <c r="I604" s="79"/>
      <c r="J604" s="79"/>
      <c r="K604" s="79"/>
      <c r="L604" s="70"/>
      <c r="M604" s="70"/>
      <c r="N604" s="70"/>
      <c r="O604" s="73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  <c r="AB604" s="70"/>
      <c r="AC604" s="70"/>
      <c r="AD604" s="70"/>
      <c r="AE604" s="70"/>
      <c r="AF604" s="70"/>
      <c r="AG604" s="70"/>
      <c r="AH604" s="70"/>
      <c r="AI604" s="70"/>
      <c r="AJ604" s="70"/>
    </row>
    <row r="605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0"/>
      <c r="M605" s="70"/>
      <c r="N605" s="70"/>
      <c r="O605" s="73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70"/>
      <c r="AB605" s="70"/>
      <c r="AC605" s="70"/>
      <c r="AD605" s="70"/>
      <c r="AE605" s="70"/>
      <c r="AF605" s="70"/>
      <c r="AG605" s="70"/>
      <c r="AH605" s="70"/>
      <c r="AI605" s="70"/>
      <c r="AJ605" s="70"/>
    </row>
    <row r="606">
      <c r="A606" s="79"/>
      <c r="B606" s="79"/>
      <c r="C606" s="79"/>
      <c r="D606" s="79"/>
      <c r="E606" s="79"/>
      <c r="F606" s="79"/>
      <c r="G606" s="79"/>
      <c r="H606" s="79"/>
      <c r="I606" s="79"/>
      <c r="J606" s="79"/>
      <c r="K606" s="79"/>
      <c r="L606" s="70"/>
      <c r="M606" s="70"/>
      <c r="N606" s="70"/>
      <c r="O606" s="73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  <c r="AB606" s="70"/>
      <c r="AC606" s="70"/>
      <c r="AD606" s="70"/>
      <c r="AE606" s="70"/>
      <c r="AF606" s="70"/>
      <c r="AG606" s="70"/>
      <c r="AH606" s="70"/>
      <c r="AI606" s="70"/>
      <c r="AJ606" s="70"/>
    </row>
    <row r="607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0"/>
      <c r="M607" s="70"/>
      <c r="N607" s="70"/>
      <c r="O607" s="73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  <c r="AB607" s="70"/>
      <c r="AC607" s="70"/>
      <c r="AD607" s="70"/>
      <c r="AE607" s="70"/>
      <c r="AF607" s="70"/>
      <c r="AG607" s="70"/>
      <c r="AH607" s="70"/>
      <c r="AI607" s="70"/>
      <c r="AJ607" s="70"/>
    </row>
    <row r="608">
      <c r="A608" s="79"/>
      <c r="B608" s="79"/>
      <c r="C608" s="79"/>
      <c r="D608" s="79"/>
      <c r="E608" s="79"/>
      <c r="F608" s="79"/>
      <c r="G608" s="79"/>
      <c r="H608" s="79"/>
      <c r="I608" s="79"/>
      <c r="J608" s="79"/>
      <c r="K608" s="79"/>
      <c r="L608" s="70"/>
      <c r="M608" s="70"/>
      <c r="N608" s="70"/>
      <c r="O608" s="73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  <c r="AB608" s="70"/>
      <c r="AC608" s="70"/>
      <c r="AD608" s="70"/>
      <c r="AE608" s="70"/>
      <c r="AF608" s="70"/>
      <c r="AG608" s="70"/>
      <c r="AH608" s="70"/>
      <c r="AI608" s="70"/>
      <c r="AJ608" s="70"/>
    </row>
    <row r="609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0"/>
      <c r="M609" s="70"/>
      <c r="N609" s="70"/>
      <c r="O609" s="73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  <c r="AB609" s="70"/>
      <c r="AC609" s="70"/>
      <c r="AD609" s="70"/>
      <c r="AE609" s="70"/>
      <c r="AF609" s="70"/>
      <c r="AG609" s="70"/>
      <c r="AH609" s="70"/>
      <c r="AI609" s="70"/>
      <c r="AJ609" s="70"/>
    </row>
    <row r="610">
      <c r="A610" s="79"/>
      <c r="B610" s="79"/>
      <c r="C610" s="79"/>
      <c r="D610" s="79"/>
      <c r="E610" s="79"/>
      <c r="F610" s="79"/>
      <c r="G610" s="79"/>
      <c r="H610" s="79"/>
      <c r="I610" s="79"/>
      <c r="J610" s="79"/>
      <c r="K610" s="79"/>
      <c r="L610" s="70"/>
      <c r="M610" s="70"/>
      <c r="N610" s="70"/>
      <c r="O610" s="73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  <c r="AB610" s="70"/>
      <c r="AC610" s="70"/>
      <c r="AD610" s="70"/>
      <c r="AE610" s="70"/>
      <c r="AF610" s="70"/>
      <c r="AG610" s="70"/>
      <c r="AH610" s="70"/>
      <c r="AI610" s="70"/>
      <c r="AJ610" s="70"/>
    </row>
    <row r="611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0"/>
      <c r="M611" s="70"/>
      <c r="N611" s="70"/>
      <c r="O611" s="73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  <c r="AB611" s="70"/>
      <c r="AC611" s="70"/>
      <c r="AD611" s="70"/>
      <c r="AE611" s="70"/>
      <c r="AF611" s="70"/>
      <c r="AG611" s="70"/>
      <c r="AH611" s="70"/>
      <c r="AI611" s="70"/>
      <c r="AJ611" s="70"/>
    </row>
    <row r="612">
      <c r="A612" s="79"/>
      <c r="B612" s="79"/>
      <c r="C612" s="79"/>
      <c r="D612" s="79"/>
      <c r="E612" s="79"/>
      <c r="F612" s="79"/>
      <c r="G612" s="79"/>
      <c r="H612" s="79"/>
      <c r="I612" s="79"/>
      <c r="J612" s="79"/>
      <c r="K612" s="79"/>
      <c r="L612" s="70"/>
      <c r="M612" s="70"/>
      <c r="N612" s="70"/>
      <c r="O612" s="73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  <c r="AB612" s="70"/>
      <c r="AC612" s="70"/>
      <c r="AD612" s="70"/>
      <c r="AE612" s="70"/>
      <c r="AF612" s="70"/>
      <c r="AG612" s="70"/>
      <c r="AH612" s="70"/>
      <c r="AI612" s="70"/>
      <c r="AJ612" s="70"/>
    </row>
    <row r="613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0"/>
      <c r="M613" s="70"/>
      <c r="N613" s="70"/>
      <c r="O613" s="73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  <c r="AB613" s="70"/>
      <c r="AC613" s="70"/>
      <c r="AD613" s="70"/>
      <c r="AE613" s="70"/>
      <c r="AF613" s="70"/>
      <c r="AG613" s="70"/>
      <c r="AH613" s="70"/>
      <c r="AI613" s="70"/>
      <c r="AJ613" s="70"/>
    </row>
    <row r="614">
      <c r="A614" s="79"/>
      <c r="B614" s="79"/>
      <c r="C614" s="79"/>
      <c r="D614" s="79"/>
      <c r="E614" s="79"/>
      <c r="F614" s="79"/>
      <c r="G614" s="79"/>
      <c r="H614" s="79"/>
      <c r="I614" s="79"/>
      <c r="J614" s="79"/>
      <c r="K614" s="79"/>
      <c r="L614" s="70"/>
      <c r="M614" s="70"/>
      <c r="N614" s="70"/>
      <c r="O614" s="73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  <c r="AB614" s="70"/>
      <c r="AC614" s="70"/>
      <c r="AD614" s="70"/>
      <c r="AE614" s="70"/>
      <c r="AF614" s="70"/>
      <c r="AG614" s="70"/>
      <c r="AH614" s="70"/>
      <c r="AI614" s="70"/>
      <c r="AJ614" s="70"/>
    </row>
    <row r="615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0"/>
      <c r="M615" s="70"/>
      <c r="N615" s="70"/>
      <c r="O615" s="73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  <c r="AB615" s="70"/>
      <c r="AC615" s="70"/>
      <c r="AD615" s="70"/>
      <c r="AE615" s="70"/>
      <c r="AF615" s="70"/>
      <c r="AG615" s="70"/>
      <c r="AH615" s="70"/>
      <c r="AI615" s="70"/>
      <c r="AJ615" s="70"/>
    </row>
    <row r="616">
      <c r="A616" s="79"/>
      <c r="B616" s="79"/>
      <c r="C616" s="79"/>
      <c r="D616" s="79"/>
      <c r="E616" s="79"/>
      <c r="F616" s="79"/>
      <c r="G616" s="79"/>
      <c r="H616" s="79"/>
      <c r="I616" s="79"/>
      <c r="J616" s="79"/>
      <c r="K616" s="79"/>
      <c r="L616" s="70"/>
      <c r="M616" s="70"/>
      <c r="N616" s="70"/>
      <c r="O616" s="73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  <c r="AB616" s="70"/>
      <c r="AC616" s="70"/>
      <c r="AD616" s="70"/>
      <c r="AE616" s="70"/>
      <c r="AF616" s="70"/>
      <c r="AG616" s="70"/>
      <c r="AH616" s="70"/>
      <c r="AI616" s="70"/>
      <c r="AJ616" s="70"/>
    </row>
    <row r="617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0"/>
      <c r="M617" s="70"/>
      <c r="N617" s="70"/>
      <c r="O617" s="73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  <c r="AB617" s="70"/>
      <c r="AC617" s="70"/>
      <c r="AD617" s="70"/>
      <c r="AE617" s="70"/>
      <c r="AF617" s="70"/>
      <c r="AG617" s="70"/>
      <c r="AH617" s="70"/>
      <c r="AI617" s="70"/>
      <c r="AJ617" s="70"/>
    </row>
    <row r="618">
      <c r="A618" s="79"/>
      <c r="B618" s="79"/>
      <c r="C618" s="79"/>
      <c r="D618" s="79"/>
      <c r="E618" s="79"/>
      <c r="F618" s="79"/>
      <c r="G618" s="79"/>
      <c r="H618" s="79"/>
      <c r="I618" s="79"/>
      <c r="J618" s="79"/>
      <c r="K618" s="79"/>
      <c r="L618" s="70"/>
      <c r="M618" s="70"/>
      <c r="N618" s="70"/>
      <c r="O618" s="73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  <c r="AB618" s="70"/>
      <c r="AC618" s="70"/>
      <c r="AD618" s="70"/>
      <c r="AE618" s="70"/>
      <c r="AF618" s="70"/>
      <c r="AG618" s="70"/>
      <c r="AH618" s="70"/>
      <c r="AI618" s="70"/>
      <c r="AJ618" s="70"/>
    </row>
    <row r="619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0"/>
      <c r="M619" s="70"/>
      <c r="N619" s="70"/>
      <c r="O619" s="73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  <c r="AB619" s="70"/>
      <c r="AC619" s="70"/>
      <c r="AD619" s="70"/>
      <c r="AE619" s="70"/>
      <c r="AF619" s="70"/>
      <c r="AG619" s="70"/>
      <c r="AH619" s="70"/>
      <c r="AI619" s="70"/>
      <c r="AJ619" s="70"/>
    </row>
    <row r="620">
      <c r="A620" s="79"/>
      <c r="B620" s="79"/>
      <c r="C620" s="79"/>
      <c r="D620" s="79"/>
      <c r="E620" s="79"/>
      <c r="F620" s="79"/>
      <c r="G620" s="79"/>
      <c r="H620" s="79"/>
      <c r="I620" s="79"/>
      <c r="J620" s="79"/>
      <c r="K620" s="79"/>
      <c r="L620" s="70"/>
      <c r="M620" s="70"/>
      <c r="N620" s="70"/>
      <c r="O620" s="73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  <c r="AB620" s="70"/>
      <c r="AC620" s="70"/>
      <c r="AD620" s="70"/>
      <c r="AE620" s="70"/>
      <c r="AF620" s="70"/>
      <c r="AG620" s="70"/>
      <c r="AH620" s="70"/>
      <c r="AI620" s="70"/>
      <c r="AJ620" s="70"/>
    </row>
    <row r="621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0"/>
      <c r="M621" s="70"/>
      <c r="N621" s="70"/>
      <c r="O621" s="73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  <c r="AB621" s="70"/>
      <c r="AC621" s="70"/>
      <c r="AD621" s="70"/>
      <c r="AE621" s="70"/>
      <c r="AF621" s="70"/>
      <c r="AG621" s="70"/>
      <c r="AH621" s="70"/>
      <c r="AI621" s="70"/>
      <c r="AJ621" s="70"/>
    </row>
    <row r="622">
      <c r="A622" s="79"/>
      <c r="B622" s="79"/>
      <c r="C622" s="79"/>
      <c r="D622" s="79"/>
      <c r="E622" s="79"/>
      <c r="F622" s="79"/>
      <c r="G622" s="79"/>
      <c r="H622" s="79"/>
      <c r="I622" s="79"/>
      <c r="J622" s="79"/>
      <c r="K622" s="79"/>
      <c r="L622" s="70"/>
      <c r="M622" s="70"/>
      <c r="N622" s="70"/>
      <c r="O622" s="73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  <c r="AB622" s="70"/>
      <c r="AC622" s="70"/>
      <c r="AD622" s="70"/>
      <c r="AE622" s="70"/>
      <c r="AF622" s="70"/>
      <c r="AG622" s="70"/>
      <c r="AH622" s="70"/>
      <c r="AI622" s="70"/>
      <c r="AJ622" s="70"/>
    </row>
    <row r="623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0"/>
      <c r="M623" s="70"/>
      <c r="N623" s="70"/>
      <c r="O623" s="73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  <c r="AB623" s="70"/>
      <c r="AC623" s="70"/>
      <c r="AD623" s="70"/>
      <c r="AE623" s="70"/>
      <c r="AF623" s="70"/>
      <c r="AG623" s="70"/>
      <c r="AH623" s="70"/>
      <c r="AI623" s="70"/>
      <c r="AJ623" s="70"/>
    </row>
    <row r="624">
      <c r="A624" s="79"/>
      <c r="B624" s="79"/>
      <c r="C624" s="79"/>
      <c r="D624" s="79"/>
      <c r="E624" s="79"/>
      <c r="F624" s="79"/>
      <c r="G624" s="79"/>
      <c r="H624" s="79"/>
      <c r="I624" s="79"/>
      <c r="J624" s="79"/>
      <c r="K624" s="79"/>
      <c r="L624" s="70"/>
      <c r="M624" s="70"/>
      <c r="N624" s="70"/>
      <c r="O624" s="73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  <c r="AB624" s="70"/>
      <c r="AC624" s="70"/>
      <c r="AD624" s="70"/>
      <c r="AE624" s="70"/>
      <c r="AF624" s="70"/>
      <c r="AG624" s="70"/>
      <c r="AH624" s="70"/>
      <c r="AI624" s="70"/>
      <c r="AJ624" s="70"/>
    </row>
    <row r="625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0"/>
      <c r="M625" s="70"/>
      <c r="N625" s="70"/>
      <c r="O625" s="73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  <c r="AB625" s="70"/>
      <c r="AC625" s="70"/>
      <c r="AD625" s="70"/>
      <c r="AE625" s="70"/>
      <c r="AF625" s="70"/>
      <c r="AG625" s="70"/>
      <c r="AH625" s="70"/>
      <c r="AI625" s="70"/>
      <c r="AJ625" s="70"/>
    </row>
    <row r="626">
      <c r="A626" s="79"/>
      <c r="B626" s="79"/>
      <c r="C626" s="79"/>
      <c r="D626" s="79"/>
      <c r="E626" s="79"/>
      <c r="F626" s="79"/>
      <c r="G626" s="79"/>
      <c r="H626" s="79"/>
      <c r="I626" s="79"/>
      <c r="J626" s="79"/>
      <c r="K626" s="79"/>
      <c r="L626" s="70"/>
      <c r="M626" s="70"/>
      <c r="N626" s="70"/>
      <c r="O626" s="73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  <c r="AB626" s="70"/>
      <c r="AC626" s="70"/>
      <c r="AD626" s="70"/>
      <c r="AE626" s="70"/>
      <c r="AF626" s="70"/>
      <c r="AG626" s="70"/>
      <c r="AH626" s="70"/>
      <c r="AI626" s="70"/>
      <c r="AJ626" s="70"/>
    </row>
    <row r="627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0"/>
      <c r="M627" s="70"/>
      <c r="N627" s="70"/>
      <c r="O627" s="73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70"/>
      <c r="AB627" s="70"/>
      <c r="AC627" s="70"/>
      <c r="AD627" s="70"/>
      <c r="AE627" s="70"/>
      <c r="AF627" s="70"/>
      <c r="AG627" s="70"/>
      <c r="AH627" s="70"/>
      <c r="AI627" s="70"/>
      <c r="AJ627" s="70"/>
    </row>
    <row r="628">
      <c r="A628" s="79"/>
      <c r="B628" s="79"/>
      <c r="C628" s="79"/>
      <c r="D628" s="79"/>
      <c r="E628" s="79"/>
      <c r="F628" s="79"/>
      <c r="G628" s="79"/>
      <c r="H628" s="79"/>
      <c r="I628" s="79"/>
      <c r="J628" s="79"/>
      <c r="K628" s="79"/>
      <c r="L628" s="70"/>
      <c r="M628" s="70"/>
      <c r="N628" s="70"/>
      <c r="O628" s="73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  <c r="AB628" s="70"/>
      <c r="AC628" s="70"/>
      <c r="AD628" s="70"/>
      <c r="AE628" s="70"/>
      <c r="AF628" s="70"/>
      <c r="AG628" s="70"/>
      <c r="AH628" s="70"/>
      <c r="AI628" s="70"/>
      <c r="AJ628" s="70"/>
    </row>
    <row r="629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0"/>
      <c r="M629" s="70"/>
      <c r="N629" s="70"/>
      <c r="O629" s="73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  <c r="AB629" s="70"/>
      <c r="AC629" s="70"/>
      <c r="AD629" s="70"/>
      <c r="AE629" s="70"/>
      <c r="AF629" s="70"/>
      <c r="AG629" s="70"/>
      <c r="AH629" s="70"/>
      <c r="AI629" s="70"/>
      <c r="AJ629" s="70"/>
    </row>
    <row r="630">
      <c r="A630" s="79"/>
      <c r="B630" s="79"/>
      <c r="C630" s="79"/>
      <c r="D630" s="79"/>
      <c r="E630" s="79"/>
      <c r="F630" s="79"/>
      <c r="G630" s="79"/>
      <c r="H630" s="79"/>
      <c r="I630" s="79"/>
      <c r="J630" s="79"/>
      <c r="K630" s="79"/>
      <c r="L630" s="70"/>
      <c r="M630" s="70"/>
      <c r="N630" s="70"/>
      <c r="O630" s="73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  <c r="AB630" s="70"/>
      <c r="AC630" s="70"/>
      <c r="AD630" s="70"/>
      <c r="AE630" s="70"/>
      <c r="AF630" s="70"/>
      <c r="AG630" s="70"/>
      <c r="AH630" s="70"/>
      <c r="AI630" s="70"/>
      <c r="AJ630" s="70"/>
    </row>
    <row r="631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0"/>
      <c r="M631" s="70"/>
      <c r="N631" s="70"/>
      <c r="O631" s="73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B631" s="70"/>
      <c r="AC631" s="70"/>
      <c r="AD631" s="70"/>
      <c r="AE631" s="70"/>
      <c r="AF631" s="70"/>
      <c r="AG631" s="70"/>
      <c r="AH631" s="70"/>
      <c r="AI631" s="70"/>
      <c r="AJ631" s="70"/>
    </row>
    <row r="632">
      <c r="A632" s="79"/>
      <c r="B632" s="79"/>
      <c r="C632" s="79"/>
      <c r="D632" s="79"/>
      <c r="E632" s="79"/>
      <c r="F632" s="79"/>
      <c r="G632" s="79"/>
      <c r="H632" s="79"/>
      <c r="I632" s="79"/>
      <c r="J632" s="79"/>
      <c r="K632" s="79"/>
      <c r="L632" s="70"/>
      <c r="M632" s="70"/>
      <c r="N632" s="70"/>
      <c r="O632" s="73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  <c r="AB632" s="70"/>
      <c r="AC632" s="70"/>
      <c r="AD632" s="70"/>
      <c r="AE632" s="70"/>
      <c r="AF632" s="70"/>
      <c r="AG632" s="70"/>
      <c r="AH632" s="70"/>
      <c r="AI632" s="70"/>
      <c r="AJ632" s="70"/>
    </row>
    <row r="633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0"/>
      <c r="M633" s="70"/>
      <c r="N633" s="70"/>
      <c r="O633" s="73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  <c r="AB633" s="70"/>
      <c r="AC633" s="70"/>
      <c r="AD633" s="70"/>
      <c r="AE633" s="70"/>
      <c r="AF633" s="70"/>
      <c r="AG633" s="70"/>
      <c r="AH633" s="70"/>
      <c r="AI633" s="70"/>
      <c r="AJ633" s="70"/>
    </row>
    <row r="634">
      <c r="A634" s="79"/>
      <c r="B634" s="79"/>
      <c r="C634" s="79"/>
      <c r="D634" s="79"/>
      <c r="E634" s="79"/>
      <c r="F634" s="79"/>
      <c r="G634" s="79"/>
      <c r="H634" s="79"/>
      <c r="I634" s="79"/>
      <c r="J634" s="79"/>
      <c r="K634" s="79"/>
      <c r="L634" s="70"/>
      <c r="M634" s="70"/>
      <c r="N634" s="70"/>
      <c r="O634" s="73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  <c r="AB634" s="70"/>
      <c r="AC634" s="70"/>
      <c r="AD634" s="70"/>
      <c r="AE634" s="70"/>
      <c r="AF634" s="70"/>
      <c r="AG634" s="70"/>
      <c r="AH634" s="70"/>
      <c r="AI634" s="70"/>
      <c r="AJ634" s="70"/>
    </row>
    <row r="635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0"/>
      <c r="M635" s="70"/>
      <c r="N635" s="70"/>
      <c r="O635" s="73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  <c r="AB635" s="70"/>
      <c r="AC635" s="70"/>
      <c r="AD635" s="70"/>
      <c r="AE635" s="70"/>
      <c r="AF635" s="70"/>
      <c r="AG635" s="70"/>
      <c r="AH635" s="70"/>
      <c r="AI635" s="70"/>
      <c r="AJ635" s="70"/>
    </row>
    <row r="636">
      <c r="A636" s="79"/>
      <c r="B636" s="79"/>
      <c r="C636" s="79"/>
      <c r="D636" s="79"/>
      <c r="E636" s="79"/>
      <c r="F636" s="79"/>
      <c r="G636" s="79"/>
      <c r="H636" s="79"/>
      <c r="I636" s="79"/>
      <c r="J636" s="79"/>
      <c r="K636" s="79"/>
      <c r="L636" s="70"/>
      <c r="M636" s="70"/>
      <c r="N636" s="70"/>
      <c r="O636" s="73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  <c r="AB636" s="70"/>
      <c r="AC636" s="70"/>
      <c r="AD636" s="70"/>
      <c r="AE636" s="70"/>
      <c r="AF636" s="70"/>
      <c r="AG636" s="70"/>
      <c r="AH636" s="70"/>
      <c r="AI636" s="70"/>
      <c r="AJ636" s="70"/>
    </row>
    <row r="637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0"/>
      <c r="M637" s="70"/>
      <c r="N637" s="70"/>
      <c r="O637" s="73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  <c r="AB637" s="70"/>
      <c r="AC637" s="70"/>
      <c r="AD637" s="70"/>
      <c r="AE637" s="70"/>
      <c r="AF637" s="70"/>
      <c r="AG637" s="70"/>
      <c r="AH637" s="70"/>
      <c r="AI637" s="70"/>
      <c r="AJ637" s="70"/>
    </row>
    <row r="638">
      <c r="A638" s="79"/>
      <c r="B638" s="79"/>
      <c r="C638" s="79"/>
      <c r="D638" s="79"/>
      <c r="E638" s="79"/>
      <c r="F638" s="79"/>
      <c r="G638" s="79"/>
      <c r="H638" s="79"/>
      <c r="I638" s="79"/>
      <c r="J638" s="79"/>
      <c r="K638" s="79"/>
      <c r="L638" s="70"/>
      <c r="M638" s="70"/>
      <c r="N638" s="70"/>
      <c r="O638" s="73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  <c r="AB638" s="70"/>
      <c r="AC638" s="70"/>
      <c r="AD638" s="70"/>
      <c r="AE638" s="70"/>
      <c r="AF638" s="70"/>
      <c r="AG638" s="70"/>
      <c r="AH638" s="70"/>
      <c r="AI638" s="70"/>
      <c r="AJ638" s="70"/>
    </row>
    <row r="639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0"/>
      <c r="M639" s="70"/>
      <c r="N639" s="70"/>
      <c r="O639" s="73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  <c r="AB639" s="70"/>
      <c r="AC639" s="70"/>
      <c r="AD639" s="70"/>
      <c r="AE639" s="70"/>
      <c r="AF639" s="70"/>
      <c r="AG639" s="70"/>
      <c r="AH639" s="70"/>
      <c r="AI639" s="70"/>
      <c r="AJ639" s="70"/>
    </row>
    <row r="640">
      <c r="A640" s="79"/>
      <c r="B640" s="79"/>
      <c r="C640" s="79"/>
      <c r="D640" s="79"/>
      <c r="E640" s="79"/>
      <c r="F640" s="79"/>
      <c r="G640" s="79"/>
      <c r="H640" s="79"/>
      <c r="I640" s="79"/>
      <c r="J640" s="79"/>
      <c r="K640" s="79"/>
      <c r="L640" s="70"/>
      <c r="M640" s="70"/>
      <c r="N640" s="70"/>
      <c r="O640" s="73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  <c r="AB640" s="70"/>
      <c r="AC640" s="70"/>
      <c r="AD640" s="70"/>
      <c r="AE640" s="70"/>
      <c r="AF640" s="70"/>
      <c r="AG640" s="70"/>
      <c r="AH640" s="70"/>
      <c r="AI640" s="70"/>
      <c r="AJ640" s="70"/>
    </row>
    <row r="641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0"/>
      <c r="M641" s="70"/>
      <c r="N641" s="70"/>
      <c r="O641" s="73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  <c r="AB641" s="70"/>
      <c r="AC641" s="70"/>
      <c r="AD641" s="70"/>
      <c r="AE641" s="70"/>
      <c r="AF641" s="70"/>
      <c r="AG641" s="70"/>
      <c r="AH641" s="70"/>
      <c r="AI641" s="70"/>
      <c r="AJ641" s="70"/>
    </row>
    <row r="642">
      <c r="A642" s="79"/>
      <c r="B642" s="79"/>
      <c r="C642" s="79"/>
      <c r="D642" s="79"/>
      <c r="E642" s="79"/>
      <c r="F642" s="79"/>
      <c r="G642" s="79"/>
      <c r="H642" s="79"/>
      <c r="I642" s="79"/>
      <c r="J642" s="79"/>
      <c r="K642" s="79"/>
      <c r="L642" s="70"/>
      <c r="M642" s="70"/>
      <c r="N642" s="70"/>
      <c r="O642" s="73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  <c r="AB642" s="70"/>
      <c r="AC642" s="70"/>
      <c r="AD642" s="70"/>
      <c r="AE642" s="70"/>
      <c r="AF642" s="70"/>
      <c r="AG642" s="70"/>
      <c r="AH642" s="70"/>
      <c r="AI642" s="70"/>
      <c r="AJ642" s="70"/>
    </row>
    <row r="643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0"/>
      <c r="M643" s="70"/>
      <c r="N643" s="70"/>
      <c r="O643" s="73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  <c r="AB643" s="70"/>
      <c r="AC643" s="70"/>
      <c r="AD643" s="70"/>
      <c r="AE643" s="70"/>
      <c r="AF643" s="70"/>
      <c r="AG643" s="70"/>
      <c r="AH643" s="70"/>
      <c r="AI643" s="70"/>
      <c r="AJ643" s="70"/>
    </row>
    <row r="644">
      <c r="A644" s="79"/>
      <c r="B644" s="79"/>
      <c r="C644" s="79"/>
      <c r="D644" s="79"/>
      <c r="E644" s="79"/>
      <c r="F644" s="79"/>
      <c r="G644" s="79"/>
      <c r="H644" s="79"/>
      <c r="I644" s="79"/>
      <c r="J644" s="79"/>
      <c r="K644" s="79"/>
      <c r="L644" s="70"/>
      <c r="M644" s="70"/>
      <c r="N644" s="70"/>
      <c r="O644" s="73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  <c r="AB644" s="70"/>
      <c r="AC644" s="70"/>
      <c r="AD644" s="70"/>
      <c r="AE644" s="70"/>
      <c r="AF644" s="70"/>
      <c r="AG644" s="70"/>
      <c r="AH644" s="70"/>
      <c r="AI644" s="70"/>
      <c r="AJ644" s="70"/>
    </row>
    <row r="645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0"/>
      <c r="M645" s="70"/>
      <c r="N645" s="70"/>
      <c r="O645" s="73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  <c r="AB645" s="70"/>
      <c r="AC645" s="70"/>
      <c r="AD645" s="70"/>
      <c r="AE645" s="70"/>
      <c r="AF645" s="70"/>
      <c r="AG645" s="70"/>
      <c r="AH645" s="70"/>
      <c r="AI645" s="70"/>
      <c r="AJ645" s="70"/>
    </row>
    <row r="646">
      <c r="A646" s="79"/>
      <c r="B646" s="79"/>
      <c r="C646" s="79"/>
      <c r="D646" s="79"/>
      <c r="E646" s="79"/>
      <c r="F646" s="79"/>
      <c r="G646" s="79"/>
      <c r="H646" s="79"/>
      <c r="I646" s="79"/>
      <c r="J646" s="79"/>
      <c r="K646" s="79"/>
      <c r="L646" s="70"/>
      <c r="M646" s="70"/>
      <c r="N646" s="70"/>
      <c r="O646" s="73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  <c r="AB646" s="70"/>
      <c r="AC646" s="70"/>
      <c r="AD646" s="70"/>
      <c r="AE646" s="70"/>
      <c r="AF646" s="70"/>
      <c r="AG646" s="70"/>
      <c r="AH646" s="70"/>
      <c r="AI646" s="70"/>
      <c r="AJ646" s="70"/>
    </row>
    <row r="647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0"/>
      <c r="M647" s="70"/>
      <c r="N647" s="70"/>
      <c r="O647" s="73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  <c r="AB647" s="70"/>
      <c r="AC647" s="70"/>
      <c r="AD647" s="70"/>
      <c r="AE647" s="70"/>
      <c r="AF647" s="70"/>
      <c r="AG647" s="70"/>
      <c r="AH647" s="70"/>
      <c r="AI647" s="70"/>
      <c r="AJ647" s="70"/>
    </row>
    <row r="648">
      <c r="A648" s="79"/>
      <c r="B648" s="79"/>
      <c r="C648" s="79"/>
      <c r="D648" s="79"/>
      <c r="E648" s="79"/>
      <c r="F648" s="79"/>
      <c r="G648" s="79"/>
      <c r="H648" s="79"/>
      <c r="I648" s="79"/>
      <c r="J648" s="79"/>
      <c r="K648" s="79"/>
      <c r="L648" s="70"/>
      <c r="M648" s="70"/>
      <c r="N648" s="70"/>
      <c r="O648" s="73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  <c r="AB648" s="70"/>
      <c r="AC648" s="70"/>
      <c r="AD648" s="70"/>
      <c r="AE648" s="70"/>
      <c r="AF648" s="70"/>
      <c r="AG648" s="70"/>
      <c r="AH648" s="70"/>
      <c r="AI648" s="70"/>
      <c r="AJ648" s="70"/>
    </row>
    <row r="649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0"/>
      <c r="M649" s="70"/>
      <c r="N649" s="70"/>
      <c r="O649" s="73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  <c r="AA649" s="70"/>
      <c r="AB649" s="70"/>
      <c r="AC649" s="70"/>
      <c r="AD649" s="70"/>
      <c r="AE649" s="70"/>
      <c r="AF649" s="70"/>
      <c r="AG649" s="70"/>
      <c r="AH649" s="70"/>
      <c r="AI649" s="70"/>
      <c r="AJ649" s="70"/>
    </row>
    <row r="650">
      <c r="A650" s="79"/>
      <c r="B650" s="79"/>
      <c r="C650" s="79"/>
      <c r="D650" s="79"/>
      <c r="E650" s="79"/>
      <c r="F650" s="79"/>
      <c r="G650" s="79"/>
      <c r="H650" s="79"/>
      <c r="I650" s="79"/>
      <c r="J650" s="79"/>
      <c r="K650" s="79"/>
      <c r="L650" s="70"/>
      <c r="M650" s="70"/>
      <c r="N650" s="70"/>
      <c r="O650" s="73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  <c r="AA650" s="70"/>
      <c r="AB650" s="70"/>
      <c r="AC650" s="70"/>
      <c r="AD650" s="70"/>
      <c r="AE650" s="70"/>
      <c r="AF650" s="70"/>
      <c r="AG650" s="70"/>
      <c r="AH650" s="70"/>
      <c r="AI650" s="70"/>
      <c r="AJ650" s="70"/>
    </row>
    <row r="651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0"/>
      <c r="M651" s="70"/>
      <c r="N651" s="70"/>
      <c r="O651" s="73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  <c r="AA651" s="70"/>
      <c r="AB651" s="70"/>
      <c r="AC651" s="70"/>
      <c r="AD651" s="70"/>
      <c r="AE651" s="70"/>
      <c r="AF651" s="70"/>
      <c r="AG651" s="70"/>
      <c r="AH651" s="70"/>
      <c r="AI651" s="70"/>
      <c r="AJ651" s="70"/>
    </row>
    <row r="652">
      <c r="A652" s="79"/>
      <c r="B652" s="79"/>
      <c r="C652" s="79"/>
      <c r="D652" s="79"/>
      <c r="E652" s="79"/>
      <c r="F652" s="79"/>
      <c r="G652" s="79"/>
      <c r="H652" s="79"/>
      <c r="I652" s="79"/>
      <c r="J652" s="79"/>
      <c r="K652" s="79"/>
      <c r="L652" s="70"/>
      <c r="M652" s="70"/>
      <c r="N652" s="70"/>
      <c r="O652" s="73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  <c r="AA652" s="70"/>
      <c r="AB652" s="70"/>
      <c r="AC652" s="70"/>
      <c r="AD652" s="70"/>
      <c r="AE652" s="70"/>
      <c r="AF652" s="70"/>
      <c r="AG652" s="70"/>
      <c r="AH652" s="70"/>
      <c r="AI652" s="70"/>
      <c r="AJ652" s="70"/>
    </row>
    <row r="653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0"/>
      <c r="M653" s="70"/>
      <c r="N653" s="70"/>
      <c r="O653" s="73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  <c r="AA653" s="70"/>
      <c r="AB653" s="70"/>
      <c r="AC653" s="70"/>
      <c r="AD653" s="70"/>
      <c r="AE653" s="70"/>
      <c r="AF653" s="70"/>
      <c r="AG653" s="70"/>
      <c r="AH653" s="70"/>
      <c r="AI653" s="70"/>
      <c r="AJ653" s="70"/>
    </row>
    <row r="654">
      <c r="A654" s="79"/>
      <c r="B654" s="79"/>
      <c r="C654" s="79"/>
      <c r="D654" s="79"/>
      <c r="E654" s="79"/>
      <c r="F654" s="79"/>
      <c r="G654" s="79"/>
      <c r="H654" s="79"/>
      <c r="I654" s="79"/>
      <c r="J654" s="79"/>
      <c r="K654" s="79"/>
      <c r="L654" s="70"/>
      <c r="M654" s="70"/>
      <c r="N654" s="70"/>
      <c r="O654" s="73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  <c r="AA654" s="70"/>
      <c r="AB654" s="70"/>
      <c r="AC654" s="70"/>
      <c r="AD654" s="70"/>
      <c r="AE654" s="70"/>
      <c r="AF654" s="70"/>
      <c r="AG654" s="70"/>
      <c r="AH654" s="70"/>
      <c r="AI654" s="70"/>
      <c r="AJ654" s="70"/>
    </row>
    <row r="655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0"/>
      <c r="M655" s="70"/>
      <c r="N655" s="70"/>
      <c r="O655" s="73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  <c r="AA655" s="70"/>
      <c r="AB655" s="70"/>
      <c r="AC655" s="70"/>
      <c r="AD655" s="70"/>
      <c r="AE655" s="70"/>
      <c r="AF655" s="70"/>
      <c r="AG655" s="70"/>
      <c r="AH655" s="70"/>
      <c r="AI655" s="70"/>
      <c r="AJ655" s="70"/>
    </row>
    <row r="656">
      <c r="A656" s="79"/>
      <c r="B656" s="79"/>
      <c r="C656" s="79"/>
      <c r="D656" s="79"/>
      <c r="E656" s="79"/>
      <c r="F656" s="79"/>
      <c r="G656" s="79"/>
      <c r="H656" s="79"/>
      <c r="I656" s="79"/>
      <c r="J656" s="79"/>
      <c r="K656" s="79"/>
      <c r="L656" s="70"/>
      <c r="M656" s="70"/>
      <c r="N656" s="70"/>
      <c r="O656" s="73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  <c r="AA656" s="70"/>
      <c r="AB656" s="70"/>
      <c r="AC656" s="70"/>
      <c r="AD656" s="70"/>
      <c r="AE656" s="70"/>
      <c r="AF656" s="70"/>
      <c r="AG656" s="70"/>
      <c r="AH656" s="70"/>
      <c r="AI656" s="70"/>
      <c r="AJ656" s="70"/>
    </row>
    <row r="657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0"/>
      <c r="M657" s="70"/>
      <c r="N657" s="70"/>
      <c r="O657" s="73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  <c r="AA657" s="70"/>
      <c r="AB657" s="70"/>
      <c r="AC657" s="70"/>
      <c r="AD657" s="70"/>
      <c r="AE657" s="70"/>
      <c r="AF657" s="70"/>
      <c r="AG657" s="70"/>
      <c r="AH657" s="70"/>
      <c r="AI657" s="70"/>
      <c r="AJ657" s="70"/>
    </row>
    <row r="658">
      <c r="A658" s="79"/>
      <c r="B658" s="79"/>
      <c r="C658" s="79"/>
      <c r="D658" s="79"/>
      <c r="E658" s="79"/>
      <c r="F658" s="79"/>
      <c r="G658" s="79"/>
      <c r="H658" s="79"/>
      <c r="I658" s="79"/>
      <c r="J658" s="79"/>
      <c r="K658" s="79"/>
      <c r="L658" s="70"/>
      <c r="M658" s="70"/>
      <c r="N658" s="70"/>
      <c r="O658" s="73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  <c r="AA658" s="70"/>
      <c r="AB658" s="70"/>
      <c r="AC658" s="70"/>
      <c r="AD658" s="70"/>
      <c r="AE658" s="70"/>
      <c r="AF658" s="70"/>
      <c r="AG658" s="70"/>
      <c r="AH658" s="70"/>
      <c r="AI658" s="70"/>
      <c r="AJ658" s="70"/>
    </row>
    <row r="659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0"/>
      <c r="M659" s="70"/>
      <c r="N659" s="70"/>
      <c r="O659" s="73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  <c r="AA659" s="70"/>
      <c r="AB659" s="70"/>
      <c r="AC659" s="70"/>
      <c r="AD659" s="70"/>
      <c r="AE659" s="70"/>
      <c r="AF659" s="70"/>
      <c r="AG659" s="70"/>
      <c r="AH659" s="70"/>
      <c r="AI659" s="70"/>
      <c r="AJ659" s="70"/>
    </row>
    <row r="660">
      <c r="A660" s="79"/>
      <c r="B660" s="79"/>
      <c r="C660" s="79"/>
      <c r="D660" s="79"/>
      <c r="E660" s="79"/>
      <c r="F660" s="79"/>
      <c r="G660" s="79"/>
      <c r="H660" s="79"/>
      <c r="I660" s="79"/>
      <c r="J660" s="79"/>
      <c r="K660" s="79"/>
      <c r="L660" s="70"/>
      <c r="M660" s="70"/>
      <c r="N660" s="70"/>
      <c r="O660" s="73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  <c r="AA660" s="70"/>
      <c r="AB660" s="70"/>
      <c r="AC660" s="70"/>
      <c r="AD660" s="70"/>
      <c r="AE660" s="70"/>
      <c r="AF660" s="70"/>
      <c r="AG660" s="70"/>
      <c r="AH660" s="70"/>
      <c r="AI660" s="70"/>
      <c r="AJ660" s="70"/>
    </row>
    <row r="661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0"/>
      <c r="M661" s="70"/>
      <c r="N661" s="70"/>
      <c r="O661" s="73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  <c r="AA661" s="70"/>
      <c r="AB661" s="70"/>
      <c r="AC661" s="70"/>
      <c r="AD661" s="70"/>
      <c r="AE661" s="70"/>
      <c r="AF661" s="70"/>
      <c r="AG661" s="70"/>
      <c r="AH661" s="70"/>
      <c r="AI661" s="70"/>
      <c r="AJ661" s="70"/>
    </row>
    <row r="662">
      <c r="A662" s="79"/>
      <c r="B662" s="79"/>
      <c r="C662" s="79"/>
      <c r="D662" s="79"/>
      <c r="E662" s="79"/>
      <c r="F662" s="79"/>
      <c r="G662" s="79"/>
      <c r="H662" s="79"/>
      <c r="I662" s="79"/>
      <c r="J662" s="79"/>
      <c r="K662" s="79"/>
      <c r="L662" s="70"/>
      <c r="M662" s="70"/>
      <c r="N662" s="70"/>
      <c r="O662" s="73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  <c r="AA662" s="70"/>
      <c r="AB662" s="70"/>
      <c r="AC662" s="70"/>
      <c r="AD662" s="70"/>
      <c r="AE662" s="70"/>
      <c r="AF662" s="70"/>
      <c r="AG662" s="70"/>
      <c r="AH662" s="70"/>
      <c r="AI662" s="70"/>
      <c r="AJ662" s="70"/>
    </row>
    <row r="663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0"/>
      <c r="M663" s="70"/>
      <c r="N663" s="70"/>
      <c r="O663" s="73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  <c r="AA663" s="70"/>
      <c r="AB663" s="70"/>
      <c r="AC663" s="70"/>
      <c r="AD663" s="70"/>
      <c r="AE663" s="70"/>
      <c r="AF663" s="70"/>
      <c r="AG663" s="70"/>
      <c r="AH663" s="70"/>
      <c r="AI663" s="70"/>
      <c r="AJ663" s="70"/>
    </row>
    <row r="664">
      <c r="A664" s="79"/>
      <c r="B664" s="79"/>
      <c r="C664" s="79"/>
      <c r="D664" s="79"/>
      <c r="E664" s="79"/>
      <c r="F664" s="79"/>
      <c r="G664" s="79"/>
      <c r="H664" s="79"/>
      <c r="I664" s="79"/>
      <c r="J664" s="79"/>
      <c r="K664" s="79"/>
      <c r="L664" s="70"/>
      <c r="M664" s="70"/>
      <c r="N664" s="70"/>
      <c r="O664" s="73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  <c r="AA664" s="70"/>
      <c r="AB664" s="70"/>
      <c r="AC664" s="70"/>
      <c r="AD664" s="70"/>
      <c r="AE664" s="70"/>
      <c r="AF664" s="70"/>
      <c r="AG664" s="70"/>
      <c r="AH664" s="70"/>
      <c r="AI664" s="70"/>
      <c r="AJ664" s="70"/>
    </row>
    <row r="665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0"/>
      <c r="M665" s="70"/>
      <c r="N665" s="70"/>
      <c r="O665" s="73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  <c r="AA665" s="70"/>
      <c r="AB665" s="70"/>
      <c r="AC665" s="70"/>
      <c r="AD665" s="70"/>
      <c r="AE665" s="70"/>
      <c r="AF665" s="70"/>
      <c r="AG665" s="70"/>
      <c r="AH665" s="70"/>
      <c r="AI665" s="70"/>
      <c r="AJ665" s="70"/>
    </row>
    <row r="666">
      <c r="A666" s="79"/>
      <c r="B666" s="79"/>
      <c r="C666" s="79"/>
      <c r="D666" s="79"/>
      <c r="E666" s="79"/>
      <c r="F666" s="79"/>
      <c r="G666" s="79"/>
      <c r="H666" s="79"/>
      <c r="I666" s="79"/>
      <c r="J666" s="79"/>
      <c r="K666" s="79"/>
      <c r="L666" s="70"/>
      <c r="M666" s="70"/>
      <c r="N666" s="70"/>
      <c r="O666" s="73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  <c r="AA666" s="70"/>
      <c r="AB666" s="70"/>
      <c r="AC666" s="70"/>
      <c r="AD666" s="70"/>
      <c r="AE666" s="70"/>
      <c r="AF666" s="70"/>
      <c r="AG666" s="70"/>
      <c r="AH666" s="70"/>
      <c r="AI666" s="70"/>
      <c r="AJ666" s="70"/>
    </row>
    <row r="667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0"/>
      <c r="M667" s="70"/>
      <c r="N667" s="70"/>
      <c r="O667" s="73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  <c r="AA667" s="70"/>
      <c r="AB667" s="70"/>
      <c r="AC667" s="70"/>
      <c r="AD667" s="70"/>
      <c r="AE667" s="70"/>
      <c r="AF667" s="70"/>
      <c r="AG667" s="70"/>
      <c r="AH667" s="70"/>
      <c r="AI667" s="70"/>
      <c r="AJ667" s="70"/>
    </row>
    <row r="668">
      <c r="A668" s="79"/>
      <c r="B668" s="79"/>
      <c r="C668" s="79"/>
      <c r="D668" s="79"/>
      <c r="E668" s="79"/>
      <c r="F668" s="79"/>
      <c r="G668" s="79"/>
      <c r="H668" s="79"/>
      <c r="I668" s="79"/>
      <c r="J668" s="79"/>
      <c r="K668" s="79"/>
      <c r="L668" s="70"/>
      <c r="M668" s="70"/>
      <c r="N668" s="70"/>
      <c r="O668" s="73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  <c r="AA668" s="70"/>
      <c r="AB668" s="70"/>
      <c r="AC668" s="70"/>
      <c r="AD668" s="70"/>
      <c r="AE668" s="70"/>
      <c r="AF668" s="70"/>
      <c r="AG668" s="70"/>
      <c r="AH668" s="70"/>
      <c r="AI668" s="70"/>
      <c r="AJ668" s="70"/>
    </row>
    <row r="669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0"/>
      <c r="M669" s="70"/>
      <c r="N669" s="70"/>
      <c r="O669" s="73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  <c r="AA669" s="70"/>
      <c r="AB669" s="70"/>
      <c r="AC669" s="70"/>
      <c r="AD669" s="70"/>
      <c r="AE669" s="70"/>
      <c r="AF669" s="70"/>
      <c r="AG669" s="70"/>
      <c r="AH669" s="70"/>
      <c r="AI669" s="70"/>
      <c r="AJ669" s="70"/>
    </row>
    <row r="670">
      <c r="A670" s="79"/>
      <c r="B670" s="79"/>
      <c r="C670" s="79"/>
      <c r="D670" s="79"/>
      <c r="E670" s="79"/>
      <c r="F670" s="79"/>
      <c r="G670" s="79"/>
      <c r="H670" s="79"/>
      <c r="I670" s="79"/>
      <c r="J670" s="79"/>
      <c r="K670" s="79"/>
      <c r="L670" s="70"/>
      <c r="M670" s="70"/>
      <c r="N670" s="70"/>
      <c r="O670" s="73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  <c r="AA670" s="70"/>
      <c r="AB670" s="70"/>
      <c r="AC670" s="70"/>
      <c r="AD670" s="70"/>
      <c r="AE670" s="70"/>
      <c r="AF670" s="70"/>
      <c r="AG670" s="70"/>
      <c r="AH670" s="70"/>
      <c r="AI670" s="70"/>
      <c r="AJ670" s="70"/>
    </row>
    <row r="671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0"/>
      <c r="M671" s="70"/>
      <c r="N671" s="70"/>
      <c r="O671" s="73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  <c r="AA671" s="70"/>
      <c r="AB671" s="70"/>
      <c r="AC671" s="70"/>
      <c r="AD671" s="70"/>
      <c r="AE671" s="70"/>
      <c r="AF671" s="70"/>
      <c r="AG671" s="70"/>
      <c r="AH671" s="70"/>
      <c r="AI671" s="70"/>
      <c r="AJ671" s="70"/>
    </row>
    <row r="672">
      <c r="A672" s="79"/>
      <c r="B672" s="79"/>
      <c r="C672" s="79"/>
      <c r="D672" s="79"/>
      <c r="E672" s="79"/>
      <c r="F672" s="79"/>
      <c r="G672" s="79"/>
      <c r="H672" s="79"/>
      <c r="I672" s="79"/>
      <c r="J672" s="79"/>
      <c r="K672" s="79"/>
      <c r="L672" s="70"/>
      <c r="M672" s="70"/>
      <c r="N672" s="70"/>
      <c r="O672" s="73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  <c r="AA672" s="70"/>
      <c r="AB672" s="70"/>
      <c r="AC672" s="70"/>
      <c r="AD672" s="70"/>
      <c r="AE672" s="70"/>
      <c r="AF672" s="70"/>
      <c r="AG672" s="70"/>
      <c r="AH672" s="70"/>
      <c r="AI672" s="70"/>
      <c r="AJ672" s="70"/>
    </row>
    <row r="673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0"/>
      <c r="M673" s="70"/>
      <c r="N673" s="70"/>
      <c r="O673" s="73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  <c r="AA673" s="70"/>
      <c r="AB673" s="70"/>
      <c r="AC673" s="70"/>
      <c r="AD673" s="70"/>
      <c r="AE673" s="70"/>
      <c r="AF673" s="70"/>
      <c r="AG673" s="70"/>
      <c r="AH673" s="70"/>
      <c r="AI673" s="70"/>
      <c r="AJ673" s="70"/>
    </row>
    <row r="674">
      <c r="A674" s="79"/>
      <c r="B674" s="79"/>
      <c r="C674" s="79"/>
      <c r="D674" s="79"/>
      <c r="E674" s="79"/>
      <c r="F674" s="79"/>
      <c r="G674" s="79"/>
      <c r="H674" s="79"/>
      <c r="I674" s="79"/>
      <c r="J674" s="79"/>
      <c r="K674" s="79"/>
      <c r="L674" s="70"/>
      <c r="M674" s="70"/>
      <c r="N674" s="70"/>
      <c r="O674" s="73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  <c r="AA674" s="70"/>
      <c r="AB674" s="70"/>
      <c r="AC674" s="70"/>
      <c r="AD674" s="70"/>
      <c r="AE674" s="70"/>
      <c r="AF674" s="70"/>
      <c r="AG674" s="70"/>
      <c r="AH674" s="70"/>
      <c r="AI674" s="70"/>
      <c r="AJ674" s="70"/>
    </row>
    <row r="675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0"/>
      <c r="M675" s="70"/>
      <c r="N675" s="70"/>
      <c r="O675" s="73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  <c r="AA675" s="70"/>
      <c r="AB675" s="70"/>
      <c r="AC675" s="70"/>
      <c r="AD675" s="70"/>
      <c r="AE675" s="70"/>
      <c r="AF675" s="70"/>
      <c r="AG675" s="70"/>
      <c r="AH675" s="70"/>
      <c r="AI675" s="70"/>
      <c r="AJ675" s="70"/>
    </row>
    <row r="676">
      <c r="A676" s="79"/>
      <c r="B676" s="79"/>
      <c r="C676" s="79"/>
      <c r="D676" s="79"/>
      <c r="E676" s="79"/>
      <c r="F676" s="79"/>
      <c r="G676" s="79"/>
      <c r="H676" s="79"/>
      <c r="I676" s="79"/>
      <c r="J676" s="79"/>
      <c r="K676" s="79"/>
      <c r="L676" s="70"/>
      <c r="M676" s="70"/>
      <c r="N676" s="70"/>
      <c r="O676" s="73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  <c r="AA676" s="70"/>
      <c r="AB676" s="70"/>
      <c r="AC676" s="70"/>
      <c r="AD676" s="70"/>
      <c r="AE676" s="70"/>
      <c r="AF676" s="70"/>
      <c r="AG676" s="70"/>
      <c r="AH676" s="70"/>
      <c r="AI676" s="70"/>
      <c r="AJ676" s="70"/>
    </row>
    <row r="677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0"/>
      <c r="M677" s="70"/>
      <c r="N677" s="70"/>
      <c r="O677" s="73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  <c r="AA677" s="70"/>
      <c r="AB677" s="70"/>
      <c r="AC677" s="70"/>
      <c r="AD677" s="70"/>
      <c r="AE677" s="70"/>
      <c r="AF677" s="70"/>
      <c r="AG677" s="70"/>
      <c r="AH677" s="70"/>
      <c r="AI677" s="70"/>
      <c r="AJ677" s="70"/>
    </row>
    <row r="678">
      <c r="A678" s="79"/>
      <c r="B678" s="79"/>
      <c r="C678" s="79"/>
      <c r="D678" s="79"/>
      <c r="E678" s="79"/>
      <c r="F678" s="79"/>
      <c r="G678" s="79"/>
      <c r="H678" s="79"/>
      <c r="I678" s="79"/>
      <c r="J678" s="79"/>
      <c r="K678" s="79"/>
      <c r="L678" s="70"/>
      <c r="M678" s="70"/>
      <c r="N678" s="70"/>
      <c r="O678" s="73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  <c r="AA678" s="70"/>
      <c r="AB678" s="70"/>
      <c r="AC678" s="70"/>
      <c r="AD678" s="70"/>
      <c r="AE678" s="70"/>
      <c r="AF678" s="70"/>
      <c r="AG678" s="70"/>
      <c r="AH678" s="70"/>
      <c r="AI678" s="70"/>
      <c r="AJ678" s="70"/>
    </row>
    <row r="679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0"/>
      <c r="M679" s="70"/>
      <c r="N679" s="70"/>
      <c r="O679" s="73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  <c r="AA679" s="70"/>
      <c r="AB679" s="70"/>
      <c r="AC679" s="70"/>
      <c r="AD679" s="70"/>
      <c r="AE679" s="70"/>
      <c r="AF679" s="70"/>
      <c r="AG679" s="70"/>
      <c r="AH679" s="70"/>
      <c r="AI679" s="70"/>
      <c r="AJ679" s="70"/>
    </row>
    <row r="680">
      <c r="A680" s="79"/>
      <c r="B680" s="79"/>
      <c r="C680" s="79"/>
      <c r="D680" s="79"/>
      <c r="E680" s="79"/>
      <c r="F680" s="79"/>
      <c r="G680" s="79"/>
      <c r="H680" s="79"/>
      <c r="I680" s="79"/>
      <c r="J680" s="79"/>
      <c r="K680" s="79"/>
      <c r="L680" s="70"/>
      <c r="M680" s="70"/>
      <c r="N680" s="70"/>
      <c r="O680" s="73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  <c r="AA680" s="70"/>
      <c r="AB680" s="70"/>
      <c r="AC680" s="70"/>
      <c r="AD680" s="70"/>
      <c r="AE680" s="70"/>
      <c r="AF680" s="70"/>
      <c r="AG680" s="70"/>
      <c r="AH680" s="70"/>
      <c r="AI680" s="70"/>
      <c r="AJ680" s="70"/>
    </row>
    <row r="681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0"/>
      <c r="M681" s="70"/>
      <c r="N681" s="70"/>
      <c r="O681" s="73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  <c r="AA681" s="70"/>
      <c r="AB681" s="70"/>
      <c r="AC681" s="70"/>
      <c r="AD681" s="70"/>
      <c r="AE681" s="70"/>
      <c r="AF681" s="70"/>
      <c r="AG681" s="70"/>
      <c r="AH681" s="70"/>
      <c r="AI681" s="70"/>
      <c r="AJ681" s="70"/>
    </row>
    <row r="682">
      <c r="A682" s="79"/>
      <c r="B682" s="79"/>
      <c r="C682" s="79"/>
      <c r="D682" s="79"/>
      <c r="E682" s="79"/>
      <c r="F682" s="79"/>
      <c r="G682" s="79"/>
      <c r="H682" s="79"/>
      <c r="I682" s="79"/>
      <c r="J682" s="79"/>
      <c r="K682" s="79"/>
      <c r="L682" s="70"/>
      <c r="M682" s="70"/>
      <c r="N682" s="70"/>
      <c r="O682" s="73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  <c r="AA682" s="70"/>
      <c r="AB682" s="70"/>
      <c r="AC682" s="70"/>
      <c r="AD682" s="70"/>
      <c r="AE682" s="70"/>
      <c r="AF682" s="70"/>
      <c r="AG682" s="70"/>
      <c r="AH682" s="70"/>
      <c r="AI682" s="70"/>
      <c r="AJ682" s="70"/>
    </row>
    <row r="683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0"/>
      <c r="M683" s="70"/>
      <c r="N683" s="70"/>
      <c r="O683" s="73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  <c r="AA683" s="70"/>
      <c r="AB683" s="70"/>
      <c r="AC683" s="70"/>
      <c r="AD683" s="70"/>
      <c r="AE683" s="70"/>
      <c r="AF683" s="70"/>
      <c r="AG683" s="70"/>
      <c r="AH683" s="70"/>
      <c r="AI683" s="70"/>
      <c r="AJ683" s="70"/>
    </row>
    <row r="684">
      <c r="A684" s="79"/>
      <c r="B684" s="79"/>
      <c r="C684" s="79"/>
      <c r="D684" s="79"/>
      <c r="E684" s="79"/>
      <c r="F684" s="79"/>
      <c r="G684" s="79"/>
      <c r="H684" s="79"/>
      <c r="I684" s="79"/>
      <c r="J684" s="79"/>
      <c r="K684" s="79"/>
      <c r="L684" s="70"/>
      <c r="M684" s="70"/>
      <c r="N684" s="70"/>
      <c r="O684" s="73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  <c r="AA684" s="70"/>
      <c r="AB684" s="70"/>
      <c r="AC684" s="70"/>
      <c r="AD684" s="70"/>
      <c r="AE684" s="70"/>
      <c r="AF684" s="70"/>
      <c r="AG684" s="70"/>
      <c r="AH684" s="70"/>
      <c r="AI684" s="70"/>
      <c r="AJ684" s="70"/>
    </row>
    <row r="685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0"/>
      <c r="M685" s="70"/>
      <c r="N685" s="70"/>
      <c r="O685" s="73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  <c r="AA685" s="70"/>
      <c r="AB685" s="70"/>
      <c r="AC685" s="70"/>
      <c r="AD685" s="70"/>
      <c r="AE685" s="70"/>
      <c r="AF685" s="70"/>
      <c r="AG685" s="70"/>
      <c r="AH685" s="70"/>
      <c r="AI685" s="70"/>
      <c r="AJ685" s="70"/>
    </row>
    <row r="686">
      <c r="A686" s="79"/>
      <c r="B686" s="79"/>
      <c r="C686" s="79"/>
      <c r="D686" s="79"/>
      <c r="E686" s="79"/>
      <c r="F686" s="79"/>
      <c r="G686" s="79"/>
      <c r="H686" s="79"/>
      <c r="I686" s="79"/>
      <c r="J686" s="79"/>
      <c r="K686" s="79"/>
      <c r="L686" s="70"/>
      <c r="M686" s="70"/>
      <c r="N686" s="70"/>
      <c r="O686" s="73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  <c r="AA686" s="70"/>
      <c r="AB686" s="70"/>
      <c r="AC686" s="70"/>
      <c r="AD686" s="70"/>
      <c r="AE686" s="70"/>
      <c r="AF686" s="70"/>
      <c r="AG686" s="70"/>
      <c r="AH686" s="70"/>
      <c r="AI686" s="70"/>
      <c r="AJ686" s="70"/>
    </row>
    <row r="687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0"/>
      <c r="M687" s="70"/>
      <c r="N687" s="70"/>
      <c r="O687" s="73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  <c r="AA687" s="70"/>
      <c r="AB687" s="70"/>
      <c r="AC687" s="70"/>
      <c r="AD687" s="70"/>
      <c r="AE687" s="70"/>
      <c r="AF687" s="70"/>
      <c r="AG687" s="70"/>
      <c r="AH687" s="70"/>
      <c r="AI687" s="70"/>
      <c r="AJ687" s="70"/>
    </row>
    <row r="688">
      <c r="A688" s="79"/>
      <c r="B688" s="79"/>
      <c r="C688" s="79"/>
      <c r="D688" s="79"/>
      <c r="E688" s="79"/>
      <c r="F688" s="79"/>
      <c r="G688" s="79"/>
      <c r="H688" s="79"/>
      <c r="I688" s="79"/>
      <c r="J688" s="79"/>
      <c r="K688" s="79"/>
      <c r="L688" s="70"/>
      <c r="M688" s="70"/>
      <c r="N688" s="70"/>
      <c r="O688" s="73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  <c r="AA688" s="70"/>
      <c r="AB688" s="70"/>
      <c r="AC688" s="70"/>
      <c r="AD688" s="70"/>
      <c r="AE688" s="70"/>
      <c r="AF688" s="70"/>
      <c r="AG688" s="70"/>
      <c r="AH688" s="70"/>
      <c r="AI688" s="70"/>
      <c r="AJ688" s="70"/>
    </row>
    <row r="689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0"/>
      <c r="M689" s="70"/>
      <c r="N689" s="70"/>
      <c r="O689" s="73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  <c r="AA689" s="70"/>
      <c r="AB689" s="70"/>
      <c r="AC689" s="70"/>
      <c r="AD689" s="70"/>
      <c r="AE689" s="70"/>
      <c r="AF689" s="70"/>
      <c r="AG689" s="70"/>
      <c r="AH689" s="70"/>
      <c r="AI689" s="70"/>
      <c r="AJ689" s="70"/>
    </row>
    <row r="690">
      <c r="A690" s="79"/>
      <c r="B690" s="79"/>
      <c r="C690" s="79"/>
      <c r="D690" s="79"/>
      <c r="E690" s="79"/>
      <c r="F690" s="79"/>
      <c r="G690" s="79"/>
      <c r="H690" s="79"/>
      <c r="I690" s="79"/>
      <c r="J690" s="79"/>
      <c r="K690" s="79"/>
      <c r="L690" s="70"/>
      <c r="M690" s="70"/>
      <c r="N690" s="70"/>
      <c r="O690" s="73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  <c r="AA690" s="70"/>
      <c r="AB690" s="70"/>
      <c r="AC690" s="70"/>
      <c r="AD690" s="70"/>
      <c r="AE690" s="70"/>
      <c r="AF690" s="70"/>
      <c r="AG690" s="70"/>
      <c r="AH690" s="70"/>
      <c r="AI690" s="70"/>
      <c r="AJ690" s="70"/>
    </row>
    <row r="691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0"/>
      <c r="M691" s="70"/>
      <c r="N691" s="70"/>
      <c r="O691" s="73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  <c r="AA691" s="70"/>
      <c r="AB691" s="70"/>
      <c r="AC691" s="70"/>
      <c r="AD691" s="70"/>
      <c r="AE691" s="70"/>
      <c r="AF691" s="70"/>
      <c r="AG691" s="70"/>
      <c r="AH691" s="70"/>
      <c r="AI691" s="70"/>
      <c r="AJ691" s="70"/>
    </row>
    <row r="692">
      <c r="A692" s="79"/>
      <c r="B692" s="79"/>
      <c r="C692" s="79"/>
      <c r="D692" s="79"/>
      <c r="E692" s="79"/>
      <c r="F692" s="79"/>
      <c r="G692" s="79"/>
      <c r="H692" s="79"/>
      <c r="I692" s="79"/>
      <c r="J692" s="79"/>
      <c r="K692" s="79"/>
      <c r="L692" s="70"/>
      <c r="M692" s="70"/>
      <c r="N692" s="70"/>
      <c r="O692" s="73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  <c r="AA692" s="70"/>
      <c r="AB692" s="70"/>
      <c r="AC692" s="70"/>
      <c r="AD692" s="70"/>
      <c r="AE692" s="70"/>
      <c r="AF692" s="70"/>
      <c r="AG692" s="70"/>
      <c r="AH692" s="70"/>
      <c r="AI692" s="70"/>
      <c r="AJ692" s="70"/>
    </row>
    <row r="693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0"/>
      <c r="M693" s="70"/>
      <c r="N693" s="70"/>
      <c r="O693" s="73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  <c r="AA693" s="70"/>
      <c r="AB693" s="70"/>
      <c r="AC693" s="70"/>
      <c r="AD693" s="70"/>
      <c r="AE693" s="70"/>
      <c r="AF693" s="70"/>
      <c r="AG693" s="70"/>
      <c r="AH693" s="70"/>
      <c r="AI693" s="70"/>
      <c r="AJ693" s="70"/>
    </row>
    <row r="694">
      <c r="A694" s="79"/>
      <c r="B694" s="79"/>
      <c r="C694" s="79"/>
      <c r="D694" s="79"/>
      <c r="E694" s="79"/>
      <c r="F694" s="79"/>
      <c r="G694" s="79"/>
      <c r="H694" s="79"/>
      <c r="I694" s="79"/>
      <c r="J694" s="79"/>
      <c r="K694" s="79"/>
      <c r="L694" s="70"/>
      <c r="M694" s="70"/>
      <c r="N694" s="70"/>
      <c r="O694" s="73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  <c r="AA694" s="70"/>
      <c r="AB694" s="70"/>
      <c r="AC694" s="70"/>
      <c r="AD694" s="70"/>
      <c r="AE694" s="70"/>
      <c r="AF694" s="70"/>
      <c r="AG694" s="70"/>
      <c r="AH694" s="70"/>
      <c r="AI694" s="70"/>
      <c r="AJ694" s="70"/>
    </row>
    <row r="695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0"/>
      <c r="M695" s="70"/>
      <c r="N695" s="70"/>
      <c r="O695" s="73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  <c r="AA695" s="70"/>
      <c r="AB695" s="70"/>
      <c r="AC695" s="70"/>
      <c r="AD695" s="70"/>
      <c r="AE695" s="70"/>
      <c r="AF695" s="70"/>
      <c r="AG695" s="70"/>
      <c r="AH695" s="70"/>
      <c r="AI695" s="70"/>
      <c r="AJ695" s="70"/>
    </row>
    <row r="696">
      <c r="A696" s="79"/>
      <c r="B696" s="79"/>
      <c r="C696" s="79"/>
      <c r="D696" s="79"/>
      <c r="E696" s="79"/>
      <c r="F696" s="79"/>
      <c r="G696" s="79"/>
      <c r="H696" s="79"/>
      <c r="I696" s="79"/>
      <c r="J696" s="79"/>
      <c r="K696" s="79"/>
      <c r="L696" s="70"/>
      <c r="M696" s="70"/>
      <c r="N696" s="70"/>
      <c r="O696" s="73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  <c r="AA696" s="70"/>
      <c r="AB696" s="70"/>
      <c r="AC696" s="70"/>
      <c r="AD696" s="70"/>
      <c r="AE696" s="70"/>
      <c r="AF696" s="70"/>
      <c r="AG696" s="70"/>
      <c r="AH696" s="70"/>
      <c r="AI696" s="70"/>
      <c r="AJ696" s="70"/>
    </row>
    <row r="697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0"/>
      <c r="M697" s="70"/>
      <c r="N697" s="70"/>
      <c r="O697" s="73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  <c r="AA697" s="70"/>
      <c r="AB697" s="70"/>
      <c r="AC697" s="70"/>
      <c r="AD697" s="70"/>
      <c r="AE697" s="70"/>
      <c r="AF697" s="70"/>
      <c r="AG697" s="70"/>
      <c r="AH697" s="70"/>
      <c r="AI697" s="70"/>
      <c r="AJ697" s="70"/>
    </row>
    <row r="698">
      <c r="A698" s="79"/>
      <c r="B698" s="79"/>
      <c r="C698" s="79"/>
      <c r="D698" s="79"/>
      <c r="E698" s="79"/>
      <c r="F698" s="79"/>
      <c r="G698" s="79"/>
      <c r="H698" s="79"/>
      <c r="I698" s="79"/>
      <c r="J698" s="79"/>
      <c r="K698" s="79"/>
      <c r="L698" s="70"/>
      <c r="M698" s="70"/>
      <c r="N698" s="70"/>
      <c r="O698" s="73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  <c r="AA698" s="70"/>
      <c r="AB698" s="70"/>
      <c r="AC698" s="70"/>
      <c r="AD698" s="70"/>
      <c r="AE698" s="70"/>
      <c r="AF698" s="70"/>
      <c r="AG698" s="70"/>
      <c r="AH698" s="70"/>
      <c r="AI698" s="70"/>
      <c r="AJ698" s="70"/>
    </row>
    <row r="699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0"/>
      <c r="M699" s="70"/>
      <c r="N699" s="70"/>
      <c r="O699" s="73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  <c r="AA699" s="70"/>
      <c r="AB699" s="70"/>
      <c r="AC699" s="70"/>
      <c r="AD699" s="70"/>
      <c r="AE699" s="70"/>
      <c r="AF699" s="70"/>
      <c r="AG699" s="70"/>
      <c r="AH699" s="70"/>
      <c r="AI699" s="70"/>
      <c r="AJ699" s="70"/>
    </row>
    <row r="700">
      <c r="A700" s="79"/>
      <c r="B700" s="79"/>
      <c r="C700" s="79"/>
      <c r="D700" s="79"/>
      <c r="E700" s="79"/>
      <c r="F700" s="79"/>
      <c r="G700" s="79"/>
      <c r="H700" s="79"/>
      <c r="I700" s="79"/>
      <c r="J700" s="79"/>
      <c r="K700" s="79"/>
      <c r="L700" s="70"/>
      <c r="M700" s="70"/>
      <c r="N700" s="70"/>
      <c r="O700" s="73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  <c r="AA700" s="70"/>
      <c r="AB700" s="70"/>
      <c r="AC700" s="70"/>
      <c r="AD700" s="70"/>
      <c r="AE700" s="70"/>
      <c r="AF700" s="70"/>
      <c r="AG700" s="70"/>
      <c r="AH700" s="70"/>
      <c r="AI700" s="70"/>
      <c r="AJ700" s="70"/>
    </row>
    <row r="701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0"/>
      <c r="M701" s="70"/>
      <c r="N701" s="70"/>
      <c r="O701" s="73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  <c r="AA701" s="70"/>
      <c r="AB701" s="70"/>
      <c r="AC701" s="70"/>
      <c r="AD701" s="70"/>
      <c r="AE701" s="70"/>
      <c r="AF701" s="70"/>
      <c r="AG701" s="70"/>
      <c r="AH701" s="70"/>
      <c r="AI701" s="70"/>
      <c r="AJ701" s="70"/>
    </row>
    <row r="702">
      <c r="A702" s="79"/>
      <c r="B702" s="79"/>
      <c r="C702" s="79"/>
      <c r="D702" s="79"/>
      <c r="E702" s="79"/>
      <c r="F702" s="79"/>
      <c r="G702" s="79"/>
      <c r="H702" s="79"/>
      <c r="I702" s="79"/>
      <c r="J702" s="79"/>
      <c r="K702" s="79"/>
      <c r="L702" s="70"/>
      <c r="M702" s="70"/>
      <c r="N702" s="70"/>
      <c r="O702" s="73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  <c r="AA702" s="70"/>
      <c r="AB702" s="70"/>
      <c r="AC702" s="70"/>
      <c r="AD702" s="70"/>
      <c r="AE702" s="70"/>
      <c r="AF702" s="70"/>
      <c r="AG702" s="70"/>
      <c r="AH702" s="70"/>
      <c r="AI702" s="70"/>
      <c r="AJ702" s="70"/>
    </row>
    <row r="703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0"/>
      <c r="M703" s="70"/>
      <c r="N703" s="70"/>
      <c r="O703" s="73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  <c r="AA703" s="70"/>
      <c r="AB703" s="70"/>
      <c r="AC703" s="70"/>
      <c r="AD703" s="70"/>
      <c r="AE703" s="70"/>
      <c r="AF703" s="70"/>
      <c r="AG703" s="70"/>
      <c r="AH703" s="70"/>
      <c r="AI703" s="70"/>
      <c r="AJ703" s="70"/>
    </row>
    <row r="704">
      <c r="A704" s="79"/>
      <c r="B704" s="79"/>
      <c r="C704" s="79"/>
      <c r="D704" s="79"/>
      <c r="E704" s="79"/>
      <c r="F704" s="79"/>
      <c r="G704" s="79"/>
      <c r="H704" s="79"/>
      <c r="I704" s="79"/>
      <c r="J704" s="79"/>
      <c r="K704" s="79"/>
      <c r="L704" s="70"/>
      <c r="M704" s="70"/>
      <c r="N704" s="70"/>
      <c r="O704" s="73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  <c r="AA704" s="70"/>
      <c r="AB704" s="70"/>
      <c r="AC704" s="70"/>
      <c r="AD704" s="70"/>
      <c r="AE704" s="70"/>
      <c r="AF704" s="70"/>
      <c r="AG704" s="70"/>
      <c r="AH704" s="70"/>
      <c r="AI704" s="70"/>
      <c r="AJ704" s="70"/>
    </row>
    <row r="705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0"/>
      <c r="M705" s="70"/>
      <c r="N705" s="70"/>
      <c r="O705" s="73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  <c r="AA705" s="70"/>
      <c r="AB705" s="70"/>
      <c r="AC705" s="70"/>
      <c r="AD705" s="70"/>
      <c r="AE705" s="70"/>
      <c r="AF705" s="70"/>
      <c r="AG705" s="70"/>
      <c r="AH705" s="70"/>
      <c r="AI705" s="70"/>
      <c r="AJ705" s="70"/>
    </row>
    <row r="706">
      <c r="A706" s="79"/>
      <c r="B706" s="79"/>
      <c r="C706" s="79"/>
      <c r="D706" s="79"/>
      <c r="E706" s="79"/>
      <c r="F706" s="79"/>
      <c r="G706" s="79"/>
      <c r="H706" s="79"/>
      <c r="I706" s="79"/>
      <c r="J706" s="79"/>
      <c r="K706" s="79"/>
      <c r="L706" s="70"/>
      <c r="M706" s="70"/>
      <c r="N706" s="70"/>
      <c r="O706" s="73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  <c r="AA706" s="70"/>
      <c r="AB706" s="70"/>
      <c r="AC706" s="70"/>
      <c r="AD706" s="70"/>
      <c r="AE706" s="70"/>
      <c r="AF706" s="70"/>
      <c r="AG706" s="70"/>
      <c r="AH706" s="70"/>
      <c r="AI706" s="70"/>
      <c r="AJ706" s="70"/>
    </row>
    <row r="707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0"/>
      <c r="M707" s="70"/>
      <c r="N707" s="70"/>
      <c r="O707" s="73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  <c r="AA707" s="70"/>
      <c r="AB707" s="70"/>
      <c r="AC707" s="70"/>
      <c r="AD707" s="70"/>
      <c r="AE707" s="70"/>
      <c r="AF707" s="70"/>
      <c r="AG707" s="70"/>
      <c r="AH707" s="70"/>
      <c r="AI707" s="70"/>
      <c r="AJ707" s="70"/>
    </row>
    <row r="708">
      <c r="A708" s="79"/>
      <c r="B708" s="79"/>
      <c r="C708" s="79"/>
      <c r="D708" s="79"/>
      <c r="E708" s="79"/>
      <c r="F708" s="79"/>
      <c r="G708" s="79"/>
      <c r="H708" s="79"/>
      <c r="I708" s="79"/>
      <c r="J708" s="79"/>
      <c r="K708" s="79"/>
      <c r="L708" s="70"/>
      <c r="M708" s="70"/>
      <c r="N708" s="70"/>
      <c r="O708" s="73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  <c r="AA708" s="70"/>
      <c r="AB708" s="70"/>
      <c r="AC708" s="70"/>
      <c r="AD708" s="70"/>
      <c r="AE708" s="70"/>
      <c r="AF708" s="70"/>
      <c r="AG708" s="70"/>
      <c r="AH708" s="70"/>
      <c r="AI708" s="70"/>
      <c r="AJ708" s="70"/>
    </row>
    <row r="709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0"/>
      <c r="M709" s="70"/>
      <c r="N709" s="70"/>
      <c r="O709" s="73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  <c r="AA709" s="70"/>
      <c r="AB709" s="70"/>
      <c r="AC709" s="70"/>
      <c r="AD709" s="70"/>
      <c r="AE709" s="70"/>
      <c r="AF709" s="70"/>
      <c r="AG709" s="70"/>
      <c r="AH709" s="70"/>
      <c r="AI709" s="70"/>
      <c r="AJ709" s="70"/>
    </row>
    <row r="710">
      <c r="A710" s="79"/>
      <c r="B710" s="79"/>
      <c r="C710" s="79"/>
      <c r="D710" s="79"/>
      <c r="E710" s="79"/>
      <c r="F710" s="79"/>
      <c r="G710" s="79"/>
      <c r="H710" s="79"/>
      <c r="I710" s="79"/>
      <c r="J710" s="79"/>
      <c r="K710" s="79"/>
      <c r="L710" s="70"/>
      <c r="M710" s="70"/>
      <c r="N710" s="70"/>
      <c r="O710" s="73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  <c r="AA710" s="70"/>
      <c r="AB710" s="70"/>
      <c r="AC710" s="70"/>
      <c r="AD710" s="70"/>
      <c r="AE710" s="70"/>
      <c r="AF710" s="70"/>
      <c r="AG710" s="70"/>
      <c r="AH710" s="70"/>
      <c r="AI710" s="70"/>
      <c r="AJ710" s="70"/>
    </row>
    <row r="711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0"/>
      <c r="M711" s="70"/>
      <c r="N711" s="70"/>
      <c r="O711" s="73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  <c r="AA711" s="70"/>
      <c r="AB711" s="70"/>
      <c r="AC711" s="70"/>
      <c r="AD711" s="70"/>
      <c r="AE711" s="70"/>
      <c r="AF711" s="70"/>
      <c r="AG711" s="70"/>
      <c r="AH711" s="70"/>
      <c r="AI711" s="70"/>
      <c r="AJ711" s="70"/>
    </row>
    <row r="712">
      <c r="A712" s="79"/>
      <c r="B712" s="79"/>
      <c r="C712" s="79"/>
      <c r="D712" s="79"/>
      <c r="E712" s="79"/>
      <c r="F712" s="79"/>
      <c r="G712" s="79"/>
      <c r="H712" s="79"/>
      <c r="I712" s="79"/>
      <c r="J712" s="79"/>
      <c r="K712" s="79"/>
      <c r="L712" s="70"/>
      <c r="M712" s="70"/>
      <c r="N712" s="70"/>
      <c r="O712" s="73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  <c r="AA712" s="70"/>
      <c r="AB712" s="70"/>
      <c r="AC712" s="70"/>
      <c r="AD712" s="70"/>
      <c r="AE712" s="70"/>
      <c r="AF712" s="70"/>
      <c r="AG712" s="70"/>
      <c r="AH712" s="70"/>
      <c r="AI712" s="70"/>
      <c r="AJ712" s="70"/>
    </row>
    <row r="713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0"/>
      <c r="M713" s="70"/>
      <c r="N713" s="70"/>
      <c r="O713" s="73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  <c r="AA713" s="70"/>
      <c r="AB713" s="70"/>
      <c r="AC713" s="70"/>
      <c r="AD713" s="70"/>
      <c r="AE713" s="70"/>
      <c r="AF713" s="70"/>
      <c r="AG713" s="70"/>
      <c r="AH713" s="70"/>
      <c r="AI713" s="70"/>
      <c r="AJ713" s="70"/>
    </row>
    <row r="714">
      <c r="A714" s="79"/>
      <c r="B714" s="79"/>
      <c r="C714" s="79"/>
      <c r="D714" s="79"/>
      <c r="E714" s="79"/>
      <c r="F714" s="79"/>
      <c r="G714" s="79"/>
      <c r="H714" s="79"/>
      <c r="I714" s="79"/>
      <c r="J714" s="79"/>
      <c r="K714" s="79"/>
      <c r="L714" s="70"/>
      <c r="M714" s="70"/>
      <c r="N714" s="70"/>
      <c r="O714" s="73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  <c r="AA714" s="70"/>
      <c r="AB714" s="70"/>
      <c r="AC714" s="70"/>
      <c r="AD714" s="70"/>
      <c r="AE714" s="70"/>
      <c r="AF714" s="70"/>
      <c r="AG714" s="70"/>
      <c r="AH714" s="70"/>
      <c r="AI714" s="70"/>
      <c r="AJ714" s="70"/>
    </row>
    <row r="715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0"/>
      <c r="M715" s="70"/>
      <c r="N715" s="70"/>
      <c r="O715" s="73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  <c r="AA715" s="70"/>
      <c r="AB715" s="70"/>
      <c r="AC715" s="70"/>
      <c r="AD715" s="70"/>
      <c r="AE715" s="70"/>
      <c r="AF715" s="70"/>
      <c r="AG715" s="70"/>
      <c r="AH715" s="70"/>
      <c r="AI715" s="70"/>
      <c r="AJ715" s="70"/>
    </row>
    <row r="716">
      <c r="A716" s="79"/>
      <c r="B716" s="79"/>
      <c r="C716" s="79"/>
      <c r="D716" s="79"/>
      <c r="E716" s="79"/>
      <c r="F716" s="79"/>
      <c r="G716" s="79"/>
      <c r="H716" s="79"/>
      <c r="I716" s="79"/>
      <c r="J716" s="79"/>
      <c r="K716" s="79"/>
      <c r="L716" s="70"/>
      <c r="M716" s="70"/>
      <c r="N716" s="70"/>
      <c r="O716" s="73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  <c r="AA716" s="70"/>
      <c r="AB716" s="70"/>
      <c r="AC716" s="70"/>
      <c r="AD716" s="70"/>
      <c r="AE716" s="70"/>
      <c r="AF716" s="70"/>
      <c r="AG716" s="70"/>
      <c r="AH716" s="70"/>
      <c r="AI716" s="70"/>
      <c r="AJ716" s="70"/>
    </row>
    <row r="717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0"/>
      <c r="M717" s="70"/>
      <c r="N717" s="70"/>
      <c r="O717" s="73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  <c r="AA717" s="70"/>
      <c r="AB717" s="70"/>
      <c r="AC717" s="70"/>
      <c r="AD717" s="70"/>
      <c r="AE717" s="70"/>
      <c r="AF717" s="70"/>
      <c r="AG717" s="70"/>
      <c r="AH717" s="70"/>
      <c r="AI717" s="70"/>
      <c r="AJ717" s="70"/>
    </row>
    <row r="718">
      <c r="A718" s="79"/>
      <c r="B718" s="79"/>
      <c r="C718" s="79"/>
      <c r="D718" s="79"/>
      <c r="E718" s="79"/>
      <c r="F718" s="79"/>
      <c r="G718" s="79"/>
      <c r="H718" s="79"/>
      <c r="I718" s="79"/>
      <c r="J718" s="79"/>
      <c r="K718" s="79"/>
      <c r="L718" s="70"/>
      <c r="M718" s="70"/>
      <c r="N718" s="70"/>
      <c r="O718" s="73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  <c r="AA718" s="70"/>
      <c r="AB718" s="70"/>
      <c r="AC718" s="70"/>
      <c r="AD718" s="70"/>
      <c r="AE718" s="70"/>
      <c r="AF718" s="70"/>
      <c r="AG718" s="70"/>
      <c r="AH718" s="70"/>
      <c r="AI718" s="70"/>
      <c r="AJ718" s="70"/>
    </row>
    <row r="719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0"/>
      <c r="M719" s="70"/>
      <c r="N719" s="70"/>
      <c r="O719" s="73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  <c r="AA719" s="70"/>
      <c r="AB719" s="70"/>
      <c r="AC719" s="70"/>
      <c r="AD719" s="70"/>
      <c r="AE719" s="70"/>
      <c r="AF719" s="70"/>
      <c r="AG719" s="70"/>
      <c r="AH719" s="70"/>
      <c r="AI719" s="70"/>
      <c r="AJ719" s="70"/>
    </row>
    <row r="720">
      <c r="A720" s="79"/>
      <c r="B720" s="79"/>
      <c r="C720" s="79"/>
      <c r="D720" s="79"/>
      <c r="E720" s="79"/>
      <c r="F720" s="79"/>
      <c r="G720" s="79"/>
      <c r="H720" s="79"/>
      <c r="I720" s="79"/>
      <c r="J720" s="79"/>
      <c r="K720" s="79"/>
      <c r="L720" s="70"/>
      <c r="M720" s="70"/>
      <c r="N720" s="70"/>
      <c r="O720" s="73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  <c r="AA720" s="70"/>
      <c r="AB720" s="70"/>
      <c r="AC720" s="70"/>
      <c r="AD720" s="70"/>
      <c r="AE720" s="70"/>
      <c r="AF720" s="70"/>
      <c r="AG720" s="70"/>
      <c r="AH720" s="70"/>
      <c r="AI720" s="70"/>
      <c r="AJ720" s="70"/>
    </row>
    <row r="721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0"/>
      <c r="M721" s="70"/>
      <c r="N721" s="70"/>
      <c r="O721" s="73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  <c r="AA721" s="70"/>
      <c r="AB721" s="70"/>
      <c r="AC721" s="70"/>
      <c r="AD721" s="70"/>
      <c r="AE721" s="70"/>
      <c r="AF721" s="70"/>
      <c r="AG721" s="70"/>
      <c r="AH721" s="70"/>
      <c r="AI721" s="70"/>
      <c r="AJ721" s="70"/>
    </row>
    <row r="722">
      <c r="A722" s="79"/>
      <c r="B722" s="79"/>
      <c r="C722" s="79"/>
      <c r="D722" s="79"/>
      <c r="E722" s="79"/>
      <c r="F722" s="79"/>
      <c r="G722" s="79"/>
      <c r="H722" s="79"/>
      <c r="I722" s="79"/>
      <c r="J722" s="79"/>
      <c r="K722" s="79"/>
      <c r="L722" s="70"/>
      <c r="M722" s="70"/>
      <c r="N722" s="70"/>
      <c r="O722" s="73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  <c r="AA722" s="70"/>
      <c r="AB722" s="70"/>
      <c r="AC722" s="70"/>
      <c r="AD722" s="70"/>
      <c r="AE722" s="70"/>
      <c r="AF722" s="70"/>
      <c r="AG722" s="70"/>
      <c r="AH722" s="70"/>
      <c r="AI722" s="70"/>
      <c r="AJ722" s="70"/>
    </row>
    <row r="723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0"/>
      <c r="M723" s="70"/>
      <c r="N723" s="70"/>
      <c r="O723" s="73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  <c r="AA723" s="70"/>
      <c r="AB723" s="70"/>
      <c r="AC723" s="70"/>
      <c r="AD723" s="70"/>
      <c r="AE723" s="70"/>
      <c r="AF723" s="70"/>
      <c r="AG723" s="70"/>
      <c r="AH723" s="70"/>
      <c r="AI723" s="70"/>
      <c r="AJ723" s="70"/>
    </row>
    <row r="724">
      <c r="A724" s="79"/>
      <c r="B724" s="79"/>
      <c r="C724" s="79"/>
      <c r="D724" s="79"/>
      <c r="E724" s="79"/>
      <c r="F724" s="79"/>
      <c r="G724" s="79"/>
      <c r="H724" s="79"/>
      <c r="I724" s="79"/>
      <c r="J724" s="79"/>
      <c r="K724" s="79"/>
      <c r="L724" s="70"/>
      <c r="M724" s="70"/>
      <c r="N724" s="70"/>
      <c r="O724" s="73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  <c r="AA724" s="70"/>
      <c r="AB724" s="70"/>
      <c r="AC724" s="70"/>
      <c r="AD724" s="70"/>
      <c r="AE724" s="70"/>
      <c r="AF724" s="70"/>
      <c r="AG724" s="70"/>
      <c r="AH724" s="70"/>
      <c r="AI724" s="70"/>
      <c r="AJ724" s="70"/>
    </row>
    <row r="725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0"/>
      <c r="M725" s="70"/>
      <c r="N725" s="70"/>
      <c r="O725" s="73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  <c r="AA725" s="70"/>
      <c r="AB725" s="70"/>
      <c r="AC725" s="70"/>
      <c r="AD725" s="70"/>
      <c r="AE725" s="70"/>
      <c r="AF725" s="70"/>
      <c r="AG725" s="70"/>
      <c r="AH725" s="70"/>
      <c r="AI725" s="70"/>
      <c r="AJ725" s="70"/>
    </row>
    <row r="726">
      <c r="A726" s="79"/>
      <c r="B726" s="79"/>
      <c r="C726" s="79"/>
      <c r="D726" s="79"/>
      <c r="E726" s="79"/>
      <c r="F726" s="79"/>
      <c r="G726" s="79"/>
      <c r="H726" s="79"/>
      <c r="I726" s="79"/>
      <c r="J726" s="79"/>
      <c r="K726" s="79"/>
      <c r="L726" s="70"/>
      <c r="M726" s="70"/>
      <c r="N726" s="70"/>
      <c r="O726" s="73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  <c r="AA726" s="70"/>
      <c r="AB726" s="70"/>
      <c r="AC726" s="70"/>
      <c r="AD726" s="70"/>
      <c r="AE726" s="70"/>
      <c r="AF726" s="70"/>
      <c r="AG726" s="70"/>
      <c r="AH726" s="70"/>
      <c r="AI726" s="70"/>
      <c r="AJ726" s="70"/>
    </row>
    <row r="727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0"/>
      <c r="M727" s="70"/>
      <c r="N727" s="70"/>
      <c r="O727" s="73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  <c r="AA727" s="70"/>
      <c r="AB727" s="70"/>
      <c r="AC727" s="70"/>
      <c r="AD727" s="70"/>
      <c r="AE727" s="70"/>
      <c r="AF727" s="70"/>
      <c r="AG727" s="70"/>
      <c r="AH727" s="70"/>
      <c r="AI727" s="70"/>
      <c r="AJ727" s="70"/>
    </row>
    <row r="728">
      <c r="A728" s="79"/>
      <c r="B728" s="79"/>
      <c r="C728" s="79"/>
      <c r="D728" s="79"/>
      <c r="E728" s="79"/>
      <c r="F728" s="79"/>
      <c r="G728" s="79"/>
      <c r="H728" s="79"/>
      <c r="I728" s="79"/>
      <c r="J728" s="79"/>
      <c r="K728" s="79"/>
      <c r="L728" s="70"/>
      <c r="M728" s="70"/>
      <c r="N728" s="70"/>
      <c r="O728" s="73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  <c r="AA728" s="70"/>
      <c r="AB728" s="70"/>
      <c r="AC728" s="70"/>
      <c r="AD728" s="70"/>
      <c r="AE728" s="70"/>
      <c r="AF728" s="70"/>
      <c r="AG728" s="70"/>
      <c r="AH728" s="70"/>
      <c r="AI728" s="70"/>
      <c r="AJ728" s="70"/>
    </row>
    <row r="729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0"/>
      <c r="M729" s="70"/>
      <c r="N729" s="70"/>
      <c r="O729" s="73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  <c r="AA729" s="70"/>
      <c r="AB729" s="70"/>
      <c r="AC729" s="70"/>
      <c r="AD729" s="70"/>
      <c r="AE729" s="70"/>
      <c r="AF729" s="70"/>
      <c r="AG729" s="70"/>
      <c r="AH729" s="70"/>
      <c r="AI729" s="70"/>
      <c r="AJ729" s="70"/>
    </row>
    <row r="730">
      <c r="A730" s="79"/>
      <c r="B730" s="79"/>
      <c r="C730" s="79"/>
      <c r="D730" s="79"/>
      <c r="E730" s="79"/>
      <c r="F730" s="79"/>
      <c r="G730" s="79"/>
      <c r="H730" s="79"/>
      <c r="I730" s="79"/>
      <c r="J730" s="79"/>
      <c r="K730" s="79"/>
      <c r="L730" s="70"/>
      <c r="M730" s="70"/>
      <c r="N730" s="70"/>
      <c r="O730" s="73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  <c r="AA730" s="70"/>
      <c r="AB730" s="70"/>
      <c r="AC730" s="70"/>
      <c r="AD730" s="70"/>
      <c r="AE730" s="70"/>
      <c r="AF730" s="70"/>
      <c r="AG730" s="70"/>
      <c r="AH730" s="70"/>
      <c r="AI730" s="70"/>
      <c r="AJ730" s="70"/>
    </row>
    <row r="731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0"/>
      <c r="M731" s="70"/>
      <c r="N731" s="70"/>
      <c r="O731" s="73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  <c r="AA731" s="70"/>
      <c r="AB731" s="70"/>
      <c r="AC731" s="70"/>
      <c r="AD731" s="70"/>
      <c r="AE731" s="70"/>
      <c r="AF731" s="70"/>
      <c r="AG731" s="70"/>
      <c r="AH731" s="70"/>
      <c r="AI731" s="70"/>
      <c r="AJ731" s="70"/>
    </row>
    <row r="732">
      <c r="A732" s="79"/>
      <c r="B732" s="79"/>
      <c r="C732" s="79"/>
      <c r="D732" s="79"/>
      <c r="E732" s="79"/>
      <c r="F732" s="79"/>
      <c r="G732" s="79"/>
      <c r="H732" s="79"/>
      <c r="I732" s="79"/>
      <c r="J732" s="79"/>
      <c r="K732" s="79"/>
      <c r="L732" s="70"/>
      <c r="M732" s="70"/>
      <c r="N732" s="70"/>
      <c r="O732" s="73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  <c r="AA732" s="70"/>
      <c r="AB732" s="70"/>
      <c r="AC732" s="70"/>
      <c r="AD732" s="70"/>
      <c r="AE732" s="70"/>
      <c r="AF732" s="70"/>
      <c r="AG732" s="70"/>
      <c r="AH732" s="70"/>
      <c r="AI732" s="70"/>
      <c r="AJ732" s="70"/>
    </row>
    <row r="733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0"/>
      <c r="M733" s="70"/>
      <c r="N733" s="70"/>
      <c r="O733" s="73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  <c r="AA733" s="70"/>
      <c r="AB733" s="70"/>
      <c r="AC733" s="70"/>
      <c r="AD733" s="70"/>
      <c r="AE733" s="70"/>
      <c r="AF733" s="70"/>
      <c r="AG733" s="70"/>
      <c r="AH733" s="70"/>
      <c r="AI733" s="70"/>
      <c r="AJ733" s="70"/>
    </row>
    <row r="734">
      <c r="A734" s="79"/>
      <c r="B734" s="79"/>
      <c r="C734" s="79"/>
      <c r="D734" s="79"/>
      <c r="E734" s="79"/>
      <c r="F734" s="79"/>
      <c r="G734" s="79"/>
      <c r="H734" s="79"/>
      <c r="I734" s="79"/>
      <c r="J734" s="79"/>
      <c r="K734" s="79"/>
      <c r="L734" s="70"/>
      <c r="M734" s="70"/>
      <c r="N734" s="70"/>
      <c r="O734" s="73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  <c r="AA734" s="70"/>
      <c r="AB734" s="70"/>
      <c r="AC734" s="70"/>
      <c r="AD734" s="70"/>
      <c r="AE734" s="70"/>
      <c r="AF734" s="70"/>
      <c r="AG734" s="70"/>
      <c r="AH734" s="70"/>
      <c r="AI734" s="70"/>
      <c r="AJ734" s="70"/>
    </row>
    <row r="735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0"/>
      <c r="M735" s="70"/>
      <c r="N735" s="70"/>
      <c r="O735" s="73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  <c r="AA735" s="70"/>
      <c r="AB735" s="70"/>
      <c r="AC735" s="70"/>
      <c r="AD735" s="70"/>
      <c r="AE735" s="70"/>
      <c r="AF735" s="70"/>
      <c r="AG735" s="70"/>
      <c r="AH735" s="70"/>
      <c r="AI735" s="70"/>
      <c r="AJ735" s="70"/>
    </row>
    <row r="736">
      <c r="A736" s="79"/>
      <c r="B736" s="79"/>
      <c r="C736" s="79"/>
      <c r="D736" s="79"/>
      <c r="E736" s="79"/>
      <c r="F736" s="79"/>
      <c r="G736" s="79"/>
      <c r="H736" s="79"/>
      <c r="I736" s="79"/>
      <c r="J736" s="79"/>
      <c r="K736" s="79"/>
      <c r="L736" s="70"/>
      <c r="M736" s="70"/>
      <c r="N736" s="70"/>
      <c r="O736" s="73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  <c r="AA736" s="70"/>
      <c r="AB736" s="70"/>
      <c r="AC736" s="70"/>
      <c r="AD736" s="70"/>
      <c r="AE736" s="70"/>
      <c r="AF736" s="70"/>
      <c r="AG736" s="70"/>
      <c r="AH736" s="70"/>
      <c r="AI736" s="70"/>
      <c r="AJ736" s="70"/>
    </row>
    <row r="737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0"/>
      <c r="M737" s="70"/>
      <c r="N737" s="70"/>
      <c r="O737" s="73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  <c r="AA737" s="70"/>
      <c r="AB737" s="70"/>
      <c r="AC737" s="70"/>
      <c r="AD737" s="70"/>
      <c r="AE737" s="70"/>
      <c r="AF737" s="70"/>
      <c r="AG737" s="70"/>
      <c r="AH737" s="70"/>
      <c r="AI737" s="70"/>
      <c r="AJ737" s="70"/>
    </row>
    <row r="738">
      <c r="A738" s="79"/>
      <c r="B738" s="79"/>
      <c r="C738" s="79"/>
      <c r="D738" s="79"/>
      <c r="E738" s="79"/>
      <c r="F738" s="79"/>
      <c r="G738" s="79"/>
      <c r="H738" s="79"/>
      <c r="I738" s="79"/>
      <c r="J738" s="79"/>
      <c r="K738" s="79"/>
      <c r="L738" s="70"/>
      <c r="M738" s="70"/>
      <c r="N738" s="70"/>
      <c r="O738" s="73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  <c r="AA738" s="70"/>
      <c r="AB738" s="70"/>
      <c r="AC738" s="70"/>
      <c r="AD738" s="70"/>
      <c r="AE738" s="70"/>
      <c r="AF738" s="70"/>
      <c r="AG738" s="70"/>
      <c r="AH738" s="70"/>
      <c r="AI738" s="70"/>
      <c r="AJ738" s="70"/>
    </row>
    <row r="739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0"/>
      <c r="M739" s="70"/>
      <c r="N739" s="70"/>
      <c r="O739" s="73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  <c r="AA739" s="70"/>
      <c r="AB739" s="70"/>
      <c r="AC739" s="70"/>
      <c r="AD739" s="70"/>
      <c r="AE739" s="70"/>
      <c r="AF739" s="70"/>
      <c r="AG739" s="70"/>
      <c r="AH739" s="70"/>
      <c r="AI739" s="70"/>
      <c r="AJ739" s="70"/>
    </row>
    <row r="740">
      <c r="A740" s="79"/>
      <c r="B740" s="79"/>
      <c r="C740" s="79"/>
      <c r="D740" s="79"/>
      <c r="E740" s="79"/>
      <c r="F740" s="79"/>
      <c r="G740" s="79"/>
      <c r="H740" s="79"/>
      <c r="I740" s="79"/>
      <c r="J740" s="79"/>
      <c r="K740" s="79"/>
      <c r="L740" s="70"/>
      <c r="M740" s="70"/>
      <c r="N740" s="70"/>
      <c r="O740" s="73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  <c r="AA740" s="70"/>
      <c r="AB740" s="70"/>
      <c r="AC740" s="70"/>
      <c r="AD740" s="70"/>
      <c r="AE740" s="70"/>
      <c r="AF740" s="70"/>
      <c r="AG740" s="70"/>
      <c r="AH740" s="70"/>
      <c r="AI740" s="70"/>
      <c r="AJ740" s="70"/>
    </row>
    <row r="741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0"/>
      <c r="M741" s="70"/>
      <c r="N741" s="70"/>
      <c r="O741" s="73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  <c r="AA741" s="70"/>
      <c r="AB741" s="70"/>
      <c r="AC741" s="70"/>
      <c r="AD741" s="70"/>
      <c r="AE741" s="70"/>
      <c r="AF741" s="70"/>
      <c r="AG741" s="70"/>
      <c r="AH741" s="70"/>
      <c r="AI741" s="70"/>
      <c r="AJ741" s="70"/>
    </row>
    <row r="742">
      <c r="A742" s="79"/>
      <c r="B742" s="79"/>
      <c r="C742" s="79"/>
      <c r="D742" s="79"/>
      <c r="E742" s="79"/>
      <c r="F742" s="79"/>
      <c r="G742" s="79"/>
      <c r="H742" s="79"/>
      <c r="I742" s="79"/>
      <c r="J742" s="79"/>
      <c r="K742" s="79"/>
      <c r="L742" s="70"/>
      <c r="M742" s="70"/>
      <c r="N742" s="70"/>
      <c r="O742" s="73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  <c r="AA742" s="70"/>
      <c r="AB742" s="70"/>
      <c r="AC742" s="70"/>
      <c r="AD742" s="70"/>
      <c r="AE742" s="70"/>
      <c r="AF742" s="70"/>
      <c r="AG742" s="70"/>
      <c r="AH742" s="70"/>
      <c r="AI742" s="70"/>
      <c r="AJ742" s="70"/>
    </row>
    <row r="743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0"/>
      <c r="M743" s="70"/>
      <c r="N743" s="70"/>
      <c r="O743" s="73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  <c r="AA743" s="70"/>
      <c r="AB743" s="70"/>
      <c r="AC743" s="70"/>
      <c r="AD743" s="70"/>
      <c r="AE743" s="70"/>
      <c r="AF743" s="70"/>
      <c r="AG743" s="70"/>
      <c r="AH743" s="70"/>
      <c r="AI743" s="70"/>
      <c r="AJ743" s="70"/>
    </row>
    <row r="744">
      <c r="A744" s="79"/>
      <c r="B744" s="79"/>
      <c r="C744" s="79"/>
      <c r="D744" s="79"/>
      <c r="E744" s="79"/>
      <c r="F744" s="79"/>
      <c r="G744" s="79"/>
      <c r="H744" s="79"/>
      <c r="I744" s="79"/>
      <c r="J744" s="79"/>
      <c r="K744" s="79"/>
      <c r="L744" s="70"/>
      <c r="M744" s="70"/>
      <c r="N744" s="70"/>
      <c r="O744" s="73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  <c r="AA744" s="70"/>
      <c r="AB744" s="70"/>
      <c r="AC744" s="70"/>
      <c r="AD744" s="70"/>
      <c r="AE744" s="70"/>
      <c r="AF744" s="70"/>
      <c r="AG744" s="70"/>
      <c r="AH744" s="70"/>
      <c r="AI744" s="70"/>
      <c r="AJ744" s="70"/>
    </row>
    <row r="745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0"/>
      <c r="M745" s="70"/>
      <c r="N745" s="70"/>
      <c r="O745" s="73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  <c r="AA745" s="70"/>
      <c r="AB745" s="70"/>
      <c r="AC745" s="70"/>
      <c r="AD745" s="70"/>
      <c r="AE745" s="70"/>
      <c r="AF745" s="70"/>
      <c r="AG745" s="70"/>
      <c r="AH745" s="70"/>
      <c r="AI745" s="70"/>
      <c r="AJ745" s="70"/>
    </row>
    <row r="746">
      <c r="A746" s="79"/>
      <c r="B746" s="79"/>
      <c r="C746" s="79"/>
      <c r="D746" s="79"/>
      <c r="E746" s="79"/>
      <c r="F746" s="79"/>
      <c r="G746" s="79"/>
      <c r="H746" s="79"/>
      <c r="I746" s="79"/>
      <c r="J746" s="79"/>
      <c r="K746" s="79"/>
      <c r="L746" s="70"/>
      <c r="M746" s="70"/>
      <c r="N746" s="70"/>
      <c r="O746" s="73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  <c r="AA746" s="70"/>
      <c r="AB746" s="70"/>
      <c r="AC746" s="70"/>
      <c r="AD746" s="70"/>
      <c r="AE746" s="70"/>
      <c r="AF746" s="70"/>
      <c r="AG746" s="70"/>
      <c r="AH746" s="70"/>
      <c r="AI746" s="70"/>
      <c r="AJ746" s="70"/>
    </row>
    <row r="747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0"/>
      <c r="M747" s="70"/>
      <c r="N747" s="70"/>
      <c r="O747" s="73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  <c r="AA747" s="70"/>
      <c r="AB747" s="70"/>
      <c r="AC747" s="70"/>
      <c r="AD747" s="70"/>
      <c r="AE747" s="70"/>
      <c r="AF747" s="70"/>
      <c r="AG747" s="70"/>
      <c r="AH747" s="70"/>
      <c r="AI747" s="70"/>
      <c r="AJ747" s="70"/>
    </row>
    <row r="748">
      <c r="A748" s="79"/>
      <c r="B748" s="79"/>
      <c r="C748" s="79"/>
      <c r="D748" s="79"/>
      <c r="E748" s="79"/>
      <c r="F748" s="79"/>
      <c r="G748" s="79"/>
      <c r="H748" s="79"/>
      <c r="I748" s="79"/>
      <c r="J748" s="79"/>
      <c r="K748" s="79"/>
      <c r="L748" s="70"/>
      <c r="M748" s="70"/>
      <c r="N748" s="70"/>
      <c r="O748" s="73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  <c r="AA748" s="70"/>
      <c r="AB748" s="70"/>
      <c r="AC748" s="70"/>
      <c r="AD748" s="70"/>
      <c r="AE748" s="70"/>
      <c r="AF748" s="70"/>
      <c r="AG748" s="70"/>
      <c r="AH748" s="70"/>
      <c r="AI748" s="70"/>
      <c r="AJ748" s="70"/>
    </row>
    <row r="749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0"/>
      <c r="M749" s="70"/>
      <c r="N749" s="70"/>
      <c r="O749" s="73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  <c r="AA749" s="70"/>
      <c r="AB749" s="70"/>
      <c r="AC749" s="70"/>
      <c r="AD749" s="70"/>
      <c r="AE749" s="70"/>
      <c r="AF749" s="70"/>
      <c r="AG749" s="70"/>
      <c r="AH749" s="70"/>
      <c r="AI749" s="70"/>
      <c r="AJ749" s="70"/>
    </row>
    <row r="750">
      <c r="A750" s="79"/>
      <c r="B750" s="79"/>
      <c r="C750" s="79"/>
      <c r="D750" s="79"/>
      <c r="E750" s="79"/>
      <c r="F750" s="79"/>
      <c r="G750" s="79"/>
      <c r="H750" s="79"/>
      <c r="I750" s="79"/>
      <c r="J750" s="79"/>
      <c r="K750" s="79"/>
      <c r="L750" s="70"/>
      <c r="M750" s="70"/>
      <c r="N750" s="70"/>
      <c r="O750" s="73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  <c r="AA750" s="70"/>
      <c r="AB750" s="70"/>
      <c r="AC750" s="70"/>
      <c r="AD750" s="70"/>
      <c r="AE750" s="70"/>
      <c r="AF750" s="70"/>
      <c r="AG750" s="70"/>
      <c r="AH750" s="70"/>
      <c r="AI750" s="70"/>
      <c r="AJ750" s="70"/>
    </row>
    <row r="751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0"/>
      <c r="M751" s="70"/>
      <c r="N751" s="70"/>
      <c r="O751" s="73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  <c r="AA751" s="70"/>
      <c r="AB751" s="70"/>
      <c r="AC751" s="70"/>
      <c r="AD751" s="70"/>
      <c r="AE751" s="70"/>
      <c r="AF751" s="70"/>
      <c r="AG751" s="70"/>
      <c r="AH751" s="70"/>
      <c r="AI751" s="70"/>
      <c r="AJ751" s="70"/>
    </row>
    <row r="752">
      <c r="A752" s="79"/>
      <c r="B752" s="79"/>
      <c r="C752" s="79"/>
      <c r="D752" s="79"/>
      <c r="E752" s="79"/>
      <c r="F752" s="79"/>
      <c r="G752" s="79"/>
      <c r="H752" s="79"/>
      <c r="I752" s="79"/>
      <c r="J752" s="79"/>
      <c r="K752" s="79"/>
      <c r="L752" s="70"/>
      <c r="M752" s="70"/>
      <c r="N752" s="70"/>
      <c r="O752" s="73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  <c r="AA752" s="70"/>
      <c r="AB752" s="70"/>
      <c r="AC752" s="70"/>
      <c r="AD752" s="70"/>
      <c r="AE752" s="70"/>
      <c r="AF752" s="70"/>
      <c r="AG752" s="70"/>
      <c r="AH752" s="70"/>
      <c r="AI752" s="70"/>
      <c r="AJ752" s="70"/>
    </row>
    <row r="753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0"/>
      <c r="M753" s="70"/>
      <c r="N753" s="70"/>
      <c r="O753" s="73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  <c r="AA753" s="70"/>
      <c r="AB753" s="70"/>
      <c r="AC753" s="70"/>
      <c r="AD753" s="70"/>
      <c r="AE753" s="70"/>
      <c r="AF753" s="70"/>
      <c r="AG753" s="70"/>
      <c r="AH753" s="70"/>
      <c r="AI753" s="70"/>
      <c r="AJ753" s="70"/>
    </row>
    <row r="754">
      <c r="A754" s="79"/>
      <c r="B754" s="79"/>
      <c r="C754" s="79"/>
      <c r="D754" s="79"/>
      <c r="E754" s="79"/>
      <c r="F754" s="79"/>
      <c r="G754" s="79"/>
      <c r="H754" s="79"/>
      <c r="I754" s="79"/>
      <c r="J754" s="79"/>
      <c r="K754" s="79"/>
      <c r="L754" s="70"/>
      <c r="M754" s="70"/>
      <c r="N754" s="70"/>
      <c r="O754" s="73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  <c r="AA754" s="70"/>
      <c r="AB754" s="70"/>
      <c r="AC754" s="70"/>
      <c r="AD754" s="70"/>
      <c r="AE754" s="70"/>
      <c r="AF754" s="70"/>
      <c r="AG754" s="70"/>
      <c r="AH754" s="70"/>
      <c r="AI754" s="70"/>
      <c r="AJ754" s="70"/>
    </row>
    <row r="755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0"/>
      <c r="M755" s="70"/>
      <c r="N755" s="70"/>
      <c r="O755" s="73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  <c r="AA755" s="70"/>
      <c r="AB755" s="70"/>
      <c r="AC755" s="70"/>
      <c r="AD755" s="70"/>
      <c r="AE755" s="70"/>
      <c r="AF755" s="70"/>
      <c r="AG755" s="70"/>
      <c r="AH755" s="70"/>
      <c r="AI755" s="70"/>
      <c r="AJ755" s="70"/>
    </row>
    <row r="756">
      <c r="A756" s="79"/>
      <c r="B756" s="79"/>
      <c r="C756" s="79"/>
      <c r="D756" s="79"/>
      <c r="E756" s="79"/>
      <c r="F756" s="79"/>
      <c r="G756" s="79"/>
      <c r="H756" s="79"/>
      <c r="I756" s="79"/>
      <c r="J756" s="79"/>
      <c r="K756" s="79"/>
      <c r="L756" s="70"/>
      <c r="M756" s="70"/>
      <c r="N756" s="70"/>
      <c r="O756" s="73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  <c r="AA756" s="70"/>
      <c r="AB756" s="70"/>
      <c r="AC756" s="70"/>
      <c r="AD756" s="70"/>
      <c r="AE756" s="70"/>
      <c r="AF756" s="70"/>
      <c r="AG756" s="70"/>
      <c r="AH756" s="70"/>
      <c r="AI756" s="70"/>
      <c r="AJ756" s="70"/>
    </row>
    <row r="757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0"/>
      <c r="M757" s="70"/>
      <c r="N757" s="70"/>
      <c r="O757" s="73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  <c r="AA757" s="70"/>
      <c r="AB757" s="70"/>
      <c r="AC757" s="70"/>
      <c r="AD757" s="70"/>
      <c r="AE757" s="70"/>
      <c r="AF757" s="70"/>
      <c r="AG757" s="70"/>
      <c r="AH757" s="70"/>
      <c r="AI757" s="70"/>
      <c r="AJ757" s="70"/>
    </row>
    <row r="758">
      <c r="A758" s="79"/>
      <c r="B758" s="79"/>
      <c r="C758" s="79"/>
      <c r="D758" s="79"/>
      <c r="E758" s="79"/>
      <c r="F758" s="79"/>
      <c r="G758" s="79"/>
      <c r="H758" s="79"/>
      <c r="I758" s="79"/>
      <c r="J758" s="79"/>
      <c r="K758" s="79"/>
      <c r="L758" s="70"/>
      <c r="M758" s="70"/>
      <c r="N758" s="70"/>
      <c r="O758" s="73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  <c r="AA758" s="70"/>
      <c r="AB758" s="70"/>
      <c r="AC758" s="70"/>
      <c r="AD758" s="70"/>
      <c r="AE758" s="70"/>
      <c r="AF758" s="70"/>
      <c r="AG758" s="70"/>
      <c r="AH758" s="70"/>
      <c r="AI758" s="70"/>
      <c r="AJ758" s="70"/>
    </row>
    <row r="759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0"/>
      <c r="M759" s="70"/>
      <c r="N759" s="70"/>
      <c r="O759" s="73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  <c r="AA759" s="70"/>
      <c r="AB759" s="70"/>
      <c r="AC759" s="70"/>
      <c r="AD759" s="70"/>
      <c r="AE759" s="70"/>
      <c r="AF759" s="70"/>
      <c r="AG759" s="70"/>
      <c r="AH759" s="70"/>
      <c r="AI759" s="70"/>
      <c r="AJ759" s="70"/>
    </row>
    <row r="760">
      <c r="A760" s="79"/>
      <c r="B760" s="79"/>
      <c r="C760" s="79"/>
      <c r="D760" s="79"/>
      <c r="E760" s="79"/>
      <c r="F760" s="79"/>
      <c r="G760" s="79"/>
      <c r="H760" s="79"/>
      <c r="I760" s="79"/>
      <c r="J760" s="79"/>
      <c r="K760" s="79"/>
      <c r="L760" s="70"/>
      <c r="M760" s="70"/>
      <c r="N760" s="70"/>
      <c r="O760" s="73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  <c r="AA760" s="70"/>
      <c r="AB760" s="70"/>
      <c r="AC760" s="70"/>
      <c r="AD760" s="70"/>
      <c r="AE760" s="70"/>
      <c r="AF760" s="70"/>
      <c r="AG760" s="70"/>
      <c r="AH760" s="70"/>
      <c r="AI760" s="70"/>
      <c r="AJ760" s="70"/>
    </row>
    <row r="761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0"/>
      <c r="M761" s="70"/>
      <c r="N761" s="70"/>
      <c r="O761" s="73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  <c r="AA761" s="70"/>
      <c r="AB761" s="70"/>
      <c r="AC761" s="70"/>
      <c r="AD761" s="70"/>
      <c r="AE761" s="70"/>
      <c r="AF761" s="70"/>
      <c r="AG761" s="70"/>
      <c r="AH761" s="70"/>
      <c r="AI761" s="70"/>
      <c r="AJ761" s="70"/>
    </row>
    <row r="762">
      <c r="A762" s="79"/>
      <c r="B762" s="79"/>
      <c r="C762" s="79"/>
      <c r="D762" s="79"/>
      <c r="E762" s="79"/>
      <c r="F762" s="79"/>
      <c r="G762" s="79"/>
      <c r="H762" s="79"/>
      <c r="I762" s="79"/>
      <c r="J762" s="79"/>
      <c r="K762" s="79"/>
      <c r="L762" s="70"/>
      <c r="M762" s="70"/>
      <c r="N762" s="70"/>
      <c r="O762" s="73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  <c r="AA762" s="70"/>
      <c r="AB762" s="70"/>
      <c r="AC762" s="70"/>
      <c r="AD762" s="70"/>
      <c r="AE762" s="70"/>
      <c r="AF762" s="70"/>
      <c r="AG762" s="70"/>
      <c r="AH762" s="70"/>
      <c r="AI762" s="70"/>
      <c r="AJ762" s="70"/>
    </row>
    <row r="763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0"/>
      <c r="M763" s="70"/>
      <c r="N763" s="70"/>
      <c r="O763" s="73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  <c r="AA763" s="70"/>
      <c r="AB763" s="70"/>
      <c r="AC763" s="70"/>
      <c r="AD763" s="70"/>
      <c r="AE763" s="70"/>
      <c r="AF763" s="70"/>
      <c r="AG763" s="70"/>
      <c r="AH763" s="70"/>
      <c r="AI763" s="70"/>
      <c r="AJ763" s="70"/>
    </row>
    <row r="764">
      <c r="A764" s="79"/>
      <c r="B764" s="79"/>
      <c r="C764" s="79"/>
      <c r="D764" s="79"/>
      <c r="E764" s="79"/>
      <c r="F764" s="79"/>
      <c r="G764" s="79"/>
      <c r="H764" s="79"/>
      <c r="I764" s="79"/>
      <c r="J764" s="79"/>
      <c r="K764" s="79"/>
      <c r="L764" s="70"/>
      <c r="M764" s="70"/>
      <c r="N764" s="70"/>
      <c r="O764" s="73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  <c r="AA764" s="70"/>
      <c r="AB764" s="70"/>
      <c r="AC764" s="70"/>
      <c r="AD764" s="70"/>
      <c r="AE764" s="70"/>
      <c r="AF764" s="70"/>
      <c r="AG764" s="70"/>
      <c r="AH764" s="70"/>
      <c r="AI764" s="70"/>
      <c r="AJ764" s="70"/>
    </row>
    <row r="765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0"/>
      <c r="M765" s="70"/>
      <c r="N765" s="70"/>
      <c r="O765" s="73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  <c r="AA765" s="70"/>
      <c r="AB765" s="70"/>
      <c r="AC765" s="70"/>
      <c r="AD765" s="70"/>
      <c r="AE765" s="70"/>
      <c r="AF765" s="70"/>
      <c r="AG765" s="70"/>
      <c r="AH765" s="70"/>
      <c r="AI765" s="70"/>
      <c r="AJ765" s="70"/>
    </row>
    <row r="766">
      <c r="A766" s="79"/>
      <c r="B766" s="79"/>
      <c r="C766" s="79"/>
      <c r="D766" s="79"/>
      <c r="E766" s="79"/>
      <c r="F766" s="79"/>
      <c r="G766" s="79"/>
      <c r="H766" s="79"/>
      <c r="I766" s="79"/>
      <c r="J766" s="79"/>
      <c r="K766" s="79"/>
      <c r="L766" s="70"/>
      <c r="M766" s="70"/>
      <c r="N766" s="70"/>
      <c r="O766" s="73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  <c r="AA766" s="70"/>
      <c r="AB766" s="70"/>
      <c r="AC766" s="70"/>
      <c r="AD766" s="70"/>
      <c r="AE766" s="70"/>
      <c r="AF766" s="70"/>
      <c r="AG766" s="70"/>
      <c r="AH766" s="70"/>
      <c r="AI766" s="70"/>
      <c r="AJ766" s="70"/>
    </row>
    <row r="767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0"/>
      <c r="M767" s="70"/>
      <c r="N767" s="70"/>
      <c r="O767" s="73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  <c r="AA767" s="70"/>
      <c r="AB767" s="70"/>
      <c r="AC767" s="70"/>
      <c r="AD767" s="70"/>
      <c r="AE767" s="70"/>
      <c r="AF767" s="70"/>
      <c r="AG767" s="70"/>
      <c r="AH767" s="70"/>
      <c r="AI767" s="70"/>
      <c r="AJ767" s="70"/>
    </row>
    <row r="768">
      <c r="A768" s="79"/>
      <c r="B768" s="79"/>
      <c r="C768" s="79"/>
      <c r="D768" s="79"/>
      <c r="E768" s="79"/>
      <c r="F768" s="79"/>
      <c r="G768" s="79"/>
      <c r="H768" s="79"/>
      <c r="I768" s="79"/>
      <c r="J768" s="79"/>
      <c r="K768" s="79"/>
      <c r="L768" s="70"/>
      <c r="M768" s="70"/>
      <c r="N768" s="70"/>
      <c r="O768" s="73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  <c r="AA768" s="70"/>
      <c r="AB768" s="70"/>
      <c r="AC768" s="70"/>
      <c r="AD768" s="70"/>
      <c r="AE768" s="70"/>
      <c r="AF768" s="70"/>
      <c r="AG768" s="70"/>
      <c r="AH768" s="70"/>
      <c r="AI768" s="70"/>
      <c r="AJ768" s="70"/>
    </row>
    <row r="769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0"/>
      <c r="M769" s="70"/>
      <c r="N769" s="70"/>
      <c r="O769" s="73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  <c r="AA769" s="70"/>
      <c r="AB769" s="70"/>
      <c r="AC769" s="70"/>
      <c r="AD769" s="70"/>
      <c r="AE769" s="70"/>
      <c r="AF769" s="70"/>
      <c r="AG769" s="70"/>
      <c r="AH769" s="70"/>
      <c r="AI769" s="70"/>
      <c r="AJ769" s="70"/>
    </row>
    <row r="770">
      <c r="A770" s="79"/>
      <c r="B770" s="79"/>
      <c r="C770" s="79"/>
      <c r="D770" s="79"/>
      <c r="E770" s="79"/>
      <c r="F770" s="79"/>
      <c r="G770" s="79"/>
      <c r="H770" s="79"/>
      <c r="I770" s="79"/>
      <c r="J770" s="79"/>
      <c r="K770" s="79"/>
      <c r="L770" s="70"/>
      <c r="M770" s="70"/>
      <c r="N770" s="70"/>
      <c r="O770" s="73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  <c r="AA770" s="70"/>
      <c r="AB770" s="70"/>
      <c r="AC770" s="70"/>
      <c r="AD770" s="70"/>
      <c r="AE770" s="70"/>
      <c r="AF770" s="70"/>
      <c r="AG770" s="70"/>
      <c r="AH770" s="70"/>
      <c r="AI770" s="70"/>
      <c r="AJ770" s="70"/>
    </row>
    <row r="771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0"/>
      <c r="M771" s="70"/>
      <c r="N771" s="70"/>
      <c r="O771" s="73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  <c r="AA771" s="70"/>
      <c r="AB771" s="70"/>
      <c r="AC771" s="70"/>
      <c r="AD771" s="70"/>
      <c r="AE771" s="70"/>
      <c r="AF771" s="70"/>
      <c r="AG771" s="70"/>
      <c r="AH771" s="70"/>
      <c r="AI771" s="70"/>
      <c r="AJ771" s="70"/>
    </row>
    <row r="772">
      <c r="A772" s="79"/>
      <c r="B772" s="79"/>
      <c r="C772" s="79"/>
      <c r="D772" s="79"/>
      <c r="E772" s="79"/>
      <c r="F772" s="79"/>
      <c r="G772" s="79"/>
      <c r="H772" s="79"/>
      <c r="I772" s="79"/>
      <c r="J772" s="79"/>
      <c r="K772" s="79"/>
      <c r="L772" s="70"/>
      <c r="M772" s="70"/>
      <c r="N772" s="70"/>
      <c r="O772" s="73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  <c r="AA772" s="70"/>
      <c r="AB772" s="70"/>
      <c r="AC772" s="70"/>
      <c r="AD772" s="70"/>
      <c r="AE772" s="70"/>
      <c r="AF772" s="70"/>
      <c r="AG772" s="70"/>
      <c r="AH772" s="70"/>
      <c r="AI772" s="70"/>
      <c r="AJ772" s="70"/>
    </row>
    <row r="773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0"/>
      <c r="M773" s="70"/>
      <c r="N773" s="70"/>
      <c r="O773" s="73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  <c r="AA773" s="70"/>
      <c r="AB773" s="70"/>
      <c r="AC773" s="70"/>
      <c r="AD773" s="70"/>
      <c r="AE773" s="70"/>
      <c r="AF773" s="70"/>
      <c r="AG773" s="70"/>
      <c r="AH773" s="70"/>
      <c r="AI773" s="70"/>
      <c r="AJ773" s="70"/>
    </row>
    <row r="774">
      <c r="A774" s="79"/>
      <c r="B774" s="79"/>
      <c r="C774" s="79"/>
      <c r="D774" s="79"/>
      <c r="E774" s="79"/>
      <c r="F774" s="79"/>
      <c r="G774" s="79"/>
      <c r="H774" s="79"/>
      <c r="I774" s="79"/>
      <c r="J774" s="79"/>
      <c r="K774" s="79"/>
      <c r="L774" s="70"/>
      <c r="M774" s="70"/>
      <c r="N774" s="70"/>
      <c r="O774" s="73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  <c r="AA774" s="70"/>
      <c r="AB774" s="70"/>
      <c r="AC774" s="70"/>
      <c r="AD774" s="70"/>
      <c r="AE774" s="70"/>
      <c r="AF774" s="70"/>
      <c r="AG774" s="70"/>
      <c r="AH774" s="70"/>
      <c r="AI774" s="70"/>
      <c r="AJ774" s="70"/>
    </row>
    <row r="775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0"/>
      <c r="M775" s="70"/>
      <c r="N775" s="70"/>
      <c r="O775" s="73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  <c r="AA775" s="70"/>
      <c r="AB775" s="70"/>
      <c r="AC775" s="70"/>
      <c r="AD775" s="70"/>
      <c r="AE775" s="70"/>
      <c r="AF775" s="70"/>
      <c r="AG775" s="70"/>
      <c r="AH775" s="70"/>
      <c r="AI775" s="70"/>
      <c r="AJ775" s="70"/>
    </row>
    <row r="776">
      <c r="A776" s="79"/>
      <c r="B776" s="79"/>
      <c r="C776" s="79"/>
      <c r="D776" s="79"/>
      <c r="E776" s="79"/>
      <c r="F776" s="79"/>
      <c r="G776" s="79"/>
      <c r="H776" s="79"/>
      <c r="I776" s="79"/>
      <c r="J776" s="79"/>
      <c r="K776" s="79"/>
      <c r="L776" s="70"/>
      <c r="M776" s="70"/>
      <c r="N776" s="70"/>
      <c r="O776" s="73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  <c r="AA776" s="70"/>
      <c r="AB776" s="70"/>
      <c r="AC776" s="70"/>
      <c r="AD776" s="70"/>
      <c r="AE776" s="70"/>
      <c r="AF776" s="70"/>
      <c r="AG776" s="70"/>
      <c r="AH776" s="70"/>
      <c r="AI776" s="70"/>
      <c r="AJ776" s="70"/>
    </row>
    <row r="777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0"/>
      <c r="M777" s="70"/>
      <c r="N777" s="70"/>
      <c r="O777" s="73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  <c r="AA777" s="70"/>
      <c r="AB777" s="70"/>
      <c r="AC777" s="70"/>
      <c r="AD777" s="70"/>
      <c r="AE777" s="70"/>
      <c r="AF777" s="70"/>
      <c r="AG777" s="70"/>
      <c r="AH777" s="70"/>
      <c r="AI777" s="70"/>
      <c r="AJ777" s="70"/>
    </row>
    <row r="778">
      <c r="A778" s="79"/>
      <c r="B778" s="79"/>
      <c r="C778" s="79"/>
      <c r="D778" s="79"/>
      <c r="E778" s="79"/>
      <c r="F778" s="79"/>
      <c r="G778" s="79"/>
      <c r="H778" s="79"/>
      <c r="I778" s="79"/>
      <c r="J778" s="79"/>
      <c r="K778" s="79"/>
      <c r="L778" s="70"/>
      <c r="M778" s="70"/>
      <c r="N778" s="70"/>
      <c r="O778" s="73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  <c r="AA778" s="70"/>
      <c r="AB778" s="70"/>
      <c r="AC778" s="70"/>
      <c r="AD778" s="70"/>
      <c r="AE778" s="70"/>
      <c r="AF778" s="70"/>
      <c r="AG778" s="70"/>
      <c r="AH778" s="70"/>
      <c r="AI778" s="70"/>
      <c r="AJ778" s="70"/>
    </row>
    <row r="779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0"/>
      <c r="M779" s="70"/>
      <c r="N779" s="70"/>
      <c r="O779" s="73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  <c r="AA779" s="70"/>
      <c r="AB779" s="70"/>
      <c r="AC779" s="70"/>
      <c r="AD779" s="70"/>
      <c r="AE779" s="70"/>
      <c r="AF779" s="70"/>
      <c r="AG779" s="70"/>
      <c r="AH779" s="70"/>
      <c r="AI779" s="70"/>
      <c r="AJ779" s="70"/>
    </row>
    <row r="780">
      <c r="A780" s="79"/>
      <c r="B780" s="79"/>
      <c r="C780" s="79"/>
      <c r="D780" s="79"/>
      <c r="E780" s="79"/>
      <c r="F780" s="79"/>
      <c r="G780" s="79"/>
      <c r="H780" s="79"/>
      <c r="I780" s="79"/>
      <c r="J780" s="79"/>
      <c r="K780" s="79"/>
      <c r="L780" s="70"/>
      <c r="M780" s="70"/>
      <c r="N780" s="70"/>
      <c r="O780" s="73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  <c r="AA780" s="70"/>
      <c r="AB780" s="70"/>
      <c r="AC780" s="70"/>
      <c r="AD780" s="70"/>
      <c r="AE780" s="70"/>
      <c r="AF780" s="70"/>
      <c r="AG780" s="70"/>
      <c r="AH780" s="70"/>
      <c r="AI780" s="70"/>
      <c r="AJ780" s="70"/>
    </row>
    <row r="781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0"/>
      <c r="M781" s="70"/>
      <c r="N781" s="70"/>
      <c r="O781" s="73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  <c r="AA781" s="70"/>
      <c r="AB781" s="70"/>
      <c r="AC781" s="70"/>
      <c r="AD781" s="70"/>
      <c r="AE781" s="70"/>
      <c r="AF781" s="70"/>
      <c r="AG781" s="70"/>
      <c r="AH781" s="70"/>
      <c r="AI781" s="70"/>
      <c r="AJ781" s="70"/>
    </row>
    <row r="782">
      <c r="A782" s="79"/>
      <c r="B782" s="79"/>
      <c r="C782" s="79"/>
      <c r="D782" s="79"/>
      <c r="E782" s="79"/>
      <c r="F782" s="79"/>
      <c r="G782" s="79"/>
      <c r="H782" s="79"/>
      <c r="I782" s="79"/>
      <c r="J782" s="79"/>
      <c r="K782" s="79"/>
      <c r="L782" s="70"/>
      <c r="M782" s="70"/>
      <c r="N782" s="70"/>
      <c r="O782" s="73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  <c r="AA782" s="70"/>
      <c r="AB782" s="70"/>
      <c r="AC782" s="70"/>
      <c r="AD782" s="70"/>
      <c r="AE782" s="70"/>
      <c r="AF782" s="70"/>
      <c r="AG782" s="70"/>
      <c r="AH782" s="70"/>
      <c r="AI782" s="70"/>
      <c r="AJ782" s="70"/>
    </row>
    <row r="783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0"/>
      <c r="M783" s="70"/>
      <c r="N783" s="70"/>
      <c r="O783" s="73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  <c r="AA783" s="70"/>
      <c r="AB783" s="70"/>
      <c r="AC783" s="70"/>
      <c r="AD783" s="70"/>
      <c r="AE783" s="70"/>
      <c r="AF783" s="70"/>
      <c r="AG783" s="70"/>
      <c r="AH783" s="70"/>
      <c r="AI783" s="70"/>
      <c r="AJ783" s="70"/>
    </row>
    <row r="784">
      <c r="A784" s="79"/>
      <c r="B784" s="79"/>
      <c r="C784" s="79"/>
      <c r="D784" s="79"/>
      <c r="E784" s="79"/>
      <c r="F784" s="79"/>
      <c r="G784" s="79"/>
      <c r="H784" s="79"/>
      <c r="I784" s="79"/>
      <c r="J784" s="79"/>
      <c r="K784" s="79"/>
      <c r="L784" s="70"/>
      <c r="M784" s="70"/>
      <c r="N784" s="70"/>
      <c r="O784" s="73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  <c r="AA784" s="70"/>
      <c r="AB784" s="70"/>
      <c r="AC784" s="70"/>
      <c r="AD784" s="70"/>
      <c r="AE784" s="70"/>
      <c r="AF784" s="70"/>
      <c r="AG784" s="70"/>
      <c r="AH784" s="70"/>
      <c r="AI784" s="70"/>
      <c r="AJ784" s="70"/>
    </row>
    <row r="785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0"/>
      <c r="M785" s="70"/>
      <c r="N785" s="70"/>
      <c r="O785" s="73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  <c r="AA785" s="70"/>
      <c r="AB785" s="70"/>
      <c r="AC785" s="70"/>
      <c r="AD785" s="70"/>
      <c r="AE785" s="70"/>
      <c r="AF785" s="70"/>
      <c r="AG785" s="70"/>
      <c r="AH785" s="70"/>
      <c r="AI785" s="70"/>
      <c r="AJ785" s="70"/>
    </row>
    <row r="786">
      <c r="A786" s="79"/>
      <c r="B786" s="79"/>
      <c r="C786" s="79"/>
      <c r="D786" s="79"/>
      <c r="E786" s="79"/>
      <c r="F786" s="79"/>
      <c r="G786" s="79"/>
      <c r="H786" s="79"/>
      <c r="I786" s="79"/>
      <c r="J786" s="79"/>
      <c r="K786" s="79"/>
      <c r="L786" s="70"/>
      <c r="M786" s="70"/>
      <c r="N786" s="70"/>
      <c r="O786" s="73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  <c r="AA786" s="70"/>
      <c r="AB786" s="70"/>
      <c r="AC786" s="70"/>
      <c r="AD786" s="70"/>
      <c r="AE786" s="70"/>
      <c r="AF786" s="70"/>
      <c r="AG786" s="70"/>
      <c r="AH786" s="70"/>
      <c r="AI786" s="70"/>
      <c r="AJ786" s="70"/>
    </row>
    <row r="787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0"/>
      <c r="M787" s="70"/>
      <c r="N787" s="70"/>
      <c r="O787" s="73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  <c r="AA787" s="70"/>
      <c r="AB787" s="70"/>
      <c r="AC787" s="70"/>
      <c r="AD787" s="70"/>
      <c r="AE787" s="70"/>
      <c r="AF787" s="70"/>
      <c r="AG787" s="70"/>
      <c r="AH787" s="70"/>
      <c r="AI787" s="70"/>
      <c r="AJ787" s="70"/>
    </row>
    <row r="788">
      <c r="A788" s="79"/>
      <c r="B788" s="79"/>
      <c r="C788" s="79"/>
      <c r="D788" s="79"/>
      <c r="E788" s="79"/>
      <c r="F788" s="79"/>
      <c r="G788" s="79"/>
      <c r="H788" s="79"/>
      <c r="I788" s="79"/>
      <c r="J788" s="79"/>
      <c r="K788" s="79"/>
      <c r="L788" s="70"/>
      <c r="M788" s="70"/>
      <c r="N788" s="70"/>
      <c r="O788" s="73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  <c r="AA788" s="70"/>
      <c r="AB788" s="70"/>
      <c r="AC788" s="70"/>
      <c r="AD788" s="70"/>
      <c r="AE788" s="70"/>
      <c r="AF788" s="70"/>
      <c r="AG788" s="70"/>
      <c r="AH788" s="70"/>
      <c r="AI788" s="70"/>
      <c r="AJ788" s="70"/>
    </row>
    <row r="789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0"/>
      <c r="M789" s="70"/>
      <c r="N789" s="70"/>
      <c r="O789" s="73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  <c r="AA789" s="70"/>
      <c r="AB789" s="70"/>
      <c r="AC789" s="70"/>
      <c r="AD789" s="70"/>
      <c r="AE789" s="70"/>
      <c r="AF789" s="70"/>
      <c r="AG789" s="70"/>
      <c r="AH789" s="70"/>
      <c r="AI789" s="70"/>
      <c r="AJ789" s="70"/>
    </row>
    <row r="790">
      <c r="A790" s="79"/>
      <c r="B790" s="79"/>
      <c r="C790" s="79"/>
      <c r="D790" s="79"/>
      <c r="E790" s="79"/>
      <c r="F790" s="79"/>
      <c r="G790" s="79"/>
      <c r="H790" s="79"/>
      <c r="I790" s="79"/>
      <c r="J790" s="79"/>
      <c r="K790" s="79"/>
      <c r="L790" s="70"/>
      <c r="M790" s="70"/>
      <c r="N790" s="70"/>
      <c r="O790" s="73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  <c r="AA790" s="70"/>
      <c r="AB790" s="70"/>
      <c r="AC790" s="70"/>
      <c r="AD790" s="70"/>
      <c r="AE790" s="70"/>
      <c r="AF790" s="70"/>
      <c r="AG790" s="70"/>
      <c r="AH790" s="70"/>
      <c r="AI790" s="70"/>
      <c r="AJ790" s="70"/>
    </row>
    <row r="791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0"/>
      <c r="M791" s="70"/>
      <c r="N791" s="70"/>
      <c r="O791" s="73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  <c r="AA791" s="70"/>
      <c r="AB791" s="70"/>
      <c r="AC791" s="70"/>
      <c r="AD791" s="70"/>
      <c r="AE791" s="70"/>
      <c r="AF791" s="70"/>
      <c r="AG791" s="70"/>
      <c r="AH791" s="70"/>
      <c r="AI791" s="70"/>
      <c r="AJ791" s="70"/>
    </row>
    <row r="792">
      <c r="A792" s="79"/>
      <c r="B792" s="79"/>
      <c r="C792" s="79"/>
      <c r="D792" s="79"/>
      <c r="E792" s="79"/>
      <c r="F792" s="79"/>
      <c r="G792" s="79"/>
      <c r="H792" s="79"/>
      <c r="I792" s="79"/>
      <c r="J792" s="79"/>
      <c r="K792" s="79"/>
      <c r="L792" s="70"/>
      <c r="M792" s="70"/>
      <c r="N792" s="70"/>
      <c r="O792" s="73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  <c r="AA792" s="70"/>
      <c r="AB792" s="70"/>
      <c r="AC792" s="70"/>
      <c r="AD792" s="70"/>
      <c r="AE792" s="70"/>
      <c r="AF792" s="70"/>
      <c r="AG792" s="70"/>
      <c r="AH792" s="70"/>
      <c r="AI792" s="70"/>
      <c r="AJ792" s="70"/>
    </row>
    <row r="793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0"/>
      <c r="M793" s="70"/>
      <c r="N793" s="70"/>
      <c r="O793" s="73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  <c r="AA793" s="70"/>
      <c r="AB793" s="70"/>
      <c r="AC793" s="70"/>
      <c r="AD793" s="70"/>
      <c r="AE793" s="70"/>
      <c r="AF793" s="70"/>
      <c r="AG793" s="70"/>
      <c r="AH793" s="70"/>
      <c r="AI793" s="70"/>
      <c r="AJ793" s="70"/>
    </row>
    <row r="794">
      <c r="A794" s="79"/>
      <c r="B794" s="79"/>
      <c r="C794" s="79"/>
      <c r="D794" s="79"/>
      <c r="E794" s="79"/>
      <c r="F794" s="79"/>
      <c r="G794" s="79"/>
      <c r="H794" s="79"/>
      <c r="I794" s="79"/>
      <c r="J794" s="79"/>
      <c r="K794" s="79"/>
      <c r="L794" s="70"/>
      <c r="M794" s="70"/>
      <c r="N794" s="70"/>
      <c r="O794" s="73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  <c r="AA794" s="70"/>
      <c r="AB794" s="70"/>
      <c r="AC794" s="70"/>
      <c r="AD794" s="70"/>
      <c r="AE794" s="70"/>
      <c r="AF794" s="70"/>
      <c r="AG794" s="70"/>
      <c r="AH794" s="70"/>
      <c r="AI794" s="70"/>
      <c r="AJ794" s="70"/>
    </row>
    <row r="795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0"/>
      <c r="M795" s="70"/>
      <c r="N795" s="70"/>
      <c r="O795" s="73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  <c r="AA795" s="70"/>
      <c r="AB795" s="70"/>
      <c r="AC795" s="70"/>
      <c r="AD795" s="70"/>
      <c r="AE795" s="70"/>
      <c r="AF795" s="70"/>
      <c r="AG795" s="70"/>
      <c r="AH795" s="70"/>
      <c r="AI795" s="70"/>
      <c r="AJ795" s="70"/>
    </row>
    <row r="796">
      <c r="A796" s="79"/>
      <c r="B796" s="79"/>
      <c r="C796" s="79"/>
      <c r="D796" s="79"/>
      <c r="E796" s="79"/>
      <c r="F796" s="79"/>
      <c r="G796" s="79"/>
      <c r="H796" s="79"/>
      <c r="I796" s="79"/>
      <c r="J796" s="79"/>
      <c r="K796" s="79"/>
      <c r="L796" s="70"/>
      <c r="M796" s="70"/>
      <c r="N796" s="70"/>
      <c r="O796" s="73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  <c r="AA796" s="70"/>
      <c r="AB796" s="70"/>
      <c r="AC796" s="70"/>
      <c r="AD796" s="70"/>
      <c r="AE796" s="70"/>
      <c r="AF796" s="70"/>
      <c r="AG796" s="70"/>
      <c r="AH796" s="70"/>
      <c r="AI796" s="70"/>
      <c r="AJ796" s="70"/>
    </row>
    <row r="797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0"/>
      <c r="M797" s="70"/>
      <c r="N797" s="70"/>
      <c r="O797" s="73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  <c r="AA797" s="70"/>
      <c r="AB797" s="70"/>
      <c r="AC797" s="70"/>
      <c r="AD797" s="70"/>
      <c r="AE797" s="70"/>
      <c r="AF797" s="70"/>
      <c r="AG797" s="70"/>
      <c r="AH797" s="70"/>
      <c r="AI797" s="70"/>
      <c r="AJ797" s="70"/>
    </row>
    <row r="798">
      <c r="A798" s="79"/>
      <c r="B798" s="79"/>
      <c r="C798" s="79"/>
      <c r="D798" s="79"/>
      <c r="E798" s="79"/>
      <c r="F798" s="79"/>
      <c r="G798" s="79"/>
      <c r="H798" s="79"/>
      <c r="I798" s="79"/>
      <c r="J798" s="79"/>
      <c r="K798" s="79"/>
      <c r="L798" s="70"/>
      <c r="M798" s="70"/>
      <c r="N798" s="70"/>
      <c r="O798" s="73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  <c r="AA798" s="70"/>
      <c r="AB798" s="70"/>
      <c r="AC798" s="70"/>
      <c r="AD798" s="70"/>
      <c r="AE798" s="70"/>
      <c r="AF798" s="70"/>
      <c r="AG798" s="70"/>
      <c r="AH798" s="70"/>
      <c r="AI798" s="70"/>
      <c r="AJ798" s="70"/>
    </row>
    <row r="799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0"/>
      <c r="M799" s="70"/>
      <c r="N799" s="70"/>
      <c r="O799" s="73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  <c r="AA799" s="70"/>
      <c r="AB799" s="70"/>
      <c r="AC799" s="70"/>
      <c r="AD799" s="70"/>
      <c r="AE799" s="70"/>
      <c r="AF799" s="70"/>
      <c r="AG799" s="70"/>
      <c r="AH799" s="70"/>
      <c r="AI799" s="70"/>
      <c r="AJ799" s="70"/>
    </row>
    <row r="800">
      <c r="A800" s="79"/>
      <c r="B800" s="79"/>
      <c r="C800" s="79"/>
      <c r="D800" s="79"/>
      <c r="E800" s="79"/>
      <c r="F800" s="79"/>
      <c r="G800" s="79"/>
      <c r="H800" s="79"/>
      <c r="I800" s="79"/>
      <c r="J800" s="79"/>
      <c r="K800" s="79"/>
      <c r="L800" s="70"/>
      <c r="M800" s="70"/>
      <c r="N800" s="70"/>
      <c r="O800" s="73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  <c r="AA800" s="70"/>
      <c r="AB800" s="70"/>
      <c r="AC800" s="70"/>
      <c r="AD800" s="70"/>
      <c r="AE800" s="70"/>
      <c r="AF800" s="70"/>
      <c r="AG800" s="70"/>
      <c r="AH800" s="70"/>
      <c r="AI800" s="70"/>
      <c r="AJ800" s="70"/>
    </row>
    <row r="801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0"/>
      <c r="M801" s="70"/>
      <c r="N801" s="70"/>
      <c r="O801" s="73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  <c r="AA801" s="70"/>
      <c r="AB801" s="70"/>
      <c r="AC801" s="70"/>
      <c r="AD801" s="70"/>
      <c r="AE801" s="70"/>
      <c r="AF801" s="70"/>
      <c r="AG801" s="70"/>
      <c r="AH801" s="70"/>
      <c r="AI801" s="70"/>
      <c r="AJ801" s="70"/>
    </row>
    <row r="802">
      <c r="A802" s="79"/>
      <c r="B802" s="79"/>
      <c r="C802" s="79"/>
      <c r="D802" s="79"/>
      <c r="E802" s="79"/>
      <c r="F802" s="79"/>
      <c r="G802" s="79"/>
      <c r="H802" s="79"/>
      <c r="I802" s="79"/>
      <c r="J802" s="79"/>
      <c r="K802" s="79"/>
      <c r="L802" s="70"/>
      <c r="M802" s="70"/>
      <c r="N802" s="70"/>
      <c r="O802" s="73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  <c r="AA802" s="70"/>
      <c r="AB802" s="70"/>
      <c r="AC802" s="70"/>
      <c r="AD802" s="70"/>
      <c r="AE802" s="70"/>
      <c r="AF802" s="70"/>
      <c r="AG802" s="70"/>
      <c r="AH802" s="70"/>
      <c r="AI802" s="70"/>
      <c r="AJ802" s="70"/>
    </row>
    <row r="803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0"/>
      <c r="M803" s="70"/>
      <c r="N803" s="70"/>
      <c r="O803" s="73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  <c r="AA803" s="70"/>
      <c r="AB803" s="70"/>
      <c r="AC803" s="70"/>
      <c r="AD803" s="70"/>
      <c r="AE803" s="70"/>
      <c r="AF803" s="70"/>
      <c r="AG803" s="70"/>
      <c r="AH803" s="70"/>
      <c r="AI803" s="70"/>
      <c r="AJ803" s="70"/>
    </row>
    <row r="804">
      <c r="A804" s="79"/>
      <c r="B804" s="79"/>
      <c r="C804" s="79"/>
      <c r="D804" s="79"/>
      <c r="E804" s="79"/>
      <c r="F804" s="79"/>
      <c r="G804" s="79"/>
      <c r="H804" s="79"/>
      <c r="I804" s="79"/>
      <c r="J804" s="79"/>
      <c r="K804" s="79"/>
      <c r="L804" s="70"/>
      <c r="M804" s="70"/>
      <c r="N804" s="70"/>
      <c r="O804" s="73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  <c r="AA804" s="70"/>
      <c r="AB804" s="70"/>
      <c r="AC804" s="70"/>
      <c r="AD804" s="70"/>
      <c r="AE804" s="70"/>
      <c r="AF804" s="70"/>
      <c r="AG804" s="70"/>
      <c r="AH804" s="70"/>
      <c r="AI804" s="70"/>
      <c r="AJ804" s="70"/>
    </row>
    <row r="805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0"/>
      <c r="M805" s="70"/>
      <c r="N805" s="70"/>
      <c r="O805" s="73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  <c r="AA805" s="70"/>
      <c r="AB805" s="70"/>
      <c r="AC805" s="70"/>
      <c r="AD805" s="70"/>
      <c r="AE805" s="70"/>
      <c r="AF805" s="70"/>
      <c r="AG805" s="70"/>
      <c r="AH805" s="70"/>
      <c r="AI805" s="70"/>
      <c r="AJ805" s="70"/>
    </row>
    <row r="806">
      <c r="A806" s="79"/>
      <c r="B806" s="79"/>
      <c r="C806" s="79"/>
      <c r="D806" s="79"/>
      <c r="E806" s="79"/>
      <c r="F806" s="79"/>
      <c r="G806" s="79"/>
      <c r="H806" s="79"/>
      <c r="I806" s="79"/>
      <c r="J806" s="79"/>
      <c r="K806" s="79"/>
      <c r="L806" s="70"/>
      <c r="M806" s="70"/>
      <c r="N806" s="70"/>
      <c r="O806" s="73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  <c r="AA806" s="70"/>
      <c r="AB806" s="70"/>
      <c r="AC806" s="70"/>
      <c r="AD806" s="70"/>
      <c r="AE806" s="70"/>
      <c r="AF806" s="70"/>
      <c r="AG806" s="70"/>
      <c r="AH806" s="70"/>
      <c r="AI806" s="70"/>
      <c r="AJ806" s="70"/>
    </row>
    <row r="807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0"/>
      <c r="M807" s="70"/>
      <c r="N807" s="70"/>
      <c r="O807" s="73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  <c r="AA807" s="70"/>
      <c r="AB807" s="70"/>
      <c r="AC807" s="70"/>
      <c r="AD807" s="70"/>
      <c r="AE807" s="70"/>
      <c r="AF807" s="70"/>
      <c r="AG807" s="70"/>
      <c r="AH807" s="70"/>
      <c r="AI807" s="70"/>
      <c r="AJ807" s="70"/>
    </row>
    <row r="808">
      <c r="A808" s="79"/>
      <c r="B808" s="79"/>
      <c r="C808" s="79"/>
      <c r="D808" s="79"/>
      <c r="E808" s="79"/>
      <c r="F808" s="79"/>
      <c r="G808" s="79"/>
      <c r="H808" s="79"/>
      <c r="I808" s="79"/>
      <c r="J808" s="79"/>
      <c r="K808" s="79"/>
      <c r="L808" s="70"/>
      <c r="M808" s="70"/>
      <c r="N808" s="70"/>
      <c r="O808" s="73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  <c r="AA808" s="70"/>
      <c r="AB808" s="70"/>
      <c r="AC808" s="70"/>
      <c r="AD808" s="70"/>
      <c r="AE808" s="70"/>
      <c r="AF808" s="70"/>
      <c r="AG808" s="70"/>
      <c r="AH808" s="70"/>
      <c r="AI808" s="70"/>
      <c r="AJ808" s="70"/>
    </row>
    <row r="809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0"/>
      <c r="M809" s="70"/>
      <c r="N809" s="70"/>
      <c r="O809" s="73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  <c r="AA809" s="70"/>
      <c r="AB809" s="70"/>
      <c r="AC809" s="70"/>
      <c r="AD809" s="70"/>
      <c r="AE809" s="70"/>
      <c r="AF809" s="70"/>
      <c r="AG809" s="70"/>
      <c r="AH809" s="70"/>
      <c r="AI809" s="70"/>
      <c r="AJ809" s="70"/>
    </row>
    <row r="810">
      <c r="A810" s="79"/>
      <c r="B810" s="79"/>
      <c r="C810" s="79"/>
      <c r="D810" s="79"/>
      <c r="E810" s="79"/>
      <c r="F810" s="79"/>
      <c r="G810" s="79"/>
      <c r="H810" s="79"/>
      <c r="I810" s="79"/>
      <c r="J810" s="79"/>
      <c r="K810" s="79"/>
      <c r="L810" s="70"/>
      <c r="M810" s="70"/>
      <c r="N810" s="70"/>
      <c r="O810" s="73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  <c r="AA810" s="70"/>
      <c r="AB810" s="70"/>
      <c r="AC810" s="70"/>
      <c r="AD810" s="70"/>
      <c r="AE810" s="70"/>
      <c r="AF810" s="70"/>
      <c r="AG810" s="70"/>
      <c r="AH810" s="70"/>
      <c r="AI810" s="70"/>
      <c r="AJ810" s="70"/>
    </row>
    <row r="811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0"/>
      <c r="M811" s="70"/>
      <c r="N811" s="70"/>
      <c r="O811" s="73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  <c r="AA811" s="70"/>
      <c r="AB811" s="70"/>
      <c r="AC811" s="70"/>
      <c r="AD811" s="70"/>
      <c r="AE811" s="70"/>
      <c r="AF811" s="70"/>
      <c r="AG811" s="70"/>
      <c r="AH811" s="70"/>
      <c r="AI811" s="70"/>
      <c r="AJ811" s="70"/>
    </row>
    <row r="812">
      <c r="A812" s="79"/>
      <c r="B812" s="79"/>
      <c r="C812" s="79"/>
      <c r="D812" s="79"/>
      <c r="E812" s="79"/>
      <c r="F812" s="79"/>
      <c r="G812" s="79"/>
      <c r="H812" s="79"/>
      <c r="I812" s="79"/>
      <c r="J812" s="79"/>
      <c r="K812" s="79"/>
      <c r="L812" s="70"/>
      <c r="M812" s="70"/>
      <c r="N812" s="70"/>
      <c r="O812" s="73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  <c r="AA812" s="70"/>
      <c r="AB812" s="70"/>
      <c r="AC812" s="70"/>
      <c r="AD812" s="70"/>
      <c r="AE812" s="70"/>
      <c r="AF812" s="70"/>
      <c r="AG812" s="70"/>
      <c r="AH812" s="70"/>
      <c r="AI812" s="70"/>
      <c r="AJ812" s="70"/>
    </row>
    <row r="813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0"/>
      <c r="M813" s="70"/>
      <c r="N813" s="70"/>
      <c r="O813" s="73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  <c r="AA813" s="70"/>
      <c r="AB813" s="70"/>
      <c r="AC813" s="70"/>
      <c r="AD813" s="70"/>
      <c r="AE813" s="70"/>
      <c r="AF813" s="70"/>
      <c r="AG813" s="70"/>
      <c r="AH813" s="70"/>
      <c r="AI813" s="70"/>
      <c r="AJ813" s="70"/>
    </row>
    <row r="814">
      <c r="A814" s="79"/>
      <c r="B814" s="79"/>
      <c r="C814" s="79"/>
      <c r="D814" s="79"/>
      <c r="E814" s="79"/>
      <c r="F814" s="79"/>
      <c r="G814" s="79"/>
      <c r="H814" s="79"/>
      <c r="I814" s="79"/>
      <c r="J814" s="79"/>
      <c r="K814" s="79"/>
      <c r="L814" s="70"/>
      <c r="M814" s="70"/>
      <c r="N814" s="70"/>
      <c r="O814" s="73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  <c r="AA814" s="70"/>
      <c r="AB814" s="70"/>
      <c r="AC814" s="70"/>
      <c r="AD814" s="70"/>
      <c r="AE814" s="70"/>
      <c r="AF814" s="70"/>
      <c r="AG814" s="70"/>
      <c r="AH814" s="70"/>
      <c r="AI814" s="70"/>
      <c r="AJ814" s="70"/>
    </row>
    <row r="815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0"/>
      <c r="M815" s="70"/>
      <c r="N815" s="70"/>
      <c r="O815" s="73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  <c r="AA815" s="70"/>
      <c r="AB815" s="70"/>
      <c r="AC815" s="70"/>
      <c r="AD815" s="70"/>
      <c r="AE815" s="70"/>
      <c r="AF815" s="70"/>
      <c r="AG815" s="70"/>
      <c r="AH815" s="70"/>
      <c r="AI815" s="70"/>
      <c r="AJ815" s="70"/>
    </row>
    <row r="816">
      <c r="A816" s="79"/>
      <c r="B816" s="79"/>
      <c r="C816" s="79"/>
      <c r="D816" s="79"/>
      <c r="E816" s="79"/>
      <c r="F816" s="79"/>
      <c r="G816" s="79"/>
      <c r="H816" s="79"/>
      <c r="I816" s="79"/>
      <c r="J816" s="79"/>
      <c r="K816" s="79"/>
      <c r="L816" s="70"/>
      <c r="M816" s="70"/>
      <c r="N816" s="70"/>
      <c r="O816" s="73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  <c r="AA816" s="70"/>
      <c r="AB816" s="70"/>
      <c r="AC816" s="70"/>
      <c r="AD816" s="70"/>
      <c r="AE816" s="70"/>
      <c r="AF816" s="70"/>
      <c r="AG816" s="70"/>
      <c r="AH816" s="70"/>
      <c r="AI816" s="70"/>
      <c r="AJ816" s="70"/>
    </row>
    <row r="817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0"/>
      <c r="M817" s="70"/>
      <c r="N817" s="70"/>
      <c r="O817" s="73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  <c r="AA817" s="70"/>
      <c r="AB817" s="70"/>
      <c r="AC817" s="70"/>
      <c r="AD817" s="70"/>
      <c r="AE817" s="70"/>
      <c r="AF817" s="70"/>
      <c r="AG817" s="70"/>
      <c r="AH817" s="70"/>
      <c r="AI817" s="70"/>
      <c r="AJ817" s="70"/>
    </row>
    <row r="818">
      <c r="A818" s="79"/>
      <c r="B818" s="79"/>
      <c r="C818" s="79"/>
      <c r="D818" s="79"/>
      <c r="E818" s="79"/>
      <c r="F818" s="79"/>
      <c r="G818" s="79"/>
      <c r="H818" s="79"/>
      <c r="I818" s="79"/>
      <c r="J818" s="79"/>
      <c r="K818" s="79"/>
      <c r="L818" s="70"/>
      <c r="M818" s="70"/>
      <c r="N818" s="70"/>
      <c r="O818" s="73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  <c r="AA818" s="70"/>
      <c r="AB818" s="70"/>
      <c r="AC818" s="70"/>
      <c r="AD818" s="70"/>
      <c r="AE818" s="70"/>
      <c r="AF818" s="70"/>
      <c r="AG818" s="70"/>
      <c r="AH818" s="70"/>
      <c r="AI818" s="70"/>
      <c r="AJ818" s="70"/>
    </row>
    <row r="819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0"/>
      <c r="M819" s="70"/>
      <c r="N819" s="70"/>
      <c r="O819" s="73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  <c r="AA819" s="70"/>
      <c r="AB819" s="70"/>
      <c r="AC819" s="70"/>
      <c r="AD819" s="70"/>
      <c r="AE819" s="70"/>
      <c r="AF819" s="70"/>
      <c r="AG819" s="70"/>
      <c r="AH819" s="70"/>
      <c r="AI819" s="70"/>
      <c r="AJ819" s="70"/>
    </row>
    <row r="820">
      <c r="A820" s="79"/>
      <c r="B820" s="79"/>
      <c r="C820" s="79"/>
      <c r="D820" s="79"/>
      <c r="E820" s="79"/>
      <c r="F820" s="79"/>
      <c r="G820" s="79"/>
      <c r="H820" s="79"/>
      <c r="I820" s="79"/>
      <c r="J820" s="79"/>
      <c r="K820" s="79"/>
      <c r="L820" s="70"/>
      <c r="M820" s="70"/>
      <c r="N820" s="70"/>
      <c r="O820" s="73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  <c r="AA820" s="70"/>
      <c r="AB820" s="70"/>
      <c r="AC820" s="70"/>
      <c r="AD820" s="70"/>
      <c r="AE820" s="70"/>
      <c r="AF820" s="70"/>
      <c r="AG820" s="70"/>
      <c r="AH820" s="70"/>
      <c r="AI820" s="70"/>
      <c r="AJ820" s="70"/>
    </row>
    <row r="821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0"/>
      <c r="M821" s="70"/>
      <c r="N821" s="70"/>
      <c r="O821" s="73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  <c r="AA821" s="70"/>
      <c r="AB821" s="70"/>
      <c r="AC821" s="70"/>
      <c r="AD821" s="70"/>
      <c r="AE821" s="70"/>
      <c r="AF821" s="70"/>
      <c r="AG821" s="70"/>
      <c r="AH821" s="70"/>
      <c r="AI821" s="70"/>
      <c r="AJ821" s="70"/>
    </row>
    <row r="822">
      <c r="A822" s="79"/>
      <c r="B822" s="79"/>
      <c r="C822" s="79"/>
      <c r="D822" s="79"/>
      <c r="E822" s="79"/>
      <c r="F822" s="79"/>
      <c r="G822" s="79"/>
      <c r="H822" s="79"/>
      <c r="I822" s="79"/>
      <c r="J822" s="79"/>
      <c r="K822" s="79"/>
      <c r="L822" s="70"/>
      <c r="M822" s="70"/>
      <c r="N822" s="70"/>
      <c r="O822" s="73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  <c r="AA822" s="70"/>
      <c r="AB822" s="70"/>
      <c r="AC822" s="70"/>
      <c r="AD822" s="70"/>
      <c r="AE822" s="70"/>
      <c r="AF822" s="70"/>
      <c r="AG822" s="70"/>
      <c r="AH822" s="70"/>
      <c r="AI822" s="70"/>
      <c r="AJ822" s="70"/>
    </row>
    <row r="823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0"/>
      <c r="M823" s="70"/>
      <c r="N823" s="70"/>
      <c r="O823" s="73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  <c r="AA823" s="70"/>
      <c r="AB823" s="70"/>
      <c r="AC823" s="70"/>
      <c r="AD823" s="70"/>
      <c r="AE823" s="70"/>
      <c r="AF823" s="70"/>
      <c r="AG823" s="70"/>
      <c r="AH823" s="70"/>
      <c r="AI823" s="70"/>
      <c r="AJ823" s="70"/>
    </row>
    <row r="824">
      <c r="A824" s="79"/>
      <c r="B824" s="79"/>
      <c r="C824" s="79"/>
      <c r="D824" s="79"/>
      <c r="E824" s="79"/>
      <c r="F824" s="79"/>
      <c r="G824" s="79"/>
      <c r="H824" s="79"/>
      <c r="I824" s="79"/>
      <c r="J824" s="79"/>
      <c r="K824" s="79"/>
      <c r="L824" s="70"/>
      <c r="M824" s="70"/>
      <c r="N824" s="70"/>
      <c r="O824" s="73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  <c r="AA824" s="70"/>
      <c r="AB824" s="70"/>
      <c r="AC824" s="70"/>
      <c r="AD824" s="70"/>
      <c r="AE824" s="70"/>
      <c r="AF824" s="70"/>
      <c r="AG824" s="70"/>
      <c r="AH824" s="70"/>
      <c r="AI824" s="70"/>
      <c r="AJ824" s="70"/>
    </row>
    <row r="825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0"/>
      <c r="M825" s="70"/>
      <c r="N825" s="70"/>
      <c r="O825" s="73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  <c r="AA825" s="70"/>
      <c r="AB825" s="70"/>
      <c r="AC825" s="70"/>
      <c r="AD825" s="70"/>
      <c r="AE825" s="70"/>
      <c r="AF825" s="70"/>
      <c r="AG825" s="70"/>
      <c r="AH825" s="70"/>
      <c r="AI825" s="70"/>
      <c r="AJ825" s="70"/>
    </row>
    <row r="826">
      <c r="A826" s="79"/>
      <c r="B826" s="79"/>
      <c r="C826" s="79"/>
      <c r="D826" s="79"/>
      <c r="E826" s="79"/>
      <c r="F826" s="79"/>
      <c r="G826" s="79"/>
      <c r="H826" s="79"/>
      <c r="I826" s="79"/>
      <c r="J826" s="79"/>
      <c r="K826" s="79"/>
      <c r="L826" s="70"/>
      <c r="M826" s="70"/>
      <c r="N826" s="70"/>
      <c r="O826" s="73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  <c r="AA826" s="70"/>
      <c r="AB826" s="70"/>
      <c r="AC826" s="70"/>
      <c r="AD826" s="70"/>
      <c r="AE826" s="70"/>
      <c r="AF826" s="70"/>
      <c r="AG826" s="70"/>
      <c r="AH826" s="70"/>
      <c r="AI826" s="70"/>
      <c r="AJ826" s="70"/>
    </row>
    <row r="827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0"/>
      <c r="M827" s="70"/>
      <c r="N827" s="70"/>
      <c r="O827" s="73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  <c r="AA827" s="70"/>
      <c r="AB827" s="70"/>
      <c r="AC827" s="70"/>
      <c r="AD827" s="70"/>
      <c r="AE827" s="70"/>
      <c r="AF827" s="70"/>
      <c r="AG827" s="70"/>
      <c r="AH827" s="70"/>
      <c r="AI827" s="70"/>
      <c r="AJ827" s="70"/>
    </row>
    <row r="828">
      <c r="A828" s="79"/>
      <c r="B828" s="79"/>
      <c r="C828" s="79"/>
      <c r="D828" s="79"/>
      <c r="E828" s="79"/>
      <c r="F828" s="79"/>
      <c r="G828" s="79"/>
      <c r="H828" s="79"/>
      <c r="I828" s="79"/>
      <c r="J828" s="79"/>
      <c r="K828" s="79"/>
      <c r="L828" s="70"/>
      <c r="M828" s="70"/>
      <c r="N828" s="70"/>
      <c r="O828" s="73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  <c r="AA828" s="70"/>
      <c r="AB828" s="70"/>
      <c r="AC828" s="70"/>
      <c r="AD828" s="70"/>
      <c r="AE828" s="70"/>
      <c r="AF828" s="70"/>
      <c r="AG828" s="70"/>
      <c r="AH828" s="70"/>
      <c r="AI828" s="70"/>
      <c r="AJ828" s="70"/>
    </row>
    <row r="829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0"/>
      <c r="M829" s="70"/>
      <c r="N829" s="70"/>
      <c r="O829" s="73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  <c r="AA829" s="70"/>
      <c r="AB829" s="70"/>
      <c r="AC829" s="70"/>
      <c r="AD829" s="70"/>
      <c r="AE829" s="70"/>
      <c r="AF829" s="70"/>
      <c r="AG829" s="70"/>
      <c r="AH829" s="70"/>
      <c r="AI829" s="70"/>
      <c r="AJ829" s="70"/>
    </row>
    <row r="830">
      <c r="A830" s="79"/>
      <c r="B830" s="79"/>
      <c r="C830" s="79"/>
      <c r="D830" s="79"/>
      <c r="E830" s="79"/>
      <c r="F830" s="79"/>
      <c r="G830" s="79"/>
      <c r="H830" s="79"/>
      <c r="I830" s="79"/>
      <c r="J830" s="79"/>
      <c r="K830" s="79"/>
      <c r="L830" s="70"/>
      <c r="M830" s="70"/>
      <c r="N830" s="70"/>
      <c r="O830" s="73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  <c r="AA830" s="70"/>
      <c r="AB830" s="70"/>
      <c r="AC830" s="70"/>
      <c r="AD830" s="70"/>
      <c r="AE830" s="70"/>
      <c r="AF830" s="70"/>
      <c r="AG830" s="70"/>
      <c r="AH830" s="70"/>
      <c r="AI830" s="70"/>
      <c r="AJ830" s="70"/>
    </row>
    <row r="831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0"/>
      <c r="M831" s="70"/>
      <c r="N831" s="70"/>
      <c r="O831" s="73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  <c r="AA831" s="70"/>
      <c r="AB831" s="70"/>
      <c r="AC831" s="70"/>
      <c r="AD831" s="70"/>
      <c r="AE831" s="70"/>
      <c r="AF831" s="70"/>
      <c r="AG831" s="70"/>
      <c r="AH831" s="70"/>
      <c r="AI831" s="70"/>
      <c r="AJ831" s="70"/>
    </row>
    <row r="832">
      <c r="A832" s="79"/>
      <c r="B832" s="79"/>
      <c r="C832" s="79"/>
      <c r="D832" s="79"/>
      <c r="E832" s="79"/>
      <c r="F832" s="79"/>
      <c r="G832" s="79"/>
      <c r="H832" s="79"/>
      <c r="I832" s="79"/>
      <c r="J832" s="79"/>
      <c r="K832" s="79"/>
      <c r="L832" s="70"/>
      <c r="M832" s="70"/>
      <c r="N832" s="70"/>
      <c r="O832" s="73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  <c r="AA832" s="70"/>
      <c r="AB832" s="70"/>
      <c r="AC832" s="70"/>
      <c r="AD832" s="70"/>
      <c r="AE832" s="70"/>
      <c r="AF832" s="70"/>
      <c r="AG832" s="70"/>
      <c r="AH832" s="70"/>
      <c r="AI832" s="70"/>
      <c r="AJ832" s="70"/>
    </row>
    <row r="833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0"/>
      <c r="M833" s="70"/>
      <c r="N833" s="70"/>
      <c r="O833" s="73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  <c r="AA833" s="70"/>
      <c r="AB833" s="70"/>
      <c r="AC833" s="70"/>
      <c r="AD833" s="70"/>
      <c r="AE833" s="70"/>
      <c r="AF833" s="70"/>
      <c r="AG833" s="70"/>
      <c r="AH833" s="70"/>
      <c r="AI833" s="70"/>
      <c r="AJ833" s="70"/>
    </row>
    <row r="834">
      <c r="A834" s="79"/>
      <c r="B834" s="79"/>
      <c r="C834" s="79"/>
      <c r="D834" s="79"/>
      <c r="E834" s="79"/>
      <c r="F834" s="79"/>
      <c r="G834" s="79"/>
      <c r="H834" s="79"/>
      <c r="I834" s="79"/>
      <c r="J834" s="79"/>
      <c r="K834" s="79"/>
      <c r="L834" s="70"/>
      <c r="M834" s="70"/>
      <c r="N834" s="70"/>
      <c r="O834" s="73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  <c r="AA834" s="70"/>
      <c r="AB834" s="70"/>
      <c r="AC834" s="70"/>
      <c r="AD834" s="70"/>
      <c r="AE834" s="70"/>
      <c r="AF834" s="70"/>
      <c r="AG834" s="70"/>
      <c r="AH834" s="70"/>
      <c r="AI834" s="70"/>
      <c r="AJ834" s="70"/>
    </row>
    <row r="835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0"/>
      <c r="M835" s="70"/>
      <c r="N835" s="70"/>
      <c r="O835" s="73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  <c r="AA835" s="70"/>
      <c r="AB835" s="70"/>
      <c r="AC835" s="70"/>
      <c r="AD835" s="70"/>
      <c r="AE835" s="70"/>
      <c r="AF835" s="70"/>
      <c r="AG835" s="70"/>
      <c r="AH835" s="70"/>
      <c r="AI835" s="70"/>
      <c r="AJ835" s="70"/>
    </row>
    <row r="836">
      <c r="A836" s="79"/>
      <c r="B836" s="79"/>
      <c r="C836" s="79"/>
      <c r="D836" s="79"/>
      <c r="E836" s="79"/>
      <c r="F836" s="79"/>
      <c r="G836" s="79"/>
      <c r="H836" s="79"/>
      <c r="I836" s="79"/>
      <c r="J836" s="79"/>
      <c r="K836" s="79"/>
      <c r="L836" s="70"/>
      <c r="M836" s="70"/>
      <c r="N836" s="70"/>
      <c r="O836" s="73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  <c r="AA836" s="70"/>
      <c r="AB836" s="70"/>
      <c r="AC836" s="70"/>
      <c r="AD836" s="70"/>
      <c r="AE836" s="70"/>
      <c r="AF836" s="70"/>
      <c r="AG836" s="70"/>
      <c r="AH836" s="70"/>
      <c r="AI836" s="70"/>
      <c r="AJ836" s="70"/>
    </row>
    <row r="837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0"/>
      <c r="M837" s="70"/>
      <c r="N837" s="70"/>
      <c r="O837" s="73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  <c r="AA837" s="70"/>
      <c r="AB837" s="70"/>
      <c r="AC837" s="70"/>
      <c r="AD837" s="70"/>
      <c r="AE837" s="70"/>
      <c r="AF837" s="70"/>
      <c r="AG837" s="70"/>
      <c r="AH837" s="70"/>
      <c r="AI837" s="70"/>
      <c r="AJ837" s="70"/>
    </row>
    <row r="838">
      <c r="A838" s="79"/>
      <c r="B838" s="79"/>
      <c r="C838" s="79"/>
      <c r="D838" s="79"/>
      <c r="E838" s="79"/>
      <c r="F838" s="79"/>
      <c r="G838" s="79"/>
      <c r="H838" s="79"/>
      <c r="I838" s="79"/>
      <c r="J838" s="79"/>
      <c r="K838" s="79"/>
      <c r="L838" s="70"/>
      <c r="M838" s="70"/>
      <c r="N838" s="70"/>
      <c r="O838" s="73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  <c r="AA838" s="70"/>
      <c r="AB838" s="70"/>
      <c r="AC838" s="70"/>
      <c r="AD838" s="70"/>
      <c r="AE838" s="70"/>
      <c r="AF838" s="70"/>
      <c r="AG838" s="70"/>
      <c r="AH838" s="70"/>
      <c r="AI838" s="70"/>
      <c r="AJ838" s="70"/>
    </row>
    <row r="839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0"/>
      <c r="M839" s="70"/>
      <c r="N839" s="70"/>
      <c r="O839" s="73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  <c r="AA839" s="70"/>
      <c r="AB839" s="70"/>
      <c r="AC839" s="70"/>
      <c r="AD839" s="70"/>
      <c r="AE839" s="70"/>
      <c r="AF839" s="70"/>
      <c r="AG839" s="70"/>
      <c r="AH839" s="70"/>
      <c r="AI839" s="70"/>
      <c r="AJ839" s="70"/>
    </row>
    <row r="840">
      <c r="A840" s="79"/>
      <c r="B840" s="79"/>
      <c r="C840" s="79"/>
      <c r="D840" s="79"/>
      <c r="E840" s="79"/>
      <c r="F840" s="79"/>
      <c r="G840" s="79"/>
      <c r="H840" s="79"/>
      <c r="I840" s="79"/>
      <c r="J840" s="79"/>
      <c r="K840" s="79"/>
      <c r="L840" s="70"/>
      <c r="M840" s="70"/>
      <c r="N840" s="70"/>
      <c r="O840" s="73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  <c r="AA840" s="70"/>
      <c r="AB840" s="70"/>
      <c r="AC840" s="70"/>
      <c r="AD840" s="70"/>
      <c r="AE840" s="70"/>
      <c r="AF840" s="70"/>
      <c r="AG840" s="70"/>
      <c r="AH840" s="70"/>
      <c r="AI840" s="70"/>
      <c r="AJ840" s="70"/>
    </row>
    <row r="841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0"/>
      <c r="M841" s="70"/>
      <c r="N841" s="70"/>
      <c r="O841" s="73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  <c r="AA841" s="70"/>
      <c r="AB841" s="70"/>
      <c r="AC841" s="70"/>
      <c r="AD841" s="70"/>
      <c r="AE841" s="70"/>
      <c r="AF841" s="70"/>
      <c r="AG841" s="70"/>
      <c r="AH841" s="70"/>
      <c r="AI841" s="70"/>
      <c r="AJ841" s="70"/>
    </row>
    <row r="842">
      <c r="A842" s="79"/>
      <c r="B842" s="79"/>
      <c r="C842" s="79"/>
      <c r="D842" s="79"/>
      <c r="E842" s="79"/>
      <c r="F842" s="79"/>
      <c r="G842" s="79"/>
      <c r="H842" s="79"/>
      <c r="I842" s="79"/>
      <c r="J842" s="79"/>
      <c r="K842" s="79"/>
      <c r="L842" s="70"/>
      <c r="M842" s="70"/>
      <c r="N842" s="70"/>
      <c r="O842" s="73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  <c r="AA842" s="70"/>
      <c r="AB842" s="70"/>
      <c r="AC842" s="70"/>
      <c r="AD842" s="70"/>
      <c r="AE842" s="70"/>
      <c r="AF842" s="70"/>
      <c r="AG842" s="70"/>
      <c r="AH842" s="70"/>
      <c r="AI842" s="70"/>
      <c r="AJ842" s="70"/>
    </row>
    <row r="843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0"/>
      <c r="M843" s="70"/>
      <c r="N843" s="70"/>
      <c r="O843" s="73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  <c r="AA843" s="70"/>
      <c r="AB843" s="70"/>
      <c r="AC843" s="70"/>
      <c r="AD843" s="70"/>
      <c r="AE843" s="70"/>
      <c r="AF843" s="70"/>
      <c r="AG843" s="70"/>
      <c r="AH843" s="70"/>
      <c r="AI843" s="70"/>
      <c r="AJ843" s="70"/>
    </row>
    <row r="844">
      <c r="A844" s="79"/>
      <c r="B844" s="79"/>
      <c r="C844" s="79"/>
      <c r="D844" s="79"/>
      <c r="E844" s="79"/>
      <c r="F844" s="79"/>
      <c r="G844" s="79"/>
      <c r="H844" s="79"/>
      <c r="I844" s="79"/>
      <c r="J844" s="79"/>
      <c r="K844" s="79"/>
      <c r="L844" s="70"/>
      <c r="M844" s="70"/>
      <c r="N844" s="70"/>
      <c r="O844" s="73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  <c r="AA844" s="70"/>
      <c r="AB844" s="70"/>
      <c r="AC844" s="70"/>
      <c r="AD844" s="70"/>
      <c r="AE844" s="70"/>
      <c r="AF844" s="70"/>
      <c r="AG844" s="70"/>
      <c r="AH844" s="70"/>
      <c r="AI844" s="70"/>
      <c r="AJ844" s="70"/>
    </row>
    <row r="845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0"/>
      <c r="M845" s="70"/>
      <c r="N845" s="70"/>
      <c r="O845" s="73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  <c r="AA845" s="70"/>
      <c r="AB845" s="70"/>
      <c r="AC845" s="70"/>
      <c r="AD845" s="70"/>
      <c r="AE845" s="70"/>
      <c r="AF845" s="70"/>
      <c r="AG845" s="70"/>
      <c r="AH845" s="70"/>
      <c r="AI845" s="70"/>
      <c r="AJ845" s="70"/>
    </row>
    <row r="846">
      <c r="A846" s="79"/>
      <c r="B846" s="79"/>
      <c r="C846" s="79"/>
      <c r="D846" s="79"/>
      <c r="E846" s="79"/>
      <c r="F846" s="79"/>
      <c r="G846" s="79"/>
      <c r="H846" s="79"/>
      <c r="I846" s="79"/>
      <c r="J846" s="79"/>
      <c r="K846" s="79"/>
      <c r="L846" s="70"/>
      <c r="M846" s="70"/>
      <c r="N846" s="70"/>
      <c r="O846" s="73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  <c r="AA846" s="70"/>
      <c r="AB846" s="70"/>
      <c r="AC846" s="70"/>
      <c r="AD846" s="70"/>
      <c r="AE846" s="70"/>
      <c r="AF846" s="70"/>
      <c r="AG846" s="70"/>
      <c r="AH846" s="70"/>
      <c r="AI846" s="70"/>
      <c r="AJ846" s="70"/>
    </row>
    <row r="847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0"/>
      <c r="M847" s="70"/>
      <c r="N847" s="70"/>
      <c r="O847" s="73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  <c r="AA847" s="70"/>
      <c r="AB847" s="70"/>
      <c r="AC847" s="70"/>
      <c r="AD847" s="70"/>
      <c r="AE847" s="70"/>
      <c r="AF847" s="70"/>
      <c r="AG847" s="70"/>
      <c r="AH847" s="70"/>
      <c r="AI847" s="70"/>
      <c r="AJ847" s="70"/>
    </row>
    <row r="848">
      <c r="A848" s="79"/>
      <c r="B848" s="79"/>
      <c r="C848" s="79"/>
      <c r="D848" s="79"/>
      <c r="E848" s="79"/>
      <c r="F848" s="79"/>
      <c r="G848" s="79"/>
      <c r="H848" s="79"/>
      <c r="I848" s="79"/>
      <c r="J848" s="79"/>
      <c r="K848" s="79"/>
      <c r="L848" s="70"/>
      <c r="M848" s="70"/>
      <c r="N848" s="70"/>
      <c r="O848" s="73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  <c r="AA848" s="70"/>
      <c r="AB848" s="70"/>
      <c r="AC848" s="70"/>
      <c r="AD848" s="70"/>
      <c r="AE848" s="70"/>
      <c r="AF848" s="70"/>
      <c r="AG848" s="70"/>
      <c r="AH848" s="70"/>
      <c r="AI848" s="70"/>
      <c r="AJ848" s="70"/>
    </row>
    <row r="849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0"/>
      <c r="M849" s="70"/>
      <c r="N849" s="70"/>
      <c r="O849" s="73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  <c r="AA849" s="70"/>
      <c r="AB849" s="70"/>
      <c r="AC849" s="70"/>
      <c r="AD849" s="70"/>
      <c r="AE849" s="70"/>
      <c r="AF849" s="70"/>
      <c r="AG849" s="70"/>
      <c r="AH849" s="70"/>
      <c r="AI849" s="70"/>
      <c r="AJ849" s="70"/>
    </row>
    <row r="850">
      <c r="A850" s="79"/>
      <c r="B850" s="79"/>
      <c r="C850" s="79"/>
      <c r="D850" s="79"/>
      <c r="E850" s="79"/>
      <c r="F850" s="79"/>
      <c r="G850" s="79"/>
      <c r="H850" s="79"/>
      <c r="I850" s="79"/>
      <c r="J850" s="79"/>
      <c r="K850" s="79"/>
      <c r="L850" s="70"/>
      <c r="M850" s="70"/>
      <c r="N850" s="70"/>
      <c r="O850" s="73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  <c r="AA850" s="70"/>
      <c r="AB850" s="70"/>
      <c r="AC850" s="70"/>
      <c r="AD850" s="70"/>
      <c r="AE850" s="70"/>
      <c r="AF850" s="70"/>
      <c r="AG850" s="70"/>
      <c r="AH850" s="70"/>
      <c r="AI850" s="70"/>
      <c r="AJ850" s="70"/>
    </row>
    <row r="851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0"/>
      <c r="M851" s="70"/>
      <c r="N851" s="70"/>
      <c r="O851" s="73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  <c r="AA851" s="70"/>
      <c r="AB851" s="70"/>
      <c r="AC851" s="70"/>
      <c r="AD851" s="70"/>
      <c r="AE851" s="70"/>
      <c r="AF851" s="70"/>
      <c r="AG851" s="70"/>
      <c r="AH851" s="70"/>
      <c r="AI851" s="70"/>
      <c r="AJ851" s="70"/>
    </row>
    <row r="852">
      <c r="A852" s="79"/>
      <c r="B852" s="79"/>
      <c r="C852" s="79"/>
      <c r="D852" s="79"/>
      <c r="E852" s="79"/>
      <c r="F852" s="79"/>
      <c r="G852" s="79"/>
      <c r="H852" s="79"/>
      <c r="I852" s="79"/>
      <c r="J852" s="79"/>
      <c r="K852" s="79"/>
      <c r="L852" s="70"/>
      <c r="M852" s="70"/>
      <c r="N852" s="70"/>
      <c r="O852" s="73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  <c r="AA852" s="70"/>
      <c r="AB852" s="70"/>
      <c r="AC852" s="70"/>
      <c r="AD852" s="70"/>
      <c r="AE852" s="70"/>
      <c r="AF852" s="70"/>
      <c r="AG852" s="70"/>
      <c r="AH852" s="70"/>
      <c r="AI852" s="70"/>
      <c r="AJ852" s="70"/>
    </row>
    <row r="853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0"/>
      <c r="M853" s="70"/>
      <c r="N853" s="70"/>
      <c r="O853" s="73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  <c r="AA853" s="70"/>
      <c r="AB853" s="70"/>
      <c r="AC853" s="70"/>
      <c r="AD853" s="70"/>
      <c r="AE853" s="70"/>
      <c r="AF853" s="70"/>
      <c r="AG853" s="70"/>
      <c r="AH853" s="70"/>
      <c r="AI853" s="70"/>
      <c r="AJ853" s="70"/>
    </row>
    <row r="854">
      <c r="A854" s="79"/>
      <c r="B854" s="79"/>
      <c r="C854" s="79"/>
      <c r="D854" s="79"/>
      <c r="E854" s="79"/>
      <c r="F854" s="79"/>
      <c r="G854" s="79"/>
      <c r="H854" s="79"/>
      <c r="I854" s="79"/>
      <c r="J854" s="79"/>
      <c r="K854" s="79"/>
      <c r="L854" s="70"/>
      <c r="M854" s="70"/>
      <c r="N854" s="70"/>
      <c r="O854" s="73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  <c r="AA854" s="70"/>
      <c r="AB854" s="70"/>
      <c r="AC854" s="70"/>
      <c r="AD854" s="70"/>
      <c r="AE854" s="70"/>
      <c r="AF854" s="70"/>
      <c r="AG854" s="70"/>
      <c r="AH854" s="70"/>
      <c r="AI854" s="70"/>
      <c r="AJ854" s="70"/>
    </row>
    <row r="855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0"/>
      <c r="M855" s="70"/>
      <c r="N855" s="70"/>
      <c r="O855" s="73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  <c r="AA855" s="70"/>
      <c r="AB855" s="70"/>
      <c r="AC855" s="70"/>
      <c r="AD855" s="70"/>
      <c r="AE855" s="70"/>
      <c r="AF855" s="70"/>
      <c r="AG855" s="70"/>
      <c r="AH855" s="70"/>
      <c r="AI855" s="70"/>
      <c r="AJ855" s="70"/>
    </row>
    <row r="856">
      <c r="A856" s="79"/>
      <c r="B856" s="79"/>
      <c r="C856" s="79"/>
      <c r="D856" s="79"/>
      <c r="E856" s="79"/>
      <c r="F856" s="79"/>
      <c r="G856" s="79"/>
      <c r="H856" s="79"/>
      <c r="I856" s="79"/>
      <c r="J856" s="79"/>
      <c r="K856" s="79"/>
      <c r="L856" s="70"/>
      <c r="M856" s="70"/>
      <c r="N856" s="70"/>
      <c r="O856" s="73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  <c r="AA856" s="70"/>
      <c r="AB856" s="70"/>
      <c r="AC856" s="70"/>
      <c r="AD856" s="70"/>
      <c r="AE856" s="70"/>
      <c r="AF856" s="70"/>
      <c r="AG856" s="70"/>
      <c r="AH856" s="70"/>
      <c r="AI856" s="70"/>
      <c r="AJ856" s="70"/>
    </row>
    <row r="857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0"/>
      <c r="M857" s="70"/>
      <c r="N857" s="70"/>
      <c r="O857" s="73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  <c r="AA857" s="70"/>
      <c r="AB857" s="70"/>
      <c r="AC857" s="70"/>
      <c r="AD857" s="70"/>
      <c r="AE857" s="70"/>
      <c r="AF857" s="70"/>
      <c r="AG857" s="70"/>
      <c r="AH857" s="70"/>
      <c r="AI857" s="70"/>
      <c r="AJ857" s="70"/>
    </row>
    <row r="858">
      <c r="A858" s="79"/>
      <c r="B858" s="79"/>
      <c r="C858" s="79"/>
      <c r="D858" s="79"/>
      <c r="E858" s="79"/>
      <c r="F858" s="79"/>
      <c r="G858" s="79"/>
      <c r="H858" s="79"/>
      <c r="I858" s="79"/>
      <c r="J858" s="79"/>
      <c r="K858" s="79"/>
      <c r="L858" s="70"/>
      <c r="M858" s="70"/>
      <c r="N858" s="70"/>
      <c r="O858" s="73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  <c r="AA858" s="70"/>
      <c r="AB858" s="70"/>
      <c r="AC858" s="70"/>
      <c r="AD858" s="70"/>
      <c r="AE858" s="70"/>
      <c r="AF858" s="70"/>
      <c r="AG858" s="70"/>
      <c r="AH858" s="70"/>
      <c r="AI858" s="70"/>
      <c r="AJ858" s="70"/>
    </row>
    <row r="859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0"/>
      <c r="M859" s="70"/>
      <c r="N859" s="70"/>
      <c r="O859" s="73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  <c r="AA859" s="70"/>
      <c r="AB859" s="70"/>
      <c r="AC859" s="70"/>
      <c r="AD859" s="70"/>
      <c r="AE859" s="70"/>
      <c r="AF859" s="70"/>
      <c r="AG859" s="70"/>
      <c r="AH859" s="70"/>
      <c r="AI859" s="70"/>
      <c r="AJ859" s="70"/>
    </row>
    <row r="860">
      <c r="A860" s="79"/>
      <c r="B860" s="79"/>
      <c r="C860" s="79"/>
      <c r="D860" s="79"/>
      <c r="E860" s="79"/>
      <c r="F860" s="79"/>
      <c r="G860" s="79"/>
      <c r="H860" s="79"/>
      <c r="I860" s="79"/>
      <c r="J860" s="79"/>
      <c r="K860" s="79"/>
      <c r="L860" s="70"/>
      <c r="M860" s="70"/>
      <c r="N860" s="70"/>
      <c r="O860" s="73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  <c r="AA860" s="70"/>
      <c r="AB860" s="70"/>
      <c r="AC860" s="70"/>
      <c r="AD860" s="70"/>
      <c r="AE860" s="70"/>
      <c r="AF860" s="70"/>
      <c r="AG860" s="70"/>
      <c r="AH860" s="70"/>
      <c r="AI860" s="70"/>
      <c r="AJ860" s="70"/>
    </row>
    <row r="861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0"/>
      <c r="M861" s="70"/>
      <c r="N861" s="70"/>
      <c r="O861" s="73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  <c r="AA861" s="70"/>
      <c r="AB861" s="70"/>
      <c r="AC861" s="70"/>
      <c r="AD861" s="70"/>
      <c r="AE861" s="70"/>
      <c r="AF861" s="70"/>
      <c r="AG861" s="70"/>
      <c r="AH861" s="70"/>
      <c r="AI861" s="70"/>
      <c r="AJ861" s="70"/>
    </row>
    <row r="862">
      <c r="A862" s="79"/>
      <c r="B862" s="79"/>
      <c r="C862" s="79"/>
      <c r="D862" s="79"/>
      <c r="E862" s="79"/>
      <c r="F862" s="79"/>
      <c r="G862" s="79"/>
      <c r="H862" s="79"/>
      <c r="I862" s="79"/>
      <c r="J862" s="79"/>
      <c r="K862" s="79"/>
      <c r="L862" s="70"/>
      <c r="M862" s="70"/>
      <c r="N862" s="70"/>
      <c r="O862" s="73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  <c r="AA862" s="70"/>
      <c r="AB862" s="70"/>
      <c r="AC862" s="70"/>
      <c r="AD862" s="70"/>
      <c r="AE862" s="70"/>
      <c r="AF862" s="70"/>
      <c r="AG862" s="70"/>
      <c r="AH862" s="70"/>
      <c r="AI862" s="70"/>
      <c r="AJ862" s="70"/>
    </row>
    <row r="863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0"/>
      <c r="M863" s="70"/>
      <c r="N863" s="70"/>
      <c r="O863" s="73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  <c r="AA863" s="70"/>
      <c r="AB863" s="70"/>
      <c r="AC863" s="70"/>
      <c r="AD863" s="70"/>
      <c r="AE863" s="70"/>
      <c r="AF863" s="70"/>
      <c r="AG863" s="70"/>
      <c r="AH863" s="70"/>
      <c r="AI863" s="70"/>
      <c r="AJ863" s="70"/>
    </row>
    <row r="864">
      <c r="A864" s="79"/>
      <c r="B864" s="79"/>
      <c r="C864" s="79"/>
      <c r="D864" s="79"/>
      <c r="E864" s="79"/>
      <c r="F864" s="79"/>
      <c r="G864" s="79"/>
      <c r="H864" s="79"/>
      <c r="I864" s="79"/>
      <c r="J864" s="79"/>
      <c r="K864" s="79"/>
      <c r="L864" s="70"/>
      <c r="M864" s="70"/>
      <c r="N864" s="70"/>
      <c r="O864" s="73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  <c r="AA864" s="70"/>
      <c r="AB864" s="70"/>
      <c r="AC864" s="70"/>
      <c r="AD864" s="70"/>
      <c r="AE864" s="70"/>
      <c r="AF864" s="70"/>
      <c r="AG864" s="70"/>
      <c r="AH864" s="70"/>
      <c r="AI864" s="70"/>
      <c r="AJ864" s="70"/>
    </row>
    <row r="865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0"/>
      <c r="M865" s="70"/>
      <c r="N865" s="70"/>
      <c r="O865" s="73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  <c r="AA865" s="70"/>
      <c r="AB865" s="70"/>
      <c r="AC865" s="70"/>
      <c r="AD865" s="70"/>
      <c r="AE865" s="70"/>
      <c r="AF865" s="70"/>
      <c r="AG865" s="70"/>
      <c r="AH865" s="70"/>
      <c r="AI865" s="70"/>
      <c r="AJ865" s="70"/>
    </row>
    <row r="866">
      <c r="A866" s="79"/>
      <c r="B866" s="79"/>
      <c r="C866" s="79"/>
      <c r="D866" s="79"/>
      <c r="E866" s="79"/>
      <c r="F866" s="79"/>
      <c r="G866" s="79"/>
      <c r="H866" s="79"/>
      <c r="I866" s="79"/>
      <c r="J866" s="79"/>
      <c r="K866" s="79"/>
      <c r="L866" s="70"/>
      <c r="M866" s="70"/>
      <c r="N866" s="70"/>
      <c r="O866" s="73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  <c r="AA866" s="70"/>
      <c r="AB866" s="70"/>
      <c r="AC866" s="70"/>
      <c r="AD866" s="70"/>
      <c r="AE866" s="70"/>
      <c r="AF866" s="70"/>
      <c r="AG866" s="70"/>
      <c r="AH866" s="70"/>
      <c r="AI866" s="70"/>
      <c r="AJ866" s="70"/>
    </row>
    <row r="867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0"/>
      <c r="M867" s="70"/>
      <c r="N867" s="70"/>
      <c r="O867" s="73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  <c r="AA867" s="70"/>
      <c r="AB867" s="70"/>
      <c r="AC867" s="70"/>
      <c r="AD867" s="70"/>
      <c r="AE867" s="70"/>
      <c r="AF867" s="70"/>
      <c r="AG867" s="70"/>
      <c r="AH867" s="70"/>
      <c r="AI867" s="70"/>
      <c r="AJ867" s="70"/>
    </row>
    <row r="868">
      <c r="A868" s="79"/>
      <c r="B868" s="79"/>
      <c r="C868" s="79"/>
      <c r="D868" s="79"/>
      <c r="E868" s="79"/>
      <c r="F868" s="79"/>
      <c r="G868" s="79"/>
      <c r="H868" s="79"/>
      <c r="I868" s="79"/>
      <c r="J868" s="79"/>
      <c r="K868" s="79"/>
      <c r="L868" s="70"/>
      <c r="M868" s="70"/>
      <c r="N868" s="70"/>
      <c r="O868" s="73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  <c r="AA868" s="70"/>
      <c r="AB868" s="70"/>
      <c r="AC868" s="70"/>
      <c r="AD868" s="70"/>
      <c r="AE868" s="70"/>
      <c r="AF868" s="70"/>
      <c r="AG868" s="70"/>
      <c r="AH868" s="70"/>
      <c r="AI868" s="70"/>
      <c r="AJ868" s="70"/>
    </row>
    <row r="869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0"/>
      <c r="M869" s="70"/>
      <c r="N869" s="70"/>
      <c r="O869" s="73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  <c r="AA869" s="70"/>
      <c r="AB869" s="70"/>
      <c r="AC869" s="70"/>
      <c r="AD869" s="70"/>
      <c r="AE869" s="70"/>
      <c r="AF869" s="70"/>
      <c r="AG869" s="70"/>
      <c r="AH869" s="70"/>
      <c r="AI869" s="70"/>
      <c r="AJ869" s="70"/>
    </row>
    <row r="870">
      <c r="A870" s="79"/>
      <c r="B870" s="79"/>
      <c r="C870" s="79"/>
      <c r="D870" s="79"/>
      <c r="E870" s="79"/>
      <c r="F870" s="79"/>
      <c r="G870" s="79"/>
      <c r="H870" s="79"/>
      <c r="I870" s="79"/>
      <c r="J870" s="79"/>
      <c r="K870" s="79"/>
      <c r="L870" s="70"/>
      <c r="M870" s="70"/>
      <c r="N870" s="70"/>
      <c r="O870" s="73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  <c r="AA870" s="70"/>
      <c r="AB870" s="70"/>
      <c r="AC870" s="70"/>
      <c r="AD870" s="70"/>
      <c r="AE870" s="70"/>
      <c r="AF870" s="70"/>
      <c r="AG870" s="70"/>
      <c r="AH870" s="70"/>
      <c r="AI870" s="70"/>
      <c r="AJ870" s="70"/>
    </row>
    <row r="871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0"/>
      <c r="M871" s="70"/>
      <c r="N871" s="70"/>
      <c r="O871" s="73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  <c r="AA871" s="70"/>
      <c r="AB871" s="70"/>
      <c r="AC871" s="70"/>
      <c r="AD871" s="70"/>
      <c r="AE871" s="70"/>
      <c r="AF871" s="70"/>
      <c r="AG871" s="70"/>
      <c r="AH871" s="70"/>
      <c r="AI871" s="70"/>
      <c r="AJ871" s="70"/>
    </row>
    <row r="872">
      <c r="A872" s="79"/>
      <c r="B872" s="79"/>
      <c r="C872" s="79"/>
      <c r="D872" s="79"/>
      <c r="E872" s="79"/>
      <c r="F872" s="79"/>
      <c r="G872" s="79"/>
      <c r="H872" s="79"/>
      <c r="I872" s="79"/>
      <c r="J872" s="79"/>
      <c r="K872" s="79"/>
      <c r="L872" s="70"/>
      <c r="M872" s="70"/>
      <c r="N872" s="70"/>
      <c r="O872" s="73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  <c r="AA872" s="70"/>
      <c r="AB872" s="70"/>
      <c r="AC872" s="70"/>
      <c r="AD872" s="70"/>
      <c r="AE872" s="70"/>
      <c r="AF872" s="70"/>
      <c r="AG872" s="70"/>
      <c r="AH872" s="70"/>
      <c r="AI872" s="70"/>
      <c r="AJ872" s="70"/>
    </row>
    <row r="873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0"/>
      <c r="M873" s="70"/>
      <c r="N873" s="70"/>
      <c r="O873" s="73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  <c r="AA873" s="70"/>
      <c r="AB873" s="70"/>
      <c r="AC873" s="70"/>
      <c r="AD873" s="70"/>
      <c r="AE873" s="70"/>
      <c r="AF873" s="70"/>
      <c r="AG873" s="70"/>
      <c r="AH873" s="70"/>
      <c r="AI873" s="70"/>
      <c r="AJ873" s="70"/>
    </row>
    <row r="874">
      <c r="A874" s="79"/>
      <c r="B874" s="79"/>
      <c r="C874" s="79"/>
      <c r="D874" s="79"/>
      <c r="E874" s="79"/>
      <c r="F874" s="79"/>
      <c r="G874" s="79"/>
      <c r="H874" s="79"/>
      <c r="I874" s="79"/>
      <c r="J874" s="79"/>
      <c r="K874" s="79"/>
      <c r="L874" s="70"/>
      <c r="M874" s="70"/>
      <c r="N874" s="70"/>
      <c r="O874" s="73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  <c r="AA874" s="70"/>
      <c r="AB874" s="70"/>
      <c r="AC874" s="70"/>
      <c r="AD874" s="70"/>
      <c r="AE874" s="70"/>
      <c r="AF874" s="70"/>
      <c r="AG874" s="70"/>
      <c r="AH874" s="70"/>
      <c r="AI874" s="70"/>
      <c r="AJ874" s="70"/>
    </row>
    <row r="875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0"/>
      <c r="M875" s="70"/>
      <c r="N875" s="70"/>
      <c r="O875" s="73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  <c r="AA875" s="70"/>
      <c r="AB875" s="70"/>
      <c r="AC875" s="70"/>
      <c r="AD875" s="70"/>
      <c r="AE875" s="70"/>
      <c r="AF875" s="70"/>
      <c r="AG875" s="70"/>
      <c r="AH875" s="70"/>
      <c r="AI875" s="70"/>
      <c r="AJ875" s="70"/>
    </row>
    <row r="876">
      <c r="A876" s="79"/>
      <c r="B876" s="79"/>
      <c r="C876" s="79"/>
      <c r="D876" s="79"/>
      <c r="E876" s="79"/>
      <c r="F876" s="79"/>
      <c r="G876" s="79"/>
      <c r="H876" s="79"/>
      <c r="I876" s="79"/>
      <c r="J876" s="79"/>
      <c r="K876" s="79"/>
      <c r="L876" s="70"/>
      <c r="M876" s="70"/>
      <c r="N876" s="70"/>
      <c r="O876" s="73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  <c r="AA876" s="70"/>
      <c r="AB876" s="70"/>
      <c r="AC876" s="70"/>
      <c r="AD876" s="70"/>
      <c r="AE876" s="70"/>
      <c r="AF876" s="70"/>
      <c r="AG876" s="70"/>
      <c r="AH876" s="70"/>
      <c r="AI876" s="70"/>
      <c r="AJ876" s="70"/>
    </row>
    <row r="877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0"/>
      <c r="M877" s="70"/>
      <c r="N877" s="70"/>
      <c r="O877" s="73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  <c r="AA877" s="70"/>
      <c r="AB877" s="70"/>
      <c r="AC877" s="70"/>
      <c r="AD877" s="70"/>
      <c r="AE877" s="70"/>
      <c r="AF877" s="70"/>
      <c r="AG877" s="70"/>
      <c r="AH877" s="70"/>
      <c r="AI877" s="70"/>
      <c r="AJ877" s="70"/>
    </row>
    <row r="878">
      <c r="A878" s="79"/>
      <c r="B878" s="79"/>
      <c r="C878" s="79"/>
      <c r="D878" s="79"/>
      <c r="E878" s="79"/>
      <c r="F878" s="79"/>
      <c r="G878" s="79"/>
      <c r="H878" s="79"/>
      <c r="I878" s="79"/>
      <c r="J878" s="79"/>
      <c r="K878" s="79"/>
      <c r="L878" s="70"/>
      <c r="M878" s="70"/>
      <c r="N878" s="70"/>
      <c r="O878" s="73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  <c r="AA878" s="70"/>
      <c r="AB878" s="70"/>
      <c r="AC878" s="70"/>
      <c r="AD878" s="70"/>
      <c r="AE878" s="70"/>
      <c r="AF878" s="70"/>
      <c r="AG878" s="70"/>
      <c r="AH878" s="70"/>
      <c r="AI878" s="70"/>
      <c r="AJ878" s="70"/>
    </row>
    <row r="879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0"/>
      <c r="M879" s="70"/>
      <c r="N879" s="70"/>
      <c r="O879" s="73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  <c r="AA879" s="70"/>
      <c r="AB879" s="70"/>
      <c r="AC879" s="70"/>
      <c r="AD879" s="70"/>
      <c r="AE879" s="70"/>
      <c r="AF879" s="70"/>
      <c r="AG879" s="70"/>
      <c r="AH879" s="70"/>
      <c r="AI879" s="70"/>
      <c r="AJ879" s="70"/>
    </row>
    <row r="880">
      <c r="A880" s="79"/>
      <c r="B880" s="79"/>
      <c r="C880" s="79"/>
      <c r="D880" s="79"/>
      <c r="E880" s="79"/>
      <c r="F880" s="79"/>
      <c r="G880" s="79"/>
      <c r="H880" s="79"/>
      <c r="I880" s="79"/>
      <c r="J880" s="79"/>
      <c r="K880" s="79"/>
      <c r="L880" s="70"/>
      <c r="M880" s="70"/>
      <c r="N880" s="70"/>
      <c r="O880" s="73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  <c r="AA880" s="70"/>
      <c r="AB880" s="70"/>
      <c r="AC880" s="70"/>
      <c r="AD880" s="70"/>
      <c r="AE880" s="70"/>
      <c r="AF880" s="70"/>
      <c r="AG880" s="70"/>
      <c r="AH880" s="70"/>
      <c r="AI880" s="70"/>
      <c r="AJ880" s="70"/>
    </row>
    <row r="881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0"/>
      <c r="M881" s="70"/>
      <c r="N881" s="70"/>
      <c r="O881" s="73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  <c r="AA881" s="70"/>
      <c r="AB881" s="70"/>
      <c r="AC881" s="70"/>
      <c r="AD881" s="70"/>
      <c r="AE881" s="70"/>
      <c r="AF881" s="70"/>
      <c r="AG881" s="70"/>
      <c r="AH881" s="70"/>
      <c r="AI881" s="70"/>
      <c r="AJ881" s="70"/>
    </row>
    <row r="882">
      <c r="A882" s="79"/>
      <c r="B882" s="79"/>
      <c r="C882" s="79"/>
      <c r="D882" s="79"/>
      <c r="E882" s="79"/>
      <c r="F882" s="79"/>
      <c r="G882" s="79"/>
      <c r="H882" s="79"/>
      <c r="I882" s="79"/>
      <c r="J882" s="79"/>
      <c r="K882" s="79"/>
      <c r="L882" s="70"/>
      <c r="M882" s="70"/>
      <c r="N882" s="70"/>
      <c r="O882" s="73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  <c r="AA882" s="70"/>
      <c r="AB882" s="70"/>
      <c r="AC882" s="70"/>
      <c r="AD882" s="70"/>
      <c r="AE882" s="70"/>
      <c r="AF882" s="70"/>
      <c r="AG882" s="70"/>
      <c r="AH882" s="70"/>
      <c r="AI882" s="70"/>
      <c r="AJ882" s="70"/>
    </row>
    <row r="883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0"/>
      <c r="M883" s="70"/>
      <c r="N883" s="70"/>
      <c r="O883" s="73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  <c r="AA883" s="70"/>
      <c r="AB883" s="70"/>
      <c r="AC883" s="70"/>
      <c r="AD883" s="70"/>
      <c r="AE883" s="70"/>
      <c r="AF883" s="70"/>
      <c r="AG883" s="70"/>
      <c r="AH883" s="70"/>
      <c r="AI883" s="70"/>
      <c r="AJ883" s="70"/>
    </row>
    <row r="884">
      <c r="A884" s="79"/>
      <c r="B884" s="79"/>
      <c r="C884" s="79"/>
      <c r="D884" s="79"/>
      <c r="E884" s="79"/>
      <c r="F884" s="79"/>
      <c r="G884" s="79"/>
      <c r="H884" s="79"/>
      <c r="I884" s="79"/>
      <c r="J884" s="79"/>
      <c r="K884" s="79"/>
      <c r="L884" s="70"/>
      <c r="M884" s="70"/>
      <c r="N884" s="70"/>
      <c r="O884" s="73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  <c r="AA884" s="70"/>
      <c r="AB884" s="70"/>
      <c r="AC884" s="70"/>
      <c r="AD884" s="70"/>
      <c r="AE884" s="70"/>
      <c r="AF884" s="70"/>
      <c r="AG884" s="70"/>
      <c r="AH884" s="70"/>
      <c r="AI884" s="70"/>
      <c r="AJ884" s="70"/>
    </row>
    <row r="885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0"/>
      <c r="M885" s="70"/>
      <c r="N885" s="70"/>
      <c r="O885" s="73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  <c r="AA885" s="70"/>
      <c r="AB885" s="70"/>
      <c r="AC885" s="70"/>
      <c r="AD885" s="70"/>
      <c r="AE885" s="70"/>
      <c r="AF885" s="70"/>
      <c r="AG885" s="70"/>
      <c r="AH885" s="70"/>
      <c r="AI885" s="70"/>
      <c r="AJ885" s="70"/>
    </row>
    <row r="886">
      <c r="A886" s="79"/>
      <c r="B886" s="79"/>
      <c r="C886" s="79"/>
      <c r="D886" s="79"/>
      <c r="E886" s="79"/>
      <c r="F886" s="79"/>
      <c r="G886" s="79"/>
      <c r="H886" s="79"/>
      <c r="I886" s="79"/>
      <c r="J886" s="79"/>
      <c r="K886" s="79"/>
      <c r="L886" s="70"/>
      <c r="M886" s="70"/>
      <c r="N886" s="70"/>
      <c r="O886" s="73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  <c r="AA886" s="70"/>
      <c r="AB886" s="70"/>
      <c r="AC886" s="70"/>
      <c r="AD886" s="70"/>
      <c r="AE886" s="70"/>
      <c r="AF886" s="70"/>
      <c r="AG886" s="70"/>
      <c r="AH886" s="70"/>
      <c r="AI886" s="70"/>
      <c r="AJ886" s="70"/>
    </row>
    <row r="887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0"/>
      <c r="M887" s="70"/>
      <c r="N887" s="70"/>
      <c r="O887" s="73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  <c r="AA887" s="70"/>
      <c r="AB887" s="70"/>
      <c r="AC887" s="70"/>
      <c r="AD887" s="70"/>
      <c r="AE887" s="70"/>
      <c r="AF887" s="70"/>
      <c r="AG887" s="70"/>
      <c r="AH887" s="70"/>
      <c r="AI887" s="70"/>
      <c r="AJ887" s="70"/>
    </row>
    <row r="888">
      <c r="A888" s="79"/>
      <c r="B888" s="79"/>
      <c r="C888" s="79"/>
      <c r="D888" s="79"/>
      <c r="E888" s="79"/>
      <c r="F888" s="79"/>
      <c r="G888" s="79"/>
      <c r="H888" s="79"/>
      <c r="I888" s="79"/>
      <c r="J888" s="79"/>
      <c r="K888" s="79"/>
      <c r="L888" s="70"/>
      <c r="M888" s="70"/>
      <c r="N888" s="70"/>
      <c r="O888" s="73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  <c r="AA888" s="70"/>
      <c r="AB888" s="70"/>
      <c r="AC888" s="70"/>
      <c r="AD888" s="70"/>
      <c r="AE888" s="70"/>
      <c r="AF888" s="70"/>
      <c r="AG888" s="70"/>
      <c r="AH888" s="70"/>
      <c r="AI888" s="70"/>
      <c r="AJ888" s="70"/>
    </row>
    <row r="889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0"/>
      <c r="M889" s="70"/>
      <c r="N889" s="70"/>
      <c r="O889" s="73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  <c r="AA889" s="70"/>
      <c r="AB889" s="70"/>
      <c r="AC889" s="70"/>
      <c r="AD889" s="70"/>
      <c r="AE889" s="70"/>
      <c r="AF889" s="70"/>
      <c r="AG889" s="70"/>
      <c r="AH889" s="70"/>
      <c r="AI889" s="70"/>
      <c r="AJ889" s="70"/>
    </row>
    <row r="890">
      <c r="A890" s="79"/>
      <c r="B890" s="79"/>
      <c r="C890" s="79"/>
      <c r="D890" s="79"/>
      <c r="E890" s="79"/>
      <c r="F890" s="79"/>
      <c r="G890" s="79"/>
      <c r="H890" s="79"/>
      <c r="I890" s="79"/>
      <c r="J890" s="79"/>
      <c r="K890" s="79"/>
      <c r="L890" s="70"/>
      <c r="M890" s="70"/>
      <c r="N890" s="70"/>
      <c r="O890" s="73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  <c r="AA890" s="70"/>
      <c r="AB890" s="70"/>
      <c r="AC890" s="70"/>
      <c r="AD890" s="70"/>
      <c r="AE890" s="70"/>
      <c r="AF890" s="70"/>
      <c r="AG890" s="70"/>
      <c r="AH890" s="70"/>
      <c r="AI890" s="70"/>
      <c r="AJ890" s="70"/>
    </row>
    <row r="891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0"/>
      <c r="M891" s="70"/>
      <c r="N891" s="70"/>
      <c r="O891" s="73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  <c r="AA891" s="70"/>
      <c r="AB891" s="70"/>
      <c r="AC891" s="70"/>
      <c r="AD891" s="70"/>
      <c r="AE891" s="70"/>
      <c r="AF891" s="70"/>
      <c r="AG891" s="70"/>
      <c r="AH891" s="70"/>
      <c r="AI891" s="70"/>
      <c r="AJ891" s="70"/>
    </row>
    <row r="892">
      <c r="A892" s="79"/>
      <c r="B892" s="79"/>
      <c r="C892" s="79"/>
      <c r="D892" s="79"/>
      <c r="E892" s="79"/>
      <c r="F892" s="79"/>
      <c r="G892" s="79"/>
      <c r="H892" s="79"/>
      <c r="I892" s="79"/>
      <c r="J892" s="79"/>
      <c r="K892" s="79"/>
      <c r="L892" s="70"/>
      <c r="M892" s="70"/>
      <c r="N892" s="70"/>
      <c r="O892" s="73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  <c r="AA892" s="70"/>
      <c r="AB892" s="70"/>
      <c r="AC892" s="70"/>
      <c r="AD892" s="70"/>
      <c r="AE892" s="70"/>
      <c r="AF892" s="70"/>
      <c r="AG892" s="70"/>
      <c r="AH892" s="70"/>
      <c r="AI892" s="70"/>
      <c r="AJ892" s="70"/>
    </row>
    <row r="893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0"/>
      <c r="M893" s="70"/>
      <c r="N893" s="70"/>
      <c r="O893" s="73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  <c r="AA893" s="70"/>
      <c r="AB893" s="70"/>
      <c r="AC893" s="70"/>
      <c r="AD893" s="70"/>
      <c r="AE893" s="70"/>
      <c r="AF893" s="70"/>
      <c r="AG893" s="70"/>
      <c r="AH893" s="70"/>
      <c r="AI893" s="70"/>
      <c r="AJ893" s="70"/>
    </row>
    <row r="894">
      <c r="A894" s="79"/>
      <c r="B894" s="79"/>
      <c r="C894" s="79"/>
      <c r="D894" s="79"/>
      <c r="E894" s="79"/>
      <c r="F894" s="79"/>
      <c r="G894" s="79"/>
      <c r="H894" s="79"/>
      <c r="I894" s="79"/>
      <c r="J894" s="79"/>
      <c r="K894" s="79"/>
      <c r="L894" s="70"/>
      <c r="M894" s="70"/>
      <c r="N894" s="70"/>
      <c r="O894" s="73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  <c r="AA894" s="70"/>
      <c r="AB894" s="70"/>
      <c r="AC894" s="70"/>
      <c r="AD894" s="70"/>
      <c r="AE894" s="70"/>
      <c r="AF894" s="70"/>
      <c r="AG894" s="70"/>
      <c r="AH894" s="70"/>
      <c r="AI894" s="70"/>
      <c r="AJ894" s="70"/>
    </row>
    <row r="895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0"/>
      <c r="M895" s="70"/>
      <c r="N895" s="70"/>
      <c r="O895" s="73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  <c r="AA895" s="70"/>
      <c r="AB895" s="70"/>
      <c r="AC895" s="70"/>
      <c r="AD895" s="70"/>
      <c r="AE895" s="70"/>
      <c r="AF895" s="70"/>
      <c r="AG895" s="70"/>
      <c r="AH895" s="70"/>
      <c r="AI895" s="70"/>
      <c r="AJ895" s="70"/>
    </row>
    <row r="896">
      <c r="A896" s="79"/>
      <c r="B896" s="79"/>
      <c r="C896" s="79"/>
      <c r="D896" s="79"/>
      <c r="E896" s="79"/>
      <c r="F896" s="79"/>
      <c r="G896" s="79"/>
      <c r="H896" s="79"/>
      <c r="I896" s="79"/>
      <c r="J896" s="79"/>
      <c r="K896" s="79"/>
      <c r="L896" s="70"/>
      <c r="M896" s="70"/>
      <c r="N896" s="70"/>
      <c r="O896" s="73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  <c r="AA896" s="70"/>
      <c r="AB896" s="70"/>
      <c r="AC896" s="70"/>
      <c r="AD896" s="70"/>
      <c r="AE896" s="70"/>
      <c r="AF896" s="70"/>
      <c r="AG896" s="70"/>
      <c r="AH896" s="70"/>
      <c r="AI896" s="70"/>
      <c r="AJ896" s="70"/>
    </row>
    <row r="897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0"/>
      <c r="M897" s="70"/>
      <c r="N897" s="70"/>
      <c r="O897" s="73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  <c r="AA897" s="70"/>
      <c r="AB897" s="70"/>
      <c r="AC897" s="70"/>
      <c r="AD897" s="70"/>
      <c r="AE897" s="70"/>
      <c r="AF897" s="70"/>
      <c r="AG897" s="70"/>
      <c r="AH897" s="70"/>
      <c r="AI897" s="70"/>
      <c r="AJ897" s="70"/>
    </row>
    <row r="898">
      <c r="A898" s="79"/>
      <c r="B898" s="79"/>
      <c r="C898" s="79"/>
      <c r="D898" s="79"/>
      <c r="E898" s="79"/>
      <c r="F898" s="79"/>
      <c r="G898" s="79"/>
      <c r="H898" s="79"/>
      <c r="I898" s="79"/>
      <c r="J898" s="79"/>
      <c r="K898" s="79"/>
      <c r="L898" s="70"/>
      <c r="M898" s="70"/>
      <c r="N898" s="70"/>
      <c r="O898" s="73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  <c r="AA898" s="70"/>
      <c r="AB898" s="70"/>
      <c r="AC898" s="70"/>
      <c r="AD898" s="70"/>
      <c r="AE898" s="70"/>
      <c r="AF898" s="70"/>
      <c r="AG898" s="70"/>
      <c r="AH898" s="70"/>
      <c r="AI898" s="70"/>
      <c r="AJ898" s="70"/>
    </row>
    <row r="899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0"/>
      <c r="M899" s="70"/>
      <c r="N899" s="70"/>
      <c r="O899" s="73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  <c r="AA899" s="70"/>
      <c r="AB899" s="70"/>
      <c r="AC899" s="70"/>
      <c r="AD899" s="70"/>
      <c r="AE899" s="70"/>
      <c r="AF899" s="70"/>
      <c r="AG899" s="70"/>
      <c r="AH899" s="70"/>
      <c r="AI899" s="70"/>
      <c r="AJ899" s="70"/>
    </row>
    <row r="900">
      <c r="A900" s="79"/>
      <c r="B900" s="79"/>
      <c r="C900" s="79"/>
      <c r="D900" s="79"/>
      <c r="E900" s="79"/>
      <c r="F900" s="79"/>
      <c r="G900" s="79"/>
      <c r="H900" s="79"/>
      <c r="I900" s="79"/>
      <c r="J900" s="79"/>
      <c r="K900" s="79"/>
      <c r="L900" s="70"/>
      <c r="M900" s="70"/>
      <c r="N900" s="70"/>
      <c r="O900" s="73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  <c r="AA900" s="70"/>
      <c r="AB900" s="70"/>
      <c r="AC900" s="70"/>
      <c r="AD900" s="70"/>
      <c r="AE900" s="70"/>
      <c r="AF900" s="70"/>
      <c r="AG900" s="70"/>
      <c r="AH900" s="70"/>
      <c r="AI900" s="70"/>
      <c r="AJ900" s="70"/>
    </row>
    <row r="901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0"/>
      <c r="M901" s="70"/>
      <c r="N901" s="70"/>
      <c r="O901" s="73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  <c r="AA901" s="70"/>
      <c r="AB901" s="70"/>
      <c r="AC901" s="70"/>
      <c r="AD901" s="70"/>
      <c r="AE901" s="70"/>
      <c r="AF901" s="70"/>
      <c r="AG901" s="70"/>
      <c r="AH901" s="70"/>
      <c r="AI901" s="70"/>
      <c r="AJ901" s="70"/>
    </row>
    <row r="902">
      <c r="A902" s="79"/>
      <c r="B902" s="79"/>
      <c r="C902" s="79"/>
      <c r="D902" s="79"/>
      <c r="E902" s="79"/>
      <c r="F902" s="79"/>
      <c r="G902" s="79"/>
      <c r="H902" s="79"/>
      <c r="I902" s="79"/>
      <c r="J902" s="79"/>
      <c r="K902" s="79"/>
      <c r="L902" s="70"/>
      <c r="M902" s="70"/>
      <c r="N902" s="70"/>
      <c r="O902" s="73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  <c r="AA902" s="70"/>
      <c r="AB902" s="70"/>
      <c r="AC902" s="70"/>
      <c r="AD902" s="70"/>
      <c r="AE902" s="70"/>
      <c r="AF902" s="70"/>
      <c r="AG902" s="70"/>
      <c r="AH902" s="70"/>
      <c r="AI902" s="70"/>
      <c r="AJ902" s="70"/>
    </row>
    <row r="903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0"/>
      <c r="M903" s="70"/>
      <c r="N903" s="70"/>
      <c r="O903" s="73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  <c r="AA903" s="70"/>
      <c r="AB903" s="70"/>
      <c r="AC903" s="70"/>
      <c r="AD903" s="70"/>
      <c r="AE903" s="70"/>
      <c r="AF903" s="70"/>
      <c r="AG903" s="70"/>
      <c r="AH903" s="70"/>
      <c r="AI903" s="70"/>
      <c r="AJ903" s="70"/>
    </row>
    <row r="904">
      <c r="A904" s="79"/>
      <c r="B904" s="79"/>
      <c r="C904" s="79"/>
      <c r="D904" s="79"/>
      <c r="E904" s="79"/>
      <c r="F904" s="79"/>
      <c r="G904" s="79"/>
      <c r="H904" s="79"/>
      <c r="I904" s="79"/>
      <c r="J904" s="79"/>
      <c r="K904" s="79"/>
      <c r="L904" s="70"/>
      <c r="M904" s="70"/>
      <c r="N904" s="70"/>
      <c r="O904" s="73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  <c r="AA904" s="70"/>
      <c r="AB904" s="70"/>
      <c r="AC904" s="70"/>
      <c r="AD904" s="70"/>
      <c r="AE904" s="70"/>
      <c r="AF904" s="70"/>
      <c r="AG904" s="70"/>
      <c r="AH904" s="70"/>
      <c r="AI904" s="70"/>
      <c r="AJ904" s="70"/>
    </row>
    <row r="905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0"/>
      <c r="M905" s="70"/>
      <c r="N905" s="70"/>
      <c r="O905" s="73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  <c r="AA905" s="70"/>
      <c r="AB905" s="70"/>
      <c r="AC905" s="70"/>
      <c r="AD905" s="70"/>
      <c r="AE905" s="70"/>
      <c r="AF905" s="70"/>
      <c r="AG905" s="70"/>
      <c r="AH905" s="70"/>
      <c r="AI905" s="70"/>
      <c r="AJ905" s="70"/>
    </row>
    <row r="906">
      <c r="A906" s="79"/>
      <c r="B906" s="79"/>
      <c r="C906" s="79"/>
      <c r="D906" s="79"/>
      <c r="E906" s="79"/>
      <c r="F906" s="79"/>
      <c r="G906" s="79"/>
      <c r="H906" s="79"/>
      <c r="I906" s="79"/>
      <c r="J906" s="79"/>
      <c r="K906" s="79"/>
      <c r="L906" s="70"/>
      <c r="M906" s="70"/>
      <c r="N906" s="70"/>
      <c r="O906" s="73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  <c r="AA906" s="70"/>
      <c r="AB906" s="70"/>
      <c r="AC906" s="70"/>
      <c r="AD906" s="70"/>
      <c r="AE906" s="70"/>
      <c r="AF906" s="70"/>
      <c r="AG906" s="70"/>
      <c r="AH906" s="70"/>
      <c r="AI906" s="70"/>
      <c r="AJ906" s="70"/>
    </row>
    <row r="907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0"/>
      <c r="M907" s="70"/>
      <c r="N907" s="70"/>
      <c r="O907" s="73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  <c r="AA907" s="70"/>
      <c r="AB907" s="70"/>
      <c r="AC907" s="70"/>
      <c r="AD907" s="70"/>
      <c r="AE907" s="70"/>
      <c r="AF907" s="70"/>
      <c r="AG907" s="70"/>
      <c r="AH907" s="70"/>
      <c r="AI907" s="70"/>
      <c r="AJ907" s="70"/>
    </row>
    <row r="908">
      <c r="A908" s="79"/>
      <c r="B908" s="79"/>
      <c r="C908" s="79"/>
      <c r="D908" s="79"/>
      <c r="E908" s="79"/>
      <c r="F908" s="79"/>
      <c r="G908" s="79"/>
      <c r="H908" s="79"/>
      <c r="I908" s="79"/>
      <c r="J908" s="79"/>
      <c r="K908" s="79"/>
      <c r="L908" s="70"/>
      <c r="M908" s="70"/>
      <c r="N908" s="70"/>
      <c r="O908" s="73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  <c r="AA908" s="70"/>
      <c r="AB908" s="70"/>
      <c r="AC908" s="70"/>
      <c r="AD908" s="70"/>
      <c r="AE908" s="70"/>
      <c r="AF908" s="70"/>
      <c r="AG908" s="70"/>
      <c r="AH908" s="70"/>
      <c r="AI908" s="70"/>
      <c r="AJ908" s="70"/>
    </row>
    <row r="909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0"/>
      <c r="M909" s="70"/>
      <c r="N909" s="70"/>
      <c r="O909" s="73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  <c r="AA909" s="70"/>
      <c r="AB909" s="70"/>
      <c r="AC909" s="70"/>
      <c r="AD909" s="70"/>
      <c r="AE909" s="70"/>
      <c r="AF909" s="70"/>
      <c r="AG909" s="70"/>
      <c r="AH909" s="70"/>
      <c r="AI909" s="70"/>
      <c r="AJ909" s="70"/>
    </row>
    <row r="910">
      <c r="A910" s="79"/>
      <c r="B910" s="79"/>
      <c r="C910" s="79"/>
      <c r="D910" s="79"/>
      <c r="E910" s="79"/>
      <c r="F910" s="79"/>
      <c r="G910" s="79"/>
      <c r="H910" s="79"/>
      <c r="I910" s="79"/>
      <c r="J910" s="79"/>
      <c r="K910" s="79"/>
      <c r="L910" s="70"/>
      <c r="M910" s="70"/>
      <c r="N910" s="70"/>
      <c r="O910" s="73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  <c r="AA910" s="70"/>
      <c r="AB910" s="70"/>
      <c r="AC910" s="70"/>
      <c r="AD910" s="70"/>
      <c r="AE910" s="70"/>
      <c r="AF910" s="70"/>
      <c r="AG910" s="70"/>
      <c r="AH910" s="70"/>
      <c r="AI910" s="70"/>
      <c r="AJ910" s="70"/>
    </row>
    <row r="911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0"/>
      <c r="M911" s="70"/>
      <c r="N911" s="70"/>
      <c r="O911" s="73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  <c r="AA911" s="70"/>
      <c r="AB911" s="70"/>
      <c r="AC911" s="70"/>
      <c r="AD911" s="70"/>
      <c r="AE911" s="70"/>
      <c r="AF911" s="70"/>
      <c r="AG911" s="70"/>
      <c r="AH911" s="70"/>
      <c r="AI911" s="70"/>
      <c r="AJ911" s="70"/>
    </row>
    <row r="912">
      <c r="A912" s="79"/>
      <c r="B912" s="79"/>
      <c r="C912" s="79"/>
      <c r="D912" s="79"/>
      <c r="E912" s="79"/>
      <c r="F912" s="79"/>
      <c r="G912" s="79"/>
      <c r="H912" s="79"/>
      <c r="I912" s="79"/>
      <c r="J912" s="79"/>
      <c r="K912" s="79"/>
      <c r="L912" s="70"/>
      <c r="M912" s="70"/>
      <c r="N912" s="70"/>
      <c r="O912" s="73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  <c r="AA912" s="70"/>
      <c r="AB912" s="70"/>
      <c r="AC912" s="70"/>
      <c r="AD912" s="70"/>
      <c r="AE912" s="70"/>
      <c r="AF912" s="70"/>
      <c r="AG912" s="70"/>
      <c r="AH912" s="70"/>
      <c r="AI912" s="70"/>
      <c r="AJ912" s="70"/>
    </row>
    <row r="913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0"/>
      <c r="M913" s="70"/>
      <c r="N913" s="70"/>
      <c r="O913" s="73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  <c r="AA913" s="70"/>
      <c r="AB913" s="70"/>
      <c r="AC913" s="70"/>
      <c r="AD913" s="70"/>
      <c r="AE913" s="70"/>
      <c r="AF913" s="70"/>
      <c r="AG913" s="70"/>
      <c r="AH913" s="70"/>
      <c r="AI913" s="70"/>
      <c r="AJ913" s="70"/>
    </row>
    <row r="914">
      <c r="A914" s="79"/>
      <c r="B914" s="79"/>
      <c r="C914" s="79"/>
      <c r="D914" s="79"/>
      <c r="E914" s="79"/>
      <c r="F914" s="79"/>
      <c r="G914" s="79"/>
      <c r="H914" s="79"/>
      <c r="I914" s="79"/>
      <c r="J914" s="79"/>
      <c r="K914" s="79"/>
      <c r="L914" s="70"/>
      <c r="M914" s="70"/>
      <c r="N914" s="70"/>
      <c r="O914" s="73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  <c r="AA914" s="70"/>
      <c r="AB914" s="70"/>
      <c r="AC914" s="70"/>
      <c r="AD914" s="70"/>
      <c r="AE914" s="70"/>
      <c r="AF914" s="70"/>
      <c r="AG914" s="70"/>
      <c r="AH914" s="70"/>
      <c r="AI914" s="70"/>
      <c r="AJ914" s="70"/>
    </row>
    <row r="915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0"/>
      <c r="M915" s="70"/>
      <c r="N915" s="70"/>
      <c r="O915" s="73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  <c r="AA915" s="70"/>
      <c r="AB915" s="70"/>
      <c r="AC915" s="70"/>
      <c r="AD915" s="70"/>
      <c r="AE915" s="70"/>
      <c r="AF915" s="70"/>
      <c r="AG915" s="70"/>
      <c r="AH915" s="70"/>
      <c r="AI915" s="70"/>
      <c r="AJ915" s="70"/>
    </row>
    <row r="916">
      <c r="A916" s="79"/>
      <c r="B916" s="79"/>
      <c r="C916" s="79"/>
      <c r="D916" s="79"/>
      <c r="E916" s="79"/>
      <c r="F916" s="79"/>
      <c r="G916" s="79"/>
      <c r="H916" s="79"/>
      <c r="I916" s="79"/>
      <c r="J916" s="79"/>
      <c r="K916" s="79"/>
      <c r="L916" s="70"/>
      <c r="M916" s="70"/>
      <c r="N916" s="70"/>
      <c r="O916" s="73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  <c r="AA916" s="70"/>
      <c r="AB916" s="70"/>
      <c r="AC916" s="70"/>
      <c r="AD916" s="70"/>
      <c r="AE916" s="70"/>
      <c r="AF916" s="70"/>
      <c r="AG916" s="70"/>
      <c r="AH916" s="70"/>
      <c r="AI916" s="70"/>
      <c r="AJ916" s="70"/>
    </row>
    <row r="917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0"/>
      <c r="M917" s="70"/>
      <c r="N917" s="70"/>
      <c r="O917" s="73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  <c r="AA917" s="70"/>
      <c r="AB917" s="70"/>
      <c r="AC917" s="70"/>
      <c r="AD917" s="70"/>
      <c r="AE917" s="70"/>
      <c r="AF917" s="70"/>
      <c r="AG917" s="70"/>
      <c r="AH917" s="70"/>
      <c r="AI917" s="70"/>
      <c r="AJ917" s="70"/>
    </row>
    <row r="918">
      <c r="A918" s="79"/>
      <c r="B918" s="79"/>
      <c r="C918" s="79"/>
      <c r="D918" s="79"/>
      <c r="E918" s="79"/>
      <c r="F918" s="79"/>
      <c r="G918" s="79"/>
      <c r="H918" s="79"/>
      <c r="I918" s="79"/>
      <c r="J918" s="79"/>
      <c r="K918" s="79"/>
      <c r="L918" s="70"/>
      <c r="M918" s="70"/>
      <c r="N918" s="70"/>
      <c r="O918" s="73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  <c r="AA918" s="70"/>
      <c r="AB918" s="70"/>
      <c r="AC918" s="70"/>
      <c r="AD918" s="70"/>
      <c r="AE918" s="70"/>
      <c r="AF918" s="70"/>
      <c r="AG918" s="70"/>
      <c r="AH918" s="70"/>
      <c r="AI918" s="70"/>
      <c r="AJ918" s="70"/>
    </row>
    <row r="919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0"/>
      <c r="M919" s="70"/>
      <c r="N919" s="70"/>
      <c r="O919" s="73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  <c r="AA919" s="70"/>
      <c r="AB919" s="70"/>
      <c r="AC919" s="70"/>
      <c r="AD919" s="70"/>
      <c r="AE919" s="70"/>
      <c r="AF919" s="70"/>
      <c r="AG919" s="70"/>
      <c r="AH919" s="70"/>
      <c r="AI919" s="70"/>
      <c r="AJ919" s="70"/>
    </row>
    <row r="920">
      <c r="A920" s="79"/>
      <c r="B920" s="79"/>
      <c r="C920" s="79"/>
      <c r="D920" s="79"/>
      <c r="E920" s="79"/>
      <c r="F920" s="79"/>
      <c r="G920" s="79"/>
      <c r="H920" s="79"/>
      <c r="I920" s="79"/>
      <c r="J920" s="79"/>
      <c r="K920" s="79"/>
      <c r="L920" s="70"/>
      <c r="M920" s="70"/>
      <c r="N920" s="70"/>
      <c r="O920" s="73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  <c r="AA920" s="70"/>
      <c r="AB920" s="70"/>
      <c r="AC920" s="70"/>
      <c r="AD920" s="70"/>
      <c r="AE920" s="70"/>
      <c r="AF920" s="70"/>
      <c r="AG920" s="70"/>
      <c r="AH920" s="70"/>
      <c r="AI920" s="70"/>
      <c r="AJ920" s="70"/>
    </row>
    <row r="921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0"/>
      <c r="M921" s="70"/>
      <c r="N921" s="70"/>
      <c r="O921" s="73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  <c r="AA921" s="70"/>
      <c r="AB921" s="70"/>
      <c r="AC921" s="70"/>
      <c r="AD921" s="70"/>
      <c r="AE921" s="70"/>
      <c r="AF921" s="70"/>
      <c r="AG921" s="70"/>
      <c r="AH921" s="70"/>
      <c r="AI921" s="70"/>
      <c r="AJ921" s="70"/>
    </row>
    <row r="922">
      <c r="A922" s="79"/>
      <c r="B922" s="79"/>
      <c r="C922" s="79"/>
      <c r="D922" s="79"/>
      <c r="E922" s="79"/>
      <c r="F922" s="79"/>
      <c r="G922" s="79"/>
      <c r="H922" s="79"/>
      <c r="I922" s="79"/>
      <c r="J922" s="79"/>
      <c r="K922" s="79"/>
      <c r="L922" s="70"/>
      <c r="M922" s="70"/>
      <c r="N922" s="70"/>
      <c r="O922" s="73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  <c r="AA922" s="70"/>
      <c r="AB922" s="70"/>
      <c r="AC922" s="70"/>
      <c r="AD922" s="70"/>
      <c r="AE922" s="70"/>
      <c r="AF922" s="70"/>
      <c r="AG922" s="70"/>
      <c r="AH922" s="70"/>
      <c r="AI922" s="70"/>
      <c r="AJ922" s="70"/>
    </row>
    <row r="923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0"/>
      <c r="M923" s="70"/>
      <c r="N923" s="70"/>
      <c r="O923" s="73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  <c r="AA923" s="70"/>
      <c r="AB923" s="70"/>
      <c r="AC923" s="70"/>
      <c r="AD923" s="70"/>
      <c r="AE923" s="70"/>
      <c r="AF923" s="70"/>
      <c r="AG923" s="70"/>
      <c r="AH923" s="70"/>
      <c r="AI923" s="70"/>
      <c r="AJ923" s="70"/>
    </row>
    <row r="924">
      <c r="A924" s="79"/>
      <c r="B924" s="79"/>
      <c r="C924" s="79"/>
      <c r="D924" s="79"/>
      <c r="E924" s="79"/>
      <c r="F924" s="79"/>
      <c r="G924" s="79"/>
      <c r="H924" s="79"/>
      <c r="I924" s="79"/>
      <c r="J924" s="79"/>
      <c r="K924" s="79"/>
      <c r="L924" s="70"/>
      <c r="M924" s="70"/>
      <c r="N924" s="70"/>
      <c r="O924" s="73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  <c r="AA924" s="70"/>
      <c r="AB924" s="70"/>
      <c r="AC924" s="70"/>
      <c r="AD924" s="70"/>
      <c r="AE924" s="70"/>
      <c r="AF924" s="70"/>
      <c r="AG924" s="70"/>
      <c r="AH924" s="70"/>
      <c r="AI924" s="70"/>
      <c r="AJ924" s="70"/>
    </row>
    <row r="925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0"/>
      <c r="M925" s="70"/>
      <c r="N925" s="70"/>
      <c r="O925" s="73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  <c r="AA925" s="70"/>
      <c r="AB925" s="70"/>
      <c r="AC925" s="70"/>
      <c r="AD925" s="70"/>
      <c r="AE925" s="70"/>
      <c r="AF925" s="70"/>
      <c r="AG925" s="70"/>
      <c r="AH925" s="70"/>
      <c r="AI925" s="70"/>
      <c r="AJ925" s="70"/>
    </row>
    <row r="926">
      <c r="A926" s="79"/>
      <c r="B926" s="79"/>
      <c r="C926" s="79"/>
      <c r="D926" s="79"/>
      <c r="E926" s="79"/>
      <c r="F926" s="79"/>
      <c r="G926" s="79"/>
      <c r="H926" s="79"/>
      <c r="I926" s="79"/>
      <c r="J926" s="79"/>
      <c r="K926" s="79"/>
      <c r="L926" s="70"/>
      <c r="M926" s="70"/>
      <c r="N926" s="70"/>
      <c r="O926" s="73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  <c r="AA926" s="70"/>
      <c r="AB926" s="70"/>
      <c r="AC926" s="70"/>
      <c r="AD926" s="70"/>
      <c r="AE926" s="70"/>
      <c r="AF926" s="70"/>
      <c r="AG926" s="70"/>
      <c r="AH926" s="70"/>
      <c r="AI926" s="70"/>
      <c r="AJ926" s="70"/>
    </row>
    <row r="927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0"/>
      <c r="M927" s="70"/>
      <c r="N927" s="70"/>
      <c r="O927" s="73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  <c r="AA927" s="70"/>
      <c r="AB927" s="70"/>
      <c r="AC927" s="70"/>
      <c r="AD927" s="70"/>
      <c r="AE927" s="70"/>
      <c r="AF927" s="70"/>
      <c r="AG927" s="70"/>
      <c r="AH927" s="70"/>
      <c r="AI927" s="70"/>
      <c r="AJ927" s="70"/>
    </row>
    <row r="928">
      <c r="A928" s="79"/>
      <c r="B928" s="79"/>
      <c r="C928" s="79"/>
      <c r="D928" s="79"/>
      <c r="E928" s="79"/>
      <c r="F928" s="79"/>
      <c r="G928" s="79"/>
      <c r="H928" s="79"/>
      <c r="I928" s="79"/>
      <c r="J928" s="79"/>
      <c r="K928" s="79"/>
      <c r="L928" s="70"/>
      <c r="M928" s="70"/>
      <c r="N928" s="70"/>
      <c r="O928" s="73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  <c r="AA928" s="70"/>
      <c r="AB928" s="70"/>
      <c r="AC928" s="70"/>
      <c r="AD928" s="70"/>
      <c r="AE928" s="70"/>
      <c r="AF928" s="70"/>
      <c r="AG928" s="70"/>
      <c r="AH928" s="70"/>
      <c r="AI928" s="70"/>
      <c r="AJ928" s="70"/>
    </row>
    <row r="929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0"/>
      <c r="M929" s="70"/>
      <c r="N929" s="70"/>
      <c r="O929" s="73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  <c r="AA929" s="70"/>
      <c r="AB929" s="70"/>
      <c r="AC929" s="70"/>
      <c r="AD929" s="70"/>
      <c r="AE929" s="70"/>
      <c r="AF929" s="70"/>
      <c r="AG929" s="70"/>
      <c r="AH929" s="70"/>
      <c r="AI929" s="70"/>
      <c r="AJ929" s="70"/>
    </row>
    <row r="930">
      <c r="A930" s="79"/>
      <c r="B930" s="79"/>
      <c r="C930" s="79"/>
      <c r="D930" s="79"/>
      <c r="E930" s="79"/>
      <c r="F930" s="79"/>
      <c r="G930" s="79"/>
      <c r="H930" s="79"/>
      <c r="I930" s="79"/>
      <c r="J930" s="79"/>
      <c r="K930" s="79"/>
      <c r="L930" s="70"/>
      <c r="M930" s="70"/>
      <c r="N930" s="70"/>
      <c r="O930" s="73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  <c r="AA930" s="70"/>
      <c r="AB930" s="70"/>
      <c r="AC930" s="70"/>
      <c r="AD930" s="70"/>
      <c r="AE930" s="70"/>
      <c r="AF930" s="70"/>
      <c r="AG930" s="70"/>
      <c r="AH930" s="70"/>
      <c r="AI930" s="70"/>
      <c r="AJ930" s="70"/>
    </row>
    <row r="931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0"/>
      <c r="M931" s="70"/>
      <c r="N931" s="70"/>
      <c r="O931" s="73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  <c r="AA931" s="70"/>
      <c r="AB931" s="70"/>
      <c r="AC931" s="70"/>
      <c r="AD931" s="70"/>
      <c r="AE931" s="70"/>
      <c r="AF931" s="70"/>
      <c r="AG931" s="70"/>
      <c r="AH931" s="70"/>
      <c r="AI931" s="70"/>
      <c r="AJ931" s="70"/>
    </row>
    <row r="932">
      <c r="A932" s="79"/>
      <c r="B932" s="79"/>
      <c r="C932" s="79"/>
      <c r="D932" s="79"/>
      <c r="E932" s="79"/>
      <c r="F932" s="79"/>
      <c r="G932" s="79"/>
      <c r="H932" s="79"/>
      <c r="I932" s="79"/>
      <c r="J932" s="79"/>
      <c r="K932" s="79"/>
      <c r="L932" s="70"/>
      <c r="M932" s="70"/>
      <c r="N932" s="70"/>
      <c r="O932" s="73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  <c r="AA932" s="70"/>
      <c r="AB932" s="70"/>
      <c r="AC932" s="70"/>
      <c r="AD932" s="70"/>
      <c r="AE932" s="70"/>
      <c r="AF932" s="70"/>
      <c r="AG932" s="70"/>
      <c r="AH932" s="70"/>
      <c r="AI932" s="70"/>
      <c r="AJ932" s="70"/>
    </row>
    <row r="933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0"/>
      <c r="M933" s="70"/>
      <c r="N933" s="70"/>
      <c r="O933" s="73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  <c r="AA933" s="70"/>
      <c r="AB933" s="70"/>
      <c r="AC933" s="70"/>
      <c r="AD933" s="70"/>
      <c r="AE933" s="70"/>
      <c r="AF933" s="70"/>
      <c r="AG933" s="70"/>
      <c r="AH933" s="70"/>
      <c r="AI933" s="70"/>
      <c r="AJ933" s="70"/>
    </row>
    <row r="934">
      <c r="A934" s="79"/>
      <c r="B934" s="79"/>
      <c r="C934" s="79"/>
      <c r="D934" s="79"/>
      <c r="E934" s="79"/>
      <c r="F934" s="79"/>
      <c r="G934" s="79"/>
      <c r="H934" s="79"/>
      <c r="I934" s="79"/>
      <c r="J934" s="79"/>
      <c r="K934" s="79"/>
      <c r="L934" s="70"/>
      <c r="M934" s="70"/>
      <c r="N934" s="70"/>
      <c r="O934" s="73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  <c r="AA934" s="70"/>
      <c r="AB934" s="70"/>
      <c r="AC934" s="70"/>
      <c r="AD934" s="70"/>
      <c r="AE934" s="70"/>
      <c r="AF934" s="70"/>
      <c r="AG934" s="70"/>
      <c r="AH934" s="70"/>
      <c r="AI934" s="70"/>
      <c r="AJ934" s="70"/>
    </row>
    <row r="935">
      <c r="A935" s="78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L935" s="70"/>
      <c r="M935" s="70"/>
      <c r="N935" s="70"/>
      <c r="O935" s="73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  <c r="AA935" s="70"/>
      <c r="AB935" s="70"/>
      <c r="AC935" s="70"/>
      <c r="AD935" s="70"/>
      <c r="AE935" s="70"/>
      <c r="AF935" s="70"/>
      <c r="AG935" s="70"/>
      <c r="AH935" s="70"/>
      <c r="AI935" s="70"/>
      <c r="AJ935" s="70"/>
    </row>
    <row r="936">
      <c r="A936" s="79"/>
      <c r="B936" s="79"/>
      <c r="C936" s="79"/>
      <c r="D936" s="79"/>
      <c r="E936" s="79"/>
      <c r="F936" s="79"/>
      <c r="G936" s="79"/>
      <c r="H936" s="79"/>
      <c r="I936" s="79"/>
      <c r="J936" s="79"/>
      <c r="K936" s="79"/>
      <c r="L936" s="70"/>
      <c r="M936" s="70"/>
      <c r="N936" s="70"/>
      <c r="O936" s="73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  <c r="AA936" s="70"/>
      <c r="AB936" s="70"/>
      <c r="AC936" s="70"/>
      <c r="AD936" s="70"/>
      <c r="AE936" s="70"/>
      <c r="AF936" s="70"/>
      <c r="AG936" s="70"/>
      <c r="AH936" s="70"/>
      <c r="AI936" s="70"/>
      <c r="AJ936" s="70"/>
    </row>
    <row r="937">
      <c r="A937" s="78"/>
      <c r="B937" s="78"/>
      <c r="C937" s="78"/>
      <c r="D937" s="78"/>
      <c r="E937" s="78"/>
      <c r="F937" s="78"/>
      <c r="G937" s="78"/>
      <c r="H937" s="78"/>
      <c r="I937" s="78"/>
      <c r="J937" s="78"/>
      <c r="K937" s="78"/>
      <c r="L937" s="70"/>
      <c r="M937" s="70"/>
      <c r="N937" s="70"/>
      <c r="O937" s="73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  <c r="AA937" s="70"/>
      <c r="AB937" s="70"/>
      <c r="AC937" s="70"/>
      <c r="AD937" s="70"/>
      <c r="AE937" s="70"/>
      <c r="AF937" s="70"/>
      <c r="AG937" s="70"/>
      <c r="AH937" s="70"/>
      <c r="AI937" s="70"/>
      <c r="AJ937" s="70"/>
    </row>
    <row r="938">
      <c r="A938" s="79"/>
      <c r="B938" s="79"/>
      <c r="C938" s="79"/>
      <c r="D938" s="79"/>
      <c r="E938" s="79"/>
      <c r="F938" s="79"/>
      <c r="G938" s="79"/>
      <c r="H938" s="79"/>
      <c r="I938" s="79"/>
      <c r="J938" s="79"/>
      <c r="K938" s="79"/>
      <c r="L938" s="70"/>
      <c r="M938" s="70"/>
      <c r="N938" s="70"/>
      <c r="O938" s="73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  <c r="AA938" s="70"/>
      <c r="AB938" s="70"/>
      <c r="AC938" s="70"/>
      <c r="AD938" s="70"/>
      <c r="AE938" s="70"/>
      <c r="AF938" s="70"/>
      <c r="AG938" s="70"/>
      <c r="AH938" s="70"/>
      <c r="AI938" s="70"/>
      <c r="AJ938" s="70"/>
    </row>
    <row r="939">
      <c r="A939" s="78"/>
      <c r="B939" s="78"/>
      <c r="C939" s="78"/>
      <c r="D939" s="78"/>
      <c r="E939" s="78"/>
      <c r="F939" s="78"/>
      <c r="G939" s="78"/>
      <c r="H939" s="78"/>
      <c r="I939" s="78"/>
      <c r="J939" s="78"/>
      <c r="K939" s="78"/>
      <c r="L939" s="70"/>
      <c r="M939" s="70"/>
      <c r="N939" s="70"/>
      <c r="O939" s="73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  <c r="AA939" s="70"/>
      <c r="AB939" s="70"/>
      <c r="AC939" s="70"/>
      <c r="AD939" s="70"/>
      <c r="AE939" s="70"/>
      <c r="AF939" s="70"/>
      <c r="AG939" s="70"/>
      <c r="AH939" s="70"/>
      <c r="AI939" s="70"/>
      <c r="AJ939" s="70"/>
    </row>
    <row r="940">
      <c r="A940" s="79"/>
      <c r="B940" s="79"/>
      <c r="C940" s="79"/>
      <c r="D940" s="79"/>
      <c r="E940" s="79"/>
      <c r="F940" s="79"/>
      <c r="G940" s="79"/>
      <c r="H940" s="79"/>
      <c r="I940" s="79"/>
      <c r="J940" s="79"/>
      <c r="K940" s="79"/>
      <c r="L940" s="70"/>
      <c r="M940" s="70"/>
      <c r="N940" s="70"/>
      <c r="O940" s="73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  <c r="AA940" s="70"/>
      <c r="AB940" s="70"/>
      <c r="AC940" s="70"/>
      <c r="AD940" s="70"/>
      <c r="AE940" s="70"/>
      <c r="AF940" s="70"/>
      <c r="AG940" s="70"/>
      <c r="AH940" s="70"/>
      <c r="AI940" s="70"/>
      <c r="AJ940" s="70"/>
    </row>
    <row r="941">
      <c r="A941" s="78"/>
      <c r="B941" s="78"/>
      <c r="C941" s="78"/>
      <c r="D941" s="78"/>
      <c r="E941" s="78"/>
      <c r="F941" s="78"/>
      <c r="G941" s="78"/>
      <c r="H941" s="78"/>
      <c r="I941" s="78"/>
      <c r="J941" s="78"/>
      <c r="K941" s="78"/>
      <c r="L941" s="70"/>
      <c r="M941" s="70"/>
      <c r="N941" s="70"/>
      <c r="O941" s="73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  <c r="AA941" s="70"/>
      <c r="AB941" s="70"/>
      <c r="AC941" s="70"/>
      <c r="AD941" s="70"/>
      <c r="AE941" s="70"/>
      <c r="AF941" s="70"/>
      <c r="AG941" s="70"/>
      <c r="AH941" s="70"/>
      <c r="AI941" s="70"/>
      <c r="AJ941" s="70"/>
    </row>
    <row r="942">
      <c r="A942" s="79"/>
      <c r="B942" s="79"/>
      <c r="C942" s="79"/>
      <c r="D942" s="79"/>
      <c r="E942" s="79"/>
      <c r="F942" s="79"/>
      <c r="G942" s="79"/>
      <c r="H942" s="79"/>
      <c r="I942" s="79"/>
      <c r="J942" s="79"/>
      <c r="K942" s="79"/>
      <c r="L942" s="70"/>
      <c r="M942" s="70"/>
      <c r="N942" s="70"/>
      <c r="O942" s="73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  <c r="AA942" s="70"/>
      <c r="AB942" s="70"/>
      <c r="AC942" s="70"/>
      <c r="AD942" s="70"/>
      <c r="AE942" s="70"/>
      <c r="AF942" s="70"/>
      <c r="AG942" s="70"/>
      <c r="AH942" s="70"/>
      <c r="AI942" s="70"/>
      <c r="AJ942" s="70"/>
    </row>
    <row r="943">
      <c r="A943" s="78"/>
      <c r="B943" s="78"/>
      <c r="C943" s="78"/>
      <c r="D943" s="78"/>
      <c r="E943" s="78"/>
      <c r="F943" s="78"/>
      <c r="G943" s="78"/>
      <c r="H943" s="78"/>
      <c r="I943" s="78"/>
      <c r="J943" s="78"/>
      <c r="K943" s="78"/>
      <c r="L943" s="70"/>
      <c r="M943" s="70"/>
      <c r="N943" s="70"/>
      <c r="O943" s="73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  <c r="AA943" s="70"/>
      <c r="AB943" s="70"/>
      <c r="AC943" s="70"/>
      <c r="AD943" s="70"/>
      <c r="AE943" s="70"/>
      <c r="AF943" s="70"/>
      <c r="AG943" s="70"/>
      <c r="AH943" s="70"/>
      <c r="AI943" s="70"/>
      <c r="AJ943" s="70"/>
    </row>
    <row r="944">
      <c r="A944" s="79"/>
      <c r="B944" s="79"/>
      <c r="C944" s="79"/>
      <c r="D944" s="79"/>
      <c r="E944" s="79"/>
      <c r="F944" s="79"/>
      <c r="G944" s="79"/>
      <c r="H944" s="79"/>
      <c r="I944" s="79"/>
      <c r="J944" s="79"/>
      <c r="K944" s="79"/>
      <c r="L944" s="70"/>
      <c r="M944" s="70"/>
      <c r="N944" s="70"/>
      <c r="O944" s="73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  <c r="AA944" s="70"/>
      <c r="AB944" s="70"/>
      <c r="AC944" s="70"/>
      <c r="AD944" s="70"/>
      <c r="AE944" s="70"/>
      <c r="AF944" s="70"/>
      <c r="AG944" s="70"/>
      <c r="AH944" s="70"/>
      <c r="AI944" s="70"/>
      <c r="AJ944" s="70"/>
    </row>
    <row r="945">
      <c r="A945" s="78"/>
      <c r="B945" s="78"/>
      <c r="C945" s="78"/>
      <c r="D945" s="78"/>
      <c r="E945" s="78"/>
      <c r="F945" s="78"/>
      <c r="G945" s="78"/>
      <c r="H945" s="78"/>
      <c r="I945" s="78"/>
      <c r="J945" s="78"/>
      <c r="K945" s="78"/>
      <c r="L945" s="70"/>
      <c r="M945" s="70"/>
      <c r="N945" s="70"/>
      <c r="O945" s="73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  <c r="AA945" s="70"/>
      <c r="AB945" s="70"/>
      <c r="AC945" s="70"/>
      <c r="AD945" s="70"/>
      <c r="AE945" s="70"/>
      <c r="AF945" s="70"/>
      <c r="AG945" s="70"/>
      <c r="AH945" s="70"/>
      <c r="AI945" s="70"/>
      <c r="AJ945" s="70"/>
    </row>
    <row r="946">
      <c r="A946" s="79"/>
      <c r="B946" s="79"/>
      <c r="C946" s="79"/>
      <c r="D946" s="79"/>
      <c r="E946" s="79"/>
      <c r="F946" s="79"/>
      <c r="G946" s="79"/>
      <c r="H946" s="79"/>
      <c r="I946" s="79"/>
      <c r="J946" s="79"/>
      <c r="K946" s="79"/>
      <c r="L946" s="70"/>
      <c r="M946" s="70"/>
      <c r="N946" s="70"/>
      <c r="O946" s="73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  <c r="AA946" s="70"/>
      <c r="AB946" s="70"/>
      <c r="AC946" s="70"/>
      <c r="AD946" s="70"/>
      <c r="AE946" s="70"/>
      <c r="AF946" s="70"/>
      <c r="AG946" s="70"/>
      <c r="AH946" s="70"/>
      <c r="AI946" s="70"/>
      <c r="AJ946" s="70"/>
    </row>
    <row r="947">
      <c r="A947" s="78"/>
      <c r="B947" s="78"/>
      <c r="C947" s="78"/>
      <c r="D947" s="78"/>
      <c r="E947" s="78"/>
      <c r="F947" s="78"/>
      <c r="G947" s="78"/>
      <c r="H947" s="78"/>
      <c r="I947" s="78"/>
      <c r="J947" s="78"/>
      <c r="K947" s="78"/>
      <c r="L947" s="70"/>
      <c r="M947" s="70"/>
      <c r="N947" s="70"/>
      <c r="O947" s="73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  <c r="AA947" s="70"/>
      <c r="AB947" s="70"/>
      <c r="AC947" s="70"/>
      <c r="AD947" s="70"/>
      <c r="AE947" s="70"/>
      <c r="AF947" s="70"/>
      <c r="AG947" s="70"/>
      <c r="AH947" s="70"/>
      <c r="AI947" s="70"/>
      <c r="AJ947" s="70"/>
    </row>
    <row r="948">
      <c r="A948" s="79"/>
      <c r="B948" s="79"/>
      <c r="C948" s="79"/>
      <c r="D948" s="79"/>
      <c r="E948" s="79"/>
      <c r="F948" s="79"/>
      <c r="G948" s="79"/>
      <c r="H948" s="79"/>
      <c r="I948" s="79"/>
      <c r="J948" s="79"/>
      <c r="K948" s="79"/>
      <c r="L948" s="70"/>
      <c r="M948" s="70"/>
      <c r="N948" s="70"/>
      <c r="O948" s="73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  <c r="AA948" s="70"/>
      <c r="AB948" s="70"/>
      <c r="AC948" s="70"/>
      <c r="AD948" s="70"/>
      <c r="AE948" s="70"/>
      <c r="AF948" s="70"/>
      <c r="AG948" s="70"/>
      <c r="AH948" s="70"/>
      <c r="AI948" s="70"/>
      <c r="AJ948" s="70"/>
    </row>
    <row r="949">
      <c r="A949" s="78"/>
      <c r="B949" s="78"/>
      <c r="C949" s="78"/>
      <c r="D949" s="78"/>
      <c r="E949" s="78"/>
      <c r="F949" s="78"/>
      <c r="G949" s="78"/>
      <c r="H949" s="78"/>
      <c r="I949" s="78"/>
      <c r="J949" s="78"/>
      <c r="K949" s="78"/>
      <c r="L949" s="70"/>
      <c r="M949" s="70"/>
      <c r="N949" s="70"/>
      <c r="O949" s="73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  <c r="AA949" s="70"/>
      <c r="AB949" s="70"/>
      <c r="AC949" s="70"/>
      <c r="AD949" s="70"/>
      <c r="AE949" s="70"/>
      <c r="AF949" s="70"/>
      <c r="AG949" s="70"/>
      <c r="AH949" s="70"/>
      <c r="AI949" s="70"/>
      <c r="AJ949" s="70"/>
    </row>
    <row r="950">
      <c r="A950" s="79"/>
      <c r="B950" s="79"/>
      <c r="C950" s="79"/>
      <c r="D950" s="79"/>
      <c r="E950" s="79"/>
      <c r="F950" s="79"/>
      <c r="G950" s="79"/>
      <c r="H950" s="79"/>
      <c r="I950" s="79"/>
      <c r="J950" s="79"/>
      <c r="K950" s="79"/>
      <c r="L950" s="70"/>
      <c r="M950" s="70"/>
      <c r="N950" s="70"/>
      <c r="O950" s="73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  <c r="AA950" s="70"/>
      <c r="AB950" s="70"/>
      <c r="AC950" s="70"/>
      <c r="AD950" s="70"/>
      <c r="AE950" s="70"/>
      <c r="AF950" s="70"/>
      <c r="AG950" s="70"/>
      <c r="AH950" s="70"/>
      <c r="AI950" s="70"/>
      <c r="AJ950" s="70"/>
    </row>
    <row r="951">
      <c r="A951" s="78"/>
      <c r="B951" s="78"/>
      <c r="C951" s="78"/>
      <c r="D951" s="78"/>
      <c r="E951" s="78"/>
      <c r="F951" s="78"/>
      <c r="G951" s="78"/>
      <c r="H951" s="78"/>
      <c r="I951" s="78"/>
      <c r="J951" s="78"/>
      <c r="K951" s="78"/>
      <c r="L951" s="70"/>
      <c r="M951" s="70"/>
      <c r="N951" s="70"/>
      <c r="O951" s="73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  <c r="AA951" s="70"/>
      <c r="AB951" s="70"/>
      <c r="AC951" s="70"/>
      <c r="AD951" s="70"/>
      <c r="AE951" s="70"/>
      <c r="AF951" s="70"/>
      <c r="AG951" s="70"/>
      <c r="AH951" s="70"/>
      <c r="AI951" s="70"/>
      <c r="AJ951" s="70"/>
    </row>
    <row r="952">
      <c r="A952" s="79"/>
      <c r="B952" s="79"/>
      <c r="C952" s="79"/>
      <c r="D952" s="79"/>
      <c r="E952" s="79"/>
      <c r="F952" s="79"/>
      <c r="G952" s="79"/>
      <c r="H952" s="79"/>
      <c r="I952" s="79"/>
      <c r="J952" s="79"/>
      <c r="K952" s="79"/>
      <c r="L952" s="70"/>
      <c r="M952" s="70"/>
      <c r="N952" s="70"/>
      <c r="O952" s="73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  <c r="AA952" s="70"/>
      <c r="AB952" s="70"/>
      <c r="AC952" s="70"/>
      <c r="AD952" s="70"/>
      <c r="AE952" s="70"/>
      <c r="AF952" s="70"/>
      <c r="AG952" s="70"/>
      <c r="AH952" s="70"/>
      <c r="AI952" s="70"/>
      <c r="AJ952" s="70"/>
    </row>
    <row r="953">
      <c r="A953" s="78"/>
      <c r="B953" s="78"/>
      <c r="C953" s="78"/>
      <c r="D953" s="78"/>
      <c r="E953" s="78"/>
      <c r="F953" s="78"/>
      <c r="G953" s="78"/>
      <c r="H953" s="78"/>
      <c r="I953" s="78"/>
      <c r="J953" s="78"/>
      <c r="K953" s="78"/>
      <c r="L953" s="70"/>
      <c r="M953" s="70"/>
      <c r="N953" s="70"/>
      <c r="O953" s="73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  <c r="AA953" s="70"/>
      <c r="AB953" s="70"/>
      <c r="AC953" s="70"/>
      <c r="AD953" s="70"/>
      <c r="AE953" s="70"/>
      <c r="AF953" s="70"/>
      <c r="AG953" s="70"/>
      <c r="AH953" s="70"/>
      <c r="AI953" s="70"/>
      <c r="AJ953" s="70"/>
    </row>
    <row r="954">
      <c r="A954" s="79"/>
      <c r="B954" s="79"/>
      <c r="C954" s="79"/>
      <c r="D954" s="79"/>
      <c r="E954" s="79"/>
      <c r="F954" s="79"/>
      <c r="G954" s="79"/>
      <c r="H954" s="79"/>
      <c r="I954" s="79"/>
      <c r="J954" s="79"/>
      <c r="K954" s="79"/>
      <c r="L954" s="70"/>
      <c r="M954" s="70"/>
      <c r="N954" s="70"/>
      <c r="O954" s="73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  <c r="AA954" s="70"/>
      <c r="AB954" s="70"/>
      <c r="AC954" s="70"/>
      <c r="AD954" s="70"/>
      <c r="AE954" s="70"/>
      <c r="AF954" s="70"/>
      <c r="AG954" s="70"/>
      <c r="AH954" s="70"/>
      <c r="AI954" s="70"/>
      <c r="AJ954" s="70"/>
    </row>
    <row r="955">
      <c r="A955" s="78"/>
      <c r="B955" s="78"/>
      <c r="C955" s="78"/>
      <c r="D955" s="78"/>
      <c r="E955" s="78"/>
      <c r="F955" s="78"/>
      <c r="G955" s="78"/>
      <c r="H955" s="78"/>
      <c r="I955" s="78"/>
      <c r="J955" s="78"/>
      <c r="K955" s="78"/>
      <c r="L955" s="70"/>
      <c r="M955" s="70"/>
      <c r="N955" s="70"/>
      <c r="O955" s="73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  <c r="AA955" s="70"/>
      <c r="AB955" s="70"/>
      <c r="AC955" s="70"/>
      <c r="AD955" s="70"/>
      <c r="AE955" s="70"/>
      <c r="AF955" s="70"/>
      <c r="AG955" s="70"/>
      <c r="AH955" s="70"/>
      <c r="AI955" s="70"/>
      <c r="AJ955" s="70"/>
    </row>
    <row r="956">
      <c r="A956" s="79"/>
      <c r="B956" s="79"/>
      <c r="C956" s="79"/>
      <c r="D956" s="79"/>
      <c r="E956" s="79"/>
      <c r="F956" s="79"/>
      <c r="G956" s="79"/>
      <c r="H956" s="79"/>
      <c r="I956" s="79"/>
      <c r="J956" s="79"/>
      <c r="K956" s="79"/>
      <c r="L956" s="70"/>
      <c r="M956" s="70"/>
      <c r="N956" s="70"/>
      <c r="O956" s="73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  <c r="AA956" s="70"/>
      <c r="AB956" s="70"/>
      <c r="AC956" s="70"/>
      <c r="AD956" s="70"/>
      <c r="AE956" s="70"/>
      <c r="AF956" s="70"/>
      <c r="AG956" s="70"/>
      <c r="AH956" s="70"/>
      <c r="AI956" s="70"/>
      <c r="AJ956" s="70"/>
    </row>
    <row r="957">
      <c r="A957" s="78"/>
      <c r="B957" s="78"/>
      <c r="C957" s="78"/>
      <c r="D957" s="78"/>
      <c r="E957" s="78"/>
      <c r="F957" s="78"/>
      <c r="G957" s="78"/>
      <c r="H957" s="78"/>
      <c r="I957" s="78"/>
      <c r="J957" s="78"/>
      <c r="K957" s="78"/>
      <c r="L957" s="70"/>
      <c r="M957" s="70"/>
      <c r="N957" s="70"/>
      <c r="O957" s="73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  <c r="AA957" s="70"/>
      <c r="AB957" s="70"/>
      <c r="AC957" s="70"/>
      <c r="AD957" s="70"/>
      <c r="AE957" s="70"/>
      <c r="AF957" s="70"/>
      <c r="AG957" s="70"/>
      <c r="AH957" s="70"/>
      <c r="AI957" s="70"/>
      <c r="AJ957" s="70"/>
    </row>
    <row r="958">
      <c r="A958" s="79"/>
      <c r="B958" s="79"/>
      <c r="C958" s="79"/>
      <c r="D958" s="79"/>
      <c r="E958" s="79"/>
      <c r="F958" s="79"/>
      <c r="G958" s="79"/>
      <c r="H958" s="79"/>
      <c r="I958" s="79"/>
      <c r="J958" s="79"/>
      <c r="K958" s="79"/>
      <c r="L958" s="70"/>
      <c r="M958" s="70"/>
      <c r="N958" s="70"/>
      <c r="O958" s="73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  <c r="AA958" s="70"/>
      <c r="AB958" s="70"/>
      <c r="AC958" s="70"/>
      <c r="AD958" s="70"/>
      <c r="AE958" s="70"/>
      <c r="AF958" s="70"/>
      <c r="AG958" s="70"/>
      <c r="AH958" s="70"/>
      <c r="AI958" s="70"/>
      <c r="AJ958" s="70"/>
    </row>
    <row r="959">
      <c r="A959" s="78"/>
      <c r="B959" s="78"/>
      <c r="C959" s="78"/>
      <c r="D959" s="78"/>
      <c r="E959" s="78"/>
      <c r="F959" s="78"/>
      <c r="G959" s="78"/>
      <c r="H959" s="78"/>
      <c r="I959" s="78"/>
      <c r="J959" s="78"/>
      <c r="K959" s="78"/>
      <c r="L959" s="70"/>
      <c r="M959" s="70"/>
      <c r="N959" s="70"/>
      <c r="O959" s="73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  <c r="AA959" s="70"/>
      <c r="AB959" s="70"/>
      <c r="AC959" s="70"/>
      <c r="AD959" s="70"/>
      <c r="AE959" s="70"/>
      <c r="AF959" s="70"/>
      <c r="AG959" s="70"/>
      <c r="AH959" s="70"/>
      <c r="AI959" s="70"/>
      <c r="AJ959" s="70"/>
    </row>
    <row r="960">
      <c r="A960" s="79"/>
      <c r="B960" s="79"/>
      <c r="C960" s="79"/>
      <c r="D960" s="79"/>
      <c r="E960" s="79"/>
      <c r="F960" s="79"/>
      <c r="G960" s="79"/>
      <c r="H960" s="79"/>
      <c r="I960" s="79"/>
      <c r="J960" s="79"/>
      <c r="K960" s="79"/>
      <c r="L960" s="70"/>
      <c r="M960" s="70"/>
      <c r="N960" s="70"/>
      <c r="O960" s="73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  <c r="AA960" s="70"/>
      <c r="AB960" s="70"/>
      <c r="AC960" s="70"/>
      <c r="AD960" s="70"/>
      <c r="AE960" s="70"/>
      <c r="AF960" s="70"/>
      <c r="AG960" s="70"/>
      <c r="AH960" s="70"/>
      <c r="AI960" s="70"/>
      <c r="AJ960" s="70"/>
    </row>
    <row r="961">
      <c r="A961" s="78"/>
      <c r="B961" s="78"/>
      <c r="C961" s="78"/>
      <c r="D961" s="78"/>
      <c r="E961" s="78"/>
      <c r="F961" s="78"/>
      <c r="G961" s="78"/>
      <c r="H961" s="78"/>
      <c r="I961" s="78"/>
      <c r="J961" s="78"/>
      <c r="K961" s="78"/>
      <c r="L961" s="70"/>
      <c r="M961" s="70"/>
      <c r="N961" s="70"/>
      <c r="O961" s="73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  <c r="AA961" s="70"/>
      <c r="AB961" s="70"/>
      <c r="AC961" s="70"/>
      <c r="AD961" s="70"/>
      <c r="AE961" s="70"/>
      <c r="AF961" s="70"/>
      <c r="AG961" s="70"/>
      <c r="AH961" s="70"/>
      <c r="AI961" s="70"/>
      <c r="AJ961" s="70"/>
    </row>
    <row r="962">
      <c r="A962" s="79"/>
      <c r="B962" s="79"/>
      <c r="C962" s="79"/>
      <c r="D962" s="79"/>
      <c r="E962" s="79"/>
      <c r="F962" s="79"/>
      <c r="G962" s="79"/>
      <c r="H962" s="79"/>
      <c r="I962" s="79"/>
      <c r="J962" s="79"/>
      <c r="K962" s="79"/>
      <c r="L962" s="70"/>
      <c r="M962" s="70"/>
      <c r="N962" s="70"/>
      <c r="O962" s="73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  <c r="AA962" s="70"/>
      <c r="AB962" s="70"/>
      <c r="AC962" s="70"/>
      <c r="AD962" s="70"/>
      <c r="AE962" s="70"/>
      <c r="AF962" s="70"/>
      <c r="AG962" s="70"/>
      <c r="AH962" s="70"/>
      <c r="AI962" s="70"/>
      <c r="AJ962" s="70"/>
    </row>
    <row r="963">
      <c r="A963" s="78"/>
      <c r="B963" s="78"/>
      <c r="C963" s="78"/>
      <c r="D963" s="78"/>
      <c r="E963" s="78"/>
      <c r="F963" s="78"/>
      <c r="G963" s="78"/>
      <c r="H963" s="78"/>
      <c r="I963" s="78"/>
      <c r="J963" s="78"/>
      <c r="K963" s="78"/>
      <c r="L963" s="70"/>
      <c r="M963" s="70"/>
      <c r="N963" s="70"/>
      <c r="O963" s="73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  <c r="AA963" s="70"/>
      <c r="AB963" s="70"/>
      <c r="AC963" s="70"/>
      <c r="AD963" s="70"/>
      <c r="AE963" s="70"/>
      <c r="AF963" s="70"/>
      <c r="AG963" s="70"/>
      <c r="AH963" s="70"/>
      <c r="AI963" s="70"/>
      <c r="AJ963" s="70"/>
    </row>
    <row r="964">
      <c r="A964" s="79"/>
      <c r="B964" s="79"/>
      <c r="C964" s="79"/>
      <c r="D964" s="79"/>
      <c r="E964" s="79"/>
      <c r="F964" s="79"/>
      <c r="G964" s="79"/>
      <c r="H964" s="79"/>
      <c r="I964" s="79"/>
      <c r="J964" s="79"/>
      <c r="K964" s="79"/>
      <c r="L964" s="70"/>
      <c r="M964" s="70"/>
      <c r="N964" s="70"/>
      <c r="O964" s="73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  <c r="AA964" s="70"/>
      <c r="AB964" s="70"/>
      <c r="AC964" s="70"/>
      <c r="AD964" s="70"/>
      <c r="AE964" s="70"/>
      <c r="AF964" s="70"/>
      <c r="AG964" s="70"/>
      <c r="AH964" s="70"/>
      <c r="AI964" s="70"/>
      <c r="AJ964" s="70"/>
    </row>
    <row r="965">
      <c r="A965" s="78"/>
      <c r="B965" s="78"/>
      <c r="C965" s="78"/>
      <c r="D965" s="78"/>
      <c r="E965" s="78"/>
      <c r="F965" s="78"/>
      <c r="G965" s="78"/>
      <c r="H965" s="78"/>
      <c r="I965" s="78"/>
      <c r="J965" s="78"/>
      <c r="K965" s="78"/>
      <c r="L965" s="70"/>
      <c r="M965" s="70"/>
      <c r="N965" s="70"/>
      <c r="O965" s="73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  <c r="AA965" s="70"/>
      <c r="AB965" s="70"/>
      <c r="AC965" s="70"/>
      <c r="AD965" s="70"/>
      <c r="AE965" s="70"/>
      <c r="AF965" s="70"/>
      <c r="AG965" s="70"/>
      <c r="AH965" s="70"/>
      <c r="AI965" s="70"/>
      <c r="AJ965" s="70"/>
    </row>
    <row r="966">
      <c r="A966" s="79"/>
      <c r="B966" s="79"/>
      <c r="C966" s="79"/>
      <c r="D966" s="79"/>
      <c r="E966" s="79"/>
      <c r="F966" s="79"/>
      <c r="G966" s="79"/>
      <c r="H966" s="79"/>
      <c r="I966" s="79"/>
      <c r="J966" s="79"/>
      <c r="K966" s="79"/>
      <c r="L966" s="70"/>
      <c r="M966" s="70"/>
      <c r="N966" s="70"/>
      <c r="O966" s="73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  <c r="AA966" s="70"/>
      <c r="AB966" s="70"/>
      <c r="AC966" s="70"/>
      <c r="AD966" s="70"/>
      <c r="AE966" s="70"/>
      <c r="AF966" s="70"/>
      <c r="AG966" s="70"/>
      <c r="AH966" s="70"/>
      <c r="AI966" s="70"/>
      <c r="AJ966" s="70"/>
    </row>
    <row r="967">
      <c r="A967" s="78"/>
      <c r="B967" s="78"/>
      <c r="C967" s="78"/>
      <c r="D967" s="78"/>
      <c r="E967" s="78"/>
      <c r="F967" s="78"/>
      <c r="G967" s="78"/>
      <c r="H967" s="78"/>
      <c r="I967" s="78"/>
      <c r="J967" s="78"/>
      <c r="K967" s="78"/>
      <c r="L967" s="70"/>
      <c r="M967" s="70"/>
      <c r="N967" s="70"/>
      <c r="O967" s="73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  <c r="AA967" s="70"/>
      <c r="AB967" s="70"/>
      <c r="AC967" s="70"/>
      <c r="AD967" s="70"/>
      <c r="AE967" s="70"/>
      <c r="AF967" s="70"/>
      <c r="AG967" s="70"/>
      <c r="AH967" s="70"/>
      <c r="AI967" s="70"/>
      <c r="AJ967" s="70"/>
    </row>
    <row r="968">
      <c r="A968" s="79"/>
      <c r="B968" s="79"/>
      <c r="C968" s="79"/>
      <c r="D968" s="79"/>
      <c r="E968" s="79"/>
      <c r="F968" s="79"/>
      <c r="G968" s="79"/>
      <c r="H968" s="79"/>
      <c r="I968" s="79"/>
      <c r="J968" s="79"/>
      <c r="K968" s="79"/>
      <c r="L968" s="70"/>
      <c r="M968" s="70"/>
      <c r="N968" s="70"/>
      <c r="O968" s="73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  <c r="AA968" s="70"/>
      <c r="AB968" s="70"/>
      <c r="AC968" s="70"/>
      <c r="AD968" s="70"/>
      <c r="AE968" s="70"/>
      <c r="AF968" s="70"/>
      <c r="AG968" s="70"/>
      <c r="AH968" s="70"/>
      <c r="AI968" s="70"/>
      <c r="AJ968" s="70"/>
    </row>
    <row r="969">
      <c r="A969" s="78"/>
      <c r="B969" s="78"/>
      <c r="C969" s="78"/>
      <c r="D969" s="78"/>
      <c r="E969" s="78"/>
      <c r="F969" s="78"/>
      <c r="G969" s="78"/>
      <c r="H969" s="78"/>
      <c r="I969" s="78"/>
      <c r="J969" s="78"/>
      <c r="K969" s="78"/>
      <c r="L969" s="70"/>
      <c r="M969" s="70"/>
      <c r="N969" s="70"/>
      <c r="O969" s="73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  <c r="AA969" s="70"/>
      <c r="AB969" s="70"/>
      <c r="AC969" s="70"/>
      <c r="AD969" s="70"/>
      <c r="AE969" s="70"/>
      <c r="AF969" s="70"/>
      <c r="AG969" s="70"/>
      <c r="AH969" s="70"/>
      <c r="AI969" s="70"/>
      <c r="AJ969" s="70"/>
    </row>
    <row r="970">
      <c r="A970" s="79"/>
      <c r="B970" s="79"/>
      <c r="C970" s="79"/>
      <c r="D970" s="79"/>
      <c r="E970" s="79"/>
      <c r="F970" s="79"/>
      <c r="G970" s="79"/>
      <c r="H970" s="79"/>
      <c r="I970" s="79"/>
      <c r="J970" s="79"/>
      <c r="K970" s="79"/>
      <c r="L970" s="70"/>
      <c r="M970" s="70"/>
      <c r="N970" s="70"/>
      <c r="O970" s="73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  <c r="AA970" s="70"/>
      <c r="AB970" s="70"/>
      <c r="AC970" s="70"/>
      <c r="AD970" s="70"/>
      <c r="AE970" s="70"/>
      <c r="AF970" s="70"/>
      <c r="AG970" s="70"/>
      <c r="AH970" s="70"/>
      <c r="AI970" s="70"/>
      <c r="AJ970" s="70"/>
    </row>
    <row r="971">
      <c r="A971" s="78"/>
      <c r="B971" s="78"/>
      <c r="C971" s="78"/>
      <c r="D971" s="78"/>
      <c r="E971" s="78"/>
      <c r="F971" s="78"/>
      <c r="G971" s="78"/>
      <c r="H971" s="78"/>
      <c r="I971" s="78"/>
      <c r="J971" s="78"/>
      <c r="K971" s="78"/>
      <c r="L971" s="70"/>
      <c r="M971" s="70"/>
      <c r="N971" s="70"/>
      <c r="O971" s="73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  <c r="AA971" s="70"/>
      <c r="AB971" s="70"/>
      <c r="AC971" s="70"/>
      <c r="AD971" s="70"/>
      <c r="AE971" s="70"/>
      <c r="AF971" s="70"/>
      <c r="AG971" s="70"/>
      <c r="AH971" s="70"/>
      <c r="AI971" s="70"/>
      <c r="AJ971" s="70"/>
    </row>
    <row r="972">
      <c r="A972" s="79"/>
      <c r="B972" s="79"/>
      <c r="C972" s="79"/>
      <c r="D972" s="79"/>
      <c r="E972" s="79"/>
      <c r="F972" s="79"/>
      <c r="G972" s="79"/>
      <c r="H972" s="79"/>
      <c r="I972" s="79"/>
      <c r="J972" s="79"/>
      <c r="K972" s="79"/>
      <c r="L972" s="70"/>
      <c r="M972" s="70"/>
      <c r="N972" s="70"/>
      <c r="O972" s="73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  <c r="AA972" s="70"/>
      <c r="AB972" s="70"/>
      <c r="AC972" s="70"/>
      <c r="AD972" s="70"/>
      <c r="AE972" s="70"/>
      <c r="AF972" s="70"/>
      <c r="AG972" s="70"/>
      <c r="AH972" s="70"/>
      <c r="AI972" s="70"/>
      <c r="AJ972" s="70"/>
    </row>
    <row r="973">
      <c r="A973" s="78"/>
      <c r="B973" s="78"/>
      <c r="C973" s="78"/>
      <c r="D973" s="78"/>
      <c r="E973" s="78"/>
      <c r="F973" s="78"/>
      <c r="G973" s="78"/>
      <c r="H973" s="78"/>
      <c r="I973" s="78"/>
      <c r="J973" s="78"/>
      <c r="K973" s="78"/>
      <c r="L973" s="70"/>
      <c r="M973" s="70"/>
      <c r="N973" s="70"/>
      <c r="O973" s="73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  <c r="AA973" s="70"/>
      <c r="AB973" s="70"/>
      <c r="AC973" s="70"/>
      <c r="AD973" s="70"/>
      <c r="AE973" s="70"/>
      <c r="AF973" s="70"/>
      <c r="AG973" s="70"/>
      <c r="AH973" s="70"/>
      <c r="AI973" s="70"/>
      <c r="AJ973" s="70"/>
    </row>
    <row r="974">
      <c r="A974" s="79"/>
      <c r="B974" s="79"/>
      <c r="C974" s="79"/>
      <c r="D974" s="79"/>
      <c r="E974" s="79"/>
      <c r="F974" s="79"/>
      <c r="G974" s="79"/>
      <c r="H974" s="79"/>
      <c r="I974" s="79"/>
      <c r="J974" s="79"/>
      <c r="K974" s="79"/>
      <c r="L974" s="70"/>
      <c r="M974" s="70"/>
      <c r="N974" s="70"/>
      <c r="O974" s="73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  <c r="AA974" s="70"/>
      <c r="AB974" s="70"/>
      <c r="AC974" s="70"/>
      <c r="AD974" s="70"/>
      <c r="AE974" s="70"/>
      <c r="AF974" s="70"/>
      <c r="AG974" s="70"/>
      <c r="AH974" s="70"/>
      <c r="AI974" s="70"/>
      <c r="AJ974" s="70"/>
    </row>
    <row r="975">
      <c r="A975" s="78"/>
      <c r="B975" s="78"/>
      <c r="C975" s="78"/>
      <c r="D975" s="78"/>
      <c r="E975" s="78"/>
      <c r="F975" s="78"/>
      <c r="G975" s="78"/>
      <c r="H975" s="78"/>
      <c r="I975" s="78"/>
      <c r="J975" s="78"/>
      <c r="K975" s="78"/>
      <c r="L975" s="70"/>
      <c r="M975" s="70"/>
      <c r="N975" s="70"/>
      <c r="O975" s="73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  <c r="AA975" s="70"/>
      <c r="AB975" s="70"/>
      <c r="AC975" s="70"/>
      <c r="AD975" s="70"/>
      <c r="AE975" s="70"/>
      <c r="AF975" s="70"/>
      <c r="AG975" s="70"/>
      <c r="AH975" s="70"/>
      <c r="AI975" s="70"/>
      <c r="AJ975" s="70"/>
    </row>
    <row r="976">
      <c r="A976" s="79"/>
      <c r="B976" s="79"/>
      <c r="C976" s="79"/>
      <c r="D976" s="79"/>
      <c r="E976" s="79"/>
      <c r="F976" s="79"/>
      <c r="G976" s="79"/>
      <c r="H976" s="79"/>
      <c r="I976" s="79"/>
      <c r="J976" s="79"/>
      <c r="K976" s="79"/>
      <c r="L976" s="70"/>
      <c r="M976" s="70"/>
      <c r="N976" s="70"/>
      <c r="O976" s="73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  <c r="AA976" s="70"/>
      <c r="AB976" s="70"/>
      <c r="AC976" s="70"/>
      <c r="AD976" s="70"/>
      <c r="AE976" s="70"/>
      <c r="AF976" s="70"/>
      <c r="AG976" s="70"/>
      <c r="AH976" s="70"/>
      <c r="AI976" s="70"/>
      <c r="AJ976" s="70"/>
    </row>
    <row r="977">
      <c r="A977" s="78"/>
      <c r="B977" s="78"/>
      <c r="C977" s="78"/>
      <c r="D977" s="78"/>
      <c r="E977" s="78"/>
      <c r="F977" s="78"/>
      <c r="G977" s="78"/>
      <c r="H977" s="78"/>
      <c r="I977" s="78"/>
      <c r="J977" s="78"/>
      <c r="K977" s="78"/>
      <c r="L977" s="70"/>
      <c r="M977" s="70"/>
      <c r="N977" s="70"/>
      <c r="O977" s="73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  <c r="AA977" s="70"/>
      <c r="AB977" s="70"/>
      <c r="AC977" s="70"/>
      <c r="AD977" s="70"/>
      <c r="AE977" s="70"/>
      <c r="AF977" s="70"/>
      <c r="AG977" s="70"/>
      <c r="AH977" s="70"/>
      <c r="AI977" s="70"/>
      <c r="AJ977" s="70"/>
    </row>
    <row r="978">
      <c r="A978" s="79"/>
      <c r="B978" s="79"/>
      <c r="C978" s="79"/>
      <c r="D978" s="79"/>
      <c r="E978" s="79"/>
      <c r="F978" s="79"/>
      <c r="G978" s="79"/>
      <c r="H978" s="79"/>
      <c r="I978" s="79"/>
      <c r="J978" s="79"/>
      <c r="K978" s="79"/>
      <c r="L978" s="70"/>
      <c r="M978" s="70"/>
      <c r="N978" s="70"/>
      <c r="O978" s="73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  <c r="AA978" s="70"/>
      <c r="AB978" s="70"/>
      <c r="AC978" s="70"/>
      <c r="AD978" s="70"/>
      <c r="AE978" s="70"/>
      <c r="AF978" s="70"/>
      <c r="AG978" s="70"/>
      <c r="AH978" s="70"/>
      <c r="AI978" s="70"/>
      <c r="AJ978" s="70"/>
    </row>
    <row r="979">
      <c r="A979" s="78"/>
      <c r="B979" s="78"/>
      <c r="C979" s="78"/>
      <c r="D979" s="78"/>
      <c r="E979" s="78"/>
      <c r="F979" s="78"/>
      <c r="G979" s="78"/>
      <c r="H979" s="78"/>
      <c r="I979" s="78"/>
      <c r="J979" s="78"/>
      <c r="K979" s="78"/>
      <c r="L979" s="70"/>
      <c r="M979" s="70"/>
      <c r="N979" s="70"/>
      <c r="O979" s="73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  <c r="AA979" s="70"/>
      <c r="AB979" s="70"/>
      <c r="AC979" s="70"/>
      <c r="AD979" s="70"/>
      <c r="AE979" s="70"/>
      <c r="AF979" s="70"/>
      <c r="AG979" s="70"/>
      <c r="AH979" s="70"/>
      <c r="AI979" s="70"/>
      <c r="AJ979" s="70"/>
    </row>
    <row r="980">
      <c r="A980" s="79"/>
      <c r="B980" s="79"/>
      <c r="C980" s="79"/>
      <c r="D980" s="79"/>
      <c r="E980" s="79"/>
      <c r="F980" s="79"/>
      <c r="G980" s="79"/>
      <c r="H980" s="79"/>
      <c r="I980" s="79"/>
      <c r="J980" s="79"/>
      <c r="K980" s="79"/>
      <c r="L980" s="70"/>
      <c r="M980" s="70"/>
      <c r="N980" s="70"/>
      <c r="O980" s="73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  <c r="AA980" s="70"/>
      <c r="AB980" s="70"/>
      <c r="AC980" s="70"/>
      <c r="AD980" s="70"/>
      <c r="AE980" s="70"/>
      <c r="AF980" s="70"/>
      <c r="AG980" s="70"/>
      <c r="AH980" s="70"/>
      <c r="AI980" s="70"/>
      <c r="AJ980" s="70"/>
    </row>
    <row r="981">
      <c r="A981" s="78"/>
      <c r="B981" s="78"/>
      <c r="C981" s="78"/>
      <c r="D981" s="78"/>
      <c r="E981" s="78"/>
      <c r="F981" s="78"/>
      <c r="G981" s="78"/>
      <c r="H981" s="78"/>
      <c r="I981" s="78"/>
      <c r="J981" s="78"/>
      <c r="K981" s="78"/>
      <c r="L981" s="70"/>
      <c r="M981" s="70"/>
      <c r="N981" s="70"/>
      <c r="O981" s="73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  <c r="AA981" s="70"/>
      <c r="AB981" s="70"/>
      <c r="AC981" s="70"/>
      <c r="AD981" s="70"/>
      <c r="AE981" s="70"/>
      <c r="AF981" s="70"/>
      <c r="AG981" s="70"/>
      <c r="AH981" s="70"/>
      <c r="AI981" s="70"/>
      <c r="AJ981" s="70"/>
    </row>
    <row r="982">
      <c r="A982" s="79"/>
      <c r="B982" s="79"/>
      <c r="C982" s="79"/>
      <c r="D982" s="79"/>
      <c r="E982" s="79"/>
      <c r="F982" s="79"/>
      <c r="G982" s="79"/>
      <c r="H982" s="79"/>
      <c r="I982" s="79"/>
      <c r="J982" s="79"/>
      <c r="K982" s="79"/>
      <c r="L982" s="70"/>
      <c r="M982" s="70"/>
      <c r="N982" s="70"/>
      <c r="O982" s="73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  <c r="AA982" s="70"/>
      <c r="AB982" s="70"/>
      <c r="AC982" s="70"/>
      <c r="AD982" s="70"/>
      <c r="AE982" s="70"/>
      <c r="AF982" s="70"/>
      <c r="AG982" s="70"/>
      <c r="AH982" s="70"/>
      <c r="AI982" s="70"/>
      <c r="AJ982" s="70"/>
    </row>
    <row r="983">
      <c r="A983" s="78"/>
      <c r="B983" s="78"/>
      <c r="C983" s="78"/>
      <c r="D983" s="78"/>
      <c r="E983" s="78"/>
      <c r="F983" s="78"/>
      <c r="G983" s="78"/>
      <c r="H983" s="78"/>
      <c r="I983" s="78"/>
      <c r="J983" s="78"/>
      <c r="K983" s="78"/>
      <c r="L983" s="70"/>
      <c r="M983" s="70"/>
      <c r="N983" s="70"/>
      <c r="O983" s="73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  <c r="AA983" s="70"/>
      <c r="AB983" s="70"/>
      <c r="AC983" s="70"/>
      <c r="AD983" s="70"/>
      <c r="AE983" s="70"/>
      <c r="AF983" s="70"/>
      <c r="AG983" s="70"/>
      <c r="AH983" s="70"/>
      <c r="AI983" s="70"/>
      <c r="AJ983" s="70"/>
    </row>
    <row r="984">
      <c r="A984" s="79"/>
      <c r="B984" s="79"/>
      <c r="C984" s="79"/>
      <c r="D984" s="79"/>
      <c r="E984" s="79"/>
      <c r="F984" s="79"/>
      <c r="G984" s="79"/>
      <c r="H984" s="79"/>
      <c r="I984" s="79"/>
      <c r="J984" s="79"/>
      <c r="K984" s="79"/>
      <c r="L984" s="70"/>
      <c r="M984" s="70"/>
      <c r="N984" s="70"/>
      <c r="O984" s="73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  <c r="AA984" s="70"/>
      <c r="AB984" s="70"/>
      <c r="AC984" s="70"/>
      <c r="AD984" s="70"/>
      <c r="AE984" s="70"/>
      <c r="AF984" s="70"/>
      <c r="AG984" s="70"/>
      <c r="AH984" s="70"/>
      <c r="AI984" s="70"/>
      <c r="AJ984" s="70"/>
    </row>
    <row r="985">
      <c r="A985" s="78"/>
      <c r="B985" s="78"/>
      <c r="C985" s="78"/>
      <c r="D985" s="78"/>
      <c r="E985" s="78"/>
      <c r="F985" s="78"/>
      <c r="G985" s="78"/>
      <c r="H985" s="78"/>
      <c r="I985" s="78"/>
      <c r="J985" s="78"/>
      <c r="K985" s="78"/>
      <c r="L985" s="70"/>
      <c r="M985" s="70"/>
      <c r="N985" s="70"/>
      <c r="O985" s="73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  <c r="AA985" s="70"/>
      <c r="AB985" s="70"/>
      <c r="AC985" s="70"/>
      <c r="AD985" s="70"/>
      <c r="AE985" s="70"/>
      <c r="AF985" s="70"/>
      <c r="AG985" s="70"/>
      <c r="AH985" s="70"/>
      <c r="AI985" s="70"/>
      <c r="AJ985" s="70"/>
    </row>
    <row r="986">
      <c r="A986" s="79"/>
      <c r="B986" s="79"/>
      <c r="C986" s="79"/>
      <c r="D986" s="79"/>
      <c r="E986" s="79"/>
      <c r="F986" s="79"/>
      <c r="G986" s="79"/>
      <c r="H986" s="79"/>
      <c r="I986" s="79"/>
      <c r="J986" s="79"/>
      <c r="K986" s="79"/>
      <c r="L986" s="70"/>
      <c r="M986" s="70"/>
      <c r="N986" s="70"/>
      <c r="O986" s="73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  <c r="AA986" s="70"/>
      <c r="AB986" s="70"/>
      <c r="AC986" s="70"/>
      <c r="AD986" s="70"/>
      <c r="AE986" s="70"/>
      <c r="AF986" s="70"/>
      <c r="AG986" s="70"/>
      <c r="AH986" s="70"/>
      <c r="AI986" s="70"/>
      <c r="AJ986" s="70"/>
    </row>
    <row r="987">
      <c r="A987" s="78"/>
      <c r="B987" s="78"/>
      <c r="C987" s="78"/>
      <c r="D987" s="78"/>
      <c r="E987" s="78"/>
      <c r="F987" s="78"/>
      <c r="G987" s="78"/>
      <c r="H987" s="78"/>
      <c r="I987" s="78"/>
      <c r="J987" s="78"/>
      <c r="K987" s="78"/>
      <c r="L987" s="70"/>
      <c r="M987" s="70"/>
      <c r="N987" s="70"/>
      <c r="O987" s="73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  <c r="AA987" s="70"/>
      <c r="AB987" s="70"/>
      <c r="AC987" s="70"/>
      <c r="AD987" s="70"/>
      <c r="AE987" s="70"/>
      <c r="AF987" s="70"/>
      <c r="AG987" s="70"/>
      <c r="AH987" s="70"/>
      <c r="AI987" s="70"/>
      <c r="AJ987" s="70"/>
    </row>
    <row r="988">
      <c r="A988" s="79"/>
      <c r="B988" s="79"/>
      <c r="C988" s="79"/>
      <c r="D988" s="79"/>
      <c r="E988" s="79"/>
      <c r="F988" s="79"/>
      <c r="G988" s="79"/>
      <c r="H988" s="79"/>
      <c r="I988" s="79"/>
      <c r="J988" s="79"/>
      <c r="K988" s="79"/>
      <c r="L988" s="70"/>
      <c r="M988" s="70"/>
      <c r="N988" s="70"/>
      <c r="O988" s="73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  <c r="AA988" s="70"/>
      <c r="AB988" s="70"/>
      <c r="AC988" s="70"/>
      <c r="AD988" s="70"/>
      <c r="AE988" s="70"/>
      <c r="AF988" s="70"/>
      <c r="AG988" s="70"/>
      <c r="AH988" s="70"/>
      <c r="AI988" s="70"/>
      <c r="AJ988" s="70"/>
    </row>
    <row r="989">
      <c r="A989" s="78"/>
      <c r="B989" s="78"/>
      <c r="C989" s="78"/>
      <c r="D989" s="78"/>
      <c r="E989" s="78"/>
      <c r="F989" s="78"/>
      <c r="G989" s="78"/>
      <c r="H989" s="78"/>
      <c r="I989" s="78"/>
      <c r="J989" s="78"/>
      <c r="K989" s="78"/>
      <c r="L989" s="70"/>
      <c r="M989" s="70"/>
      <c r="N989" s="70"/>
      <c r="O989" s="73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  <c r="AA989" s="70"/>
      <c r="AB989" s="70"/>
      <c r="AC989" s="70"/>
      <c r="AD989" s="70"/>
      <c r="AE989" s="70"/>
      <c r="AF989" s="70"/>
      <c r="AG989" s="70"/>
      <c r="AH989" s="70"/>
      <c r="AI989" s="70"/>
      <c r="AJ989" s="70"/>
    </row>
    <row r="990">
      <c r="A990" s="79"/>
      <c r="B990" s="79"/>
      <c r="C990" s="79"/>
      <c r="D990" s="79"/>
      <c r="E990" s="79"/>
      <c r="F990" s="79"/>
      <c r="G990" s="79"/>
      <c r="H990" s="79"/>
      <c r="I990" s="79"/>
      <c r="J990" s="79"/>
      <c r="K990" s="79"/>
      <c r="L990" s="70"/>
      <c r="M990" s="70"/>
      <c r="N990" s="70"/>
      <c r="O990" s="73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  <c r="AA990" s="70"/>
      <c r="AB990" s="70"/>
      <c r="AC990" s="70"/>
      <c r="AD990" s="70"/>
      <c r="AE990" s="70"/>
      <c r="AF990" s="70"/>
      <c r="AG990" s="70"/>
      <c r="AH990" s="70"/>
      <c r="AI990" s="70"/>
      <c r="AJ990" s="70"/>
    </row>
    <row r="991">
      <c r="A991" s="78"/>
      <c r="B991" s="78"/>
      <c r="C991" s="78"/>
      <c r="D991" s="78"/>
      <c r="E991" s="78"/>
      <c r="F991" s="78"/>
      <c r="G991" s="78"/>
      <c r="H991" s="78"/>
      <c r="I991" s="78"/>
      <c r="J991" s="78"/>
      <c r="K991" s="78"/>
      <c r="L991" s="70"/>
      <c r="M991" s="70"/>
      <c r="N991" s="70"/>
      <c r="O991" s="73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  <c r="AA991" s="70"/>
      <c r="AB991" s="70"/>
      <c r="AC991" s="70"/>
      <c r="AD991" s="70"/>
      <c r="AE991" s="70"/>
      <c r="AF991" s="70"/>
      <c r="AG991" s="70"/>
      <c r="AH991" s="70"/>
      <c r="AI991" s="70"/>
      <c r="AJ991" s="70"/>
    </row>
    <row r="992">
      <c r="A992" s="79"/>
      <c r="B992" s="79"/>
      <c r="C992" s="79"/>
      <c r="D992" s="79"/>
      <c r="E992" s="79"/>
      <c r="F992" s="79"/>
      <c r="G992" s="79"/>
      <c r="H992" s="79"/>
      <c r="I992" s="79"/>
      <c r="J992" s="79"/>
      <c r="K992" s="79"/>
      <c r="L992" s="70"/>
      <c r="M992" s="70"/>
      <c r="N992" s="70"/>
      <c r="O992" s="73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  <c r="AA992" s="70"/>
      <c r="AB992" s="70"/>
      <c r="AC992" s="70"/>
      <c r="AD992" s="70"/>
      <c r="AE992" s="70"/>
      <c r="AF992" s="70"/>
      <c r="AG992" s="70"/>
      <c r="AH992" s="70"/>
      <c r="AI992" s="70"/>
      <c r="AJ992" s="70"/>
    </row>
    <row r="993">
      <c r="A993" s="78"/>
      <c r="B993" s="78"/>
      <c r="C993" s="78"/>
      <c r="D993" s="78"/>
      <c r="E993" s="78"/>
      <c r="F993" s="78"/>
      <c r="G993" s="78"/>
      <c r="H993" s="78"/>
      <c r="I993" s="78"/>
      <c r="J993" s="78"/>
      <c r="K993" s="78"/>
      <c r="L993" s="70"/>
      <c r="M993" s="70"/>
      <c r="N993" s="70"/>
      <c r="O993" s="73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  <c r="AA993" s="70"/>
      <c r="AB993" s="70"/>
      <c r="AC993" s="70"/>
      <c r="AD993" s="70"/>
      <c r="AE993" s="70"/>
      <c r="AF993" s="70"/>
      <c r="AG993" s="70"/>
      <c r="AH993" s="70"/>
      <c r="AI993" s="70"/>
      <c r="AJ993" s="70"/>
    </row>
    <row r="994">
      <c r="A994" s="79"/>
      <c r="B994" s="79"/>
      <c r="C994" s="79"/>
      <c r="D994" s="79"/>
      <c r="E994" s="79"/>
      <c r="F994" s="79"/>
      <c r="G994" s="79"/>
      <c r="H994" s="79"/>
      <c r="I994" s="79"/>
      <c r="J994" s="79"/>
      <c r="K994" s="79"/>
      <c r="L994" s="70"/>
      <c r="M994" s="70"/>
      <c r="N994" s="70"/>
      <c r="O994" s="73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  <c r="AA994" s="70"/>
      <c r="AB994" s="70"/>
      <c r="AC994" s="70"/>
      <c r="AD994" s="70"/>
      <c r="AE994" s="70"/>
      <c r="AF994" s="70"/>
      <c r="AG994" s="70"/>
      <c r="AH994" s="70"/>
      <c r="AI994" s="70"/>
      <c r="AJ994" s="70"/>
    </row>
    <row r="995">
      <c r="A995" s="78"/>
      <c r="B995" s="78"/>
      <c r="C995" s="78"/>
      <c r="D995" s="78"/>
      <c r="E995" s="78"/>
      <c r="F995" s="78"/>
      <c r="G995" s="78"/>
      <c r="H995" s="78"/>
      <c r="I995" s="78"/>
      <c r="J995" s="78"/>
      <c r="K995" s="78"/>
      <c r="L995" s="70"/>
      <c r="M995" s="70"/>
      <c r="N995" s="70"/>
      <c r="O995" s="73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  <c r="AA995" s="70"/>
      <c r="AB995" s="70"/>
      <c r="AC995" s="70"/>
      <c r="AD995" s="70"/>
      <c r="AE995" s="70"/>
      <c r="AF995" s="70"/>
      <c r="AG995" s="70"/>
      <c r="AH995" s="70"/>
      <c r="AI995" s="70"/>
      <c r="AJ995" s="70"/>
    </row>
    <row r="996">
      <c r="A996" s="79"/>
      <c r="B996" s="79"/>
      <c r="C996" s="79"/>
      <c r="D996" s="79"/>
      <c r="E996" s="79"/>
      <c r="F996" s="79"/>
      <c r="G996" s="79"/>
      <c r="H996" s="79"/>
      <c r="I996" s="79"/>
      <c r="J996" s="79"/>
      <c r="K996" s="79"/>
      <c r="L996" s="70"/>
      <c r="M996" s="70"/>
      <c r="N996" s="70"/>
      <c r="O996" s="73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  <c r="AA996" s="70"/>
      <c r="AB996" s="70"/>
      <c r="AC996" s="70"/>
      <c r="AD996" s="70"/>
      <c r="AE996" s="70"/>
      <c r="AF996" s="70"/>
      <c r="AG996" s="70"/>
      <c r="AH996" s="70"/>
      <c r="AI996" s="70"/>
      <c r="AJ996" s="70"/>
    </row>
    <row r="997">
      <c r="A997" s="78"/>
      <c r="B997" s="78"/>
      <c r="C997" s="78"/>
      <c r="D997" s="78"/>
      <c r="E997" s="78"/>
      <c r="F997" s="78"/>
      <c r="G997" s="78"/>
      <c r="H997" s="78"/>
      <c r="I997" s="78"/>
      <c r="J997" s="78"/>
      <c r="K997" s="78"/>
      <c r="L997" s="70"/>
      <c r="M997" s="70"/>
      <c r="N997" s="70"/>
      <c r="O997" s="73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0"/>
      <c r="AA997" s="70"/>
      <c r="AB997" s="70"/>
      <c r="AC997" s="70"/>
      <c r="AD997" s="70"/>
      <c r="AE997" s="70"/>
      <c r="AF997" s="70"/>
      <c r="AG997" s="70"/>
      <c r="AH997" s="70"/>
      <c r="AI997" s="70"/>
      <c r="AJ997" s="70"/>
    </row>
    <row r="998">
      <c r="A998" s="79"/>
      <c r="B998" s="79"/>
      <c r="C998" s="79"/>
      <c r="D998" s="79"/>
      <c r="E998" s="79"/>
      <c r="F998" s="79"/>
      <c r="G998" s="79"/>
      <c r="H998" s="79"/>
      <c r="I998" s="79"/>
      <c r="J998" s="79"/>
      <c r="K998" s="79"/>
      <c r="L998" s="70"/>
      <c r="M998" s="70"/>
      <c r="N998" s="70"/>
      <c r="O998" s="73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0"/>
      <c r="AA998" s="70"/>
      <c r="AB998" s="70"/>
      <c r="AC998" s="70"/>
      <c r="AD998" s="70"/>
      <c r="AE998" s="70"/>
      <c r="AF998" s="70"/>
      <c r="AG998" s="70"/>
      <c r="AH998" s="70"/>
      <c r="AI998" s="70"/>
      <c r="AJ998" s="70"/>
    </row>
    <row r="999">
      <c r="A999" s="78"/>
      <c r="B999" s="78"/>
      <c r="C999" s="78"/>
      <c r="D999" s="78"/>
      <c r="E999" s="78"/>
      <c r="F999" s="78"/>
      <c r="G999" s="78"/>
      <c r="H999" s="78"/>
      <c r="I999" s="78"/>
      <c r="J999" s="78"/>
      <c r="K999" s="78"/>
      <c r="L999" s="70"/>
      <c r="M999" s="70"/>
      <c r="N999" s="70"/>
      <c r="O999" s="73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0"/>
      <c r="AA999" s="70"/>
      <c r="AB999" s="70"/>
      <c r="AC999" s="70"/>
      <c r="AD999" s="70"/>
      <c r="AE999" s="70"/>
      <c r="AF999" s="70"/>
      <c r="AG999" s="70"/>
      <c r="AH999" s="70"/>
      <c r="AI999" s="70"/>
      <c r="AJ999" s="70"/>
    </row>
    <row r="1000">
      <c r="A1000" s="79"/>
      <c r="B1000" s="79"/>
      <c r="C1000" s="79"/>
      <c r="D1000" s="79"/>
      <c r="E1000" s="79"/>
      <c r="F1000" s="79"/>
      <c r="G1000" s="79"/>
      <c r="H1000" s="79"/>
      <c r="I1000" s="79"/>
      <c r="J1000" s="79"/>
      <c r="K1000" s="79"/>
      <c r="L1000" s="70"/>
      <c r="M1000" s="70"/>
      <c r="N1000" s="70"/>
      <c r="O1000" s="73"/>
      <c r="P1000" s="70"/>
      <c r="Q1000" s="70"/>
      <c r="R1000" s="70"/>
      <c r="S1000" s="70"/>
      <c r="T1000" s="70"/>
      <c r="U1000" s="70"/>
      <c r="V1000" s="70"/>
      <c r="W1000" s="70"/>
      <c r="X1000" s="70"/>
      <c r="Y1000" s="70"/>
      <c r="Z1000" s="70"/>
      <c r="AA1000" s="70"/>
      <c r="AB1000" s="70"/>
      <c r="AC1000" s="70"/>
      <c r="AD1000" s="70"/>
      <c r="AE1000" s="70"/>
      <c r="AF1000" s="70"/>
      <c r="AG1000" s="70"/>
      <c r="AH1000" s="70"/>
      <c r="AI1000" s="70"/>
      <c r="AJ1000" s="70"/>
    </row>
  </sheetData>
  <drawing r:id="rId1"/>
  <tableParts count="5">
    <tablePart r:id="rId7"/>
    <tablePart r:id="rId8"/>
    <tablePart r:id="rId9"/>
    <tablePart r:id="rId10"/>
    <tablePart r:id="rId1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75"/>
  </cols>
  <sheetData>
    <row r="1">
      <c r="A1" s="80" t="s">
        <v>214</v>
      </c>
      <c r="B1" s="80" t="s">
        <v>42</v>
      </c>
      <c r="C1" s="81" t="s">
        <v>215</v>
      </c>
    </row>
    <row r="2">
      <c r="A2" s="82" t="s">
        <v>216</v>
      </c>
      <c r="B2" s="82" t="s">
        <v>217</v>
      </c>
      <c r="C2" s="83">
        <v>59.0</v>
      </c>
    </row>
    <row r="3">
      <c r="A3" s="82" t="s">
        <v>218</v>
      </c>
      <c r="B3" s="82" t="s">
        <v>219</v>
      </c>
      <c r="C3" s="83">
        <v>38.0</v>
      </c>
    </row>
    <row r="4">
      <c r="A4" s="82" t="s">
        <v>220</v>
      </c>
      <c r="B4" s="82" t="s">
        <v>221</v>
      </c>
      <c r="C4" s="83">
        <v>69.0</v>
      </c>
    </row>
    <row r="5">
      <c r="A5" s="82" t="s">
        <v>222</v>
      </c>
      <c r="B5" s="82" t="s">
        <v>223</v>
      </c>
      <c r="C5" s="83">
        <v>94.0</v>
      </c>
    </row>
    <row r="6">
      <c r="A6" s="82" t="s">
        <v>224</v>
      </c>
      <c r="B6" s="82" t="s">
        <v>225</v>
      </c>
      <c r="C6" s="83">
        <v>108.0</v>
      </c>
    </row>
    <row r="7">
      <c r="A7" s="82" t="s">
        <v>226</v>
      </c>
      <c r="B7" s="82" t="s">
        <v>221</v>
      </c>
      <c r="C7" s="83">
        <v>11.0</v>
      </c>
    </row>
    <row r="8">
      <c r="A8" s="82" t="s">
        <v>220</v>
      </c>
      <c r="B8" s="82" t="s">
        <v>221</v>
      </c>
      <c r="C8" s="83">
        <v>69.0</v>
      </c>
    </row>
    <row r="9">
      <c r="A9" s="82" t="s">
        <v>227</v>
      </c>
      <c r="B9" s="82" t="s">
        <v>219</v>
      </c>
      <c r="C9" s="83">
        <v>79.0</v>
      </c>
    </row>
    <row r="10">
      <c r="A10" s="82" t="s">
        <v>228</v>
      </c>
      <c r="B10" s="82" t="s">
        <v>229</v>
      </c>
      <c r="C10" s="83">
        <v>51.0</v>
      </c>
    </row>
    <row r="11">
      <c r="A11" s="82" t="s">
        <v>230</v>
      </c>
      <c r="B11" s="82" t="s">
        <v>231</v>
      </c>
      <c r="C11" s="83">
        <v>12.0</v>
      </c>
    </row>
    <row r="12">
      <c r="A12" s="82" t="s">
        <v>232</v>
      </c>
      <c r="B12" s="82" t="s">
        <v>233</v>
      </c>
      <c r="C12" s="83">
        <v>50.0</v>
      </c>
    </row>
    <row r="13">
      <c r="A13" s="82" t="s">
        <v>234</v>
      </c>
      <c r="B13" s="82" t="s">
        <v>235</v>
      </c>
      <c r="C13" s="83">
        <v>17.0</v>
      </c>
    </row>
    <row r="14">
      <c r="A14" s="82" t="s">
        <v>236</v>
      </c>
      <c r="B14" s="82" t="s">
        <v>237</v>
      </c>
      <c r="C14" s="83">
        <v>13.0</v>
      </c>
    </row>
    <row r="15">
      <c r="A15" s="82" t="s">
        <v>238</v>
      </c>
      <c r="B15" s="82" t="s">
        <v>221</v>
      </c>
      <c r="C15" s="83">
        <v>8.0</v>
      </c>
    </row>
    <row r="16">
      <c r="A16" s="82" t="s">
        <v>239</v>
      </c>
      <c r="B16" s="82" t="s">
        <v>225</v>
      </c>
      <c r="C16" s="83">
        <v>24.0</v>
      </c>
    </row>
    <row r="17">
      <c r="A17" s="82" t="s">
        <v>240</v>
      </c>
      <c r="B17" s="82" t="s">
        <v>217</v>
      </c>
      <c r="C17" s="83">
        <v>83.0</v>
      </c>
    </row>
    <row r="18">
      <c r="A18" s="82" t="s">
        <v>241</v>
      </c>
      <c r="B18" s="82" t="s">
        <v>242</v>
      </c>
      <c r="C18" s="83">
        <v>61.0</v>
      </c>
    </row>
    <row r="19">
      <c r="A19" s="82" t="s">
        <v>243</v>
      </c>
      <c r="B19" s="82" t="s">
        <v>244</v>
      </c>
      <c r="C19" s="83">
        <v>85.0</v>
      </c>
    </row>
    <row r="20">
      <c r="A20" s="82" t="s">
        <v>245</v>
      </c>
      <c r="B20" s="82" t="s">
        <v>246</v>
      </c>
      <c r="C20" s="83">
        <v>42.0</v>
      </c>
    </row>
    <row r="21">
      <c r="A21" s="82" t="s">
        <v>247</v>
      </c>
      <c r="B21" s="82" t="s">
        <v>248</v>
      </c>
      <c r="C21" s="83">
        <v>49.0</v>
      </c>
    </row>
    <row r="22">
      <c r="A22" s="82" t="s">
        <v>249</v>
      </c>
      <c r="B22" s="82" t="s">
        <v>231</v>
      </c>
      <c r="C22" s="83">
        <v>78.0</v>
      </c>
    </row>
    <row r="23">
      <c r="A23" s="82" t="s">
        <v>250</v>
      </c>
      <c r="B23" s="82" t="s">
        <v>251</v>
      </c>
      <c r="C23" s="83">
        <v>92.0</v>
      </c>
    </row>
    <row r="24">
      <c r="A24" s="82" t="s">
        <v>252</v>
      </c>
      <c r="B24" s="82" t="s">
        <v>253</v>
      </c>
      <c r="C24" s="83">
        <v>72.0</v>
      </c>
    </row>
    <row r="25">
      <c r="A25" s="82" t="s">
        <v>254</v>
      </c>
      <c r="B25" s="82" t="s">
        <v>251</v>
      </c>
      <c r="C25" s="83">
        <v>34.0</v>
      </c>
    </row>
    <row r="26">
      <c r="A26" s="82" t="s">
        <v>255</v>
      </c>
      <c r="B26" s="82" t="s">
        <v>256</v>
      </c>
      <c r="C26" s="83">
        <v>24.0</v>
      </c>
    </row>
    <row r="27">
      <c r="A27" s="82" t="s">
        <v>257</v>
      </c>
      <c r="B27" s="82" t="s">
        <v>258</v>
      </c>
      <c r="C27" s="83">
        <v>13.0</v>
      </c>
    </row>
    <row r="28">
      <c r="A28" s="82" t="s">
        <v>259</v>
      </c>
      <c r="B28" s="82" t="s">
        <v>231</v>
      </c>
      <c r="C28" s="83">
        <v>11.0</v>
      </c>
    </row>
    <row r="29">
      <c r="A29" s="82" t="s">
        <v>260</v>
      </c>
      <c r="B29" s="82" t="s">
        <v>261</v>
      </c>
      <c r="C29" s="83">
        <v>6.0</v>
      </c>
    </row>
    <row r="30">
      <c r="A30" s="82" t="s">
        <v>262</v>
      </c>
      <c r="B30" s="82" t="s">
        <v>256</v>
      </c>
      <c r="C30" s="83">
        <v>25.0</v>
      </c>
    </row>
    <row r="31">
      <c r="A31" s="82" t="s">
        <v>263</v>
      </c>
      <c r="B31" s="82" t="s">
        <v>264</v>
      </c>
      <c r="C31" s="83">
        <v>20.0</v>
      </c>
    </row>
    <row r="32">
      <c r="A32" s="82" t="s">
        <v>265</v>
      </c>
      <c r="B32" s="82" t="s">
        <v>261</v>
      </c>
      <c r="C32" s="83">
        <v>24.0</v>
      </c>
    </row>
    <row r="33">
      <c r="A33" s="82" t="s">
        <v>266</v>
      </c>
      <c r="B33" s="82" t="s">
        <v>221</v>
      </c>
      <c r="C33" s="83">
        <v>14.0</v>
      </c>
    </row>
    <row r="34">
      <c r="A34" s="82" t="s">
        <v>267</v>
      </c>
      <c r="B34" s="82" t="s">
        <v>264</v>
      </c>
      <c r="C34" s="83">
        <v>56.0</v>
      </c>
    </row>
    <row r="35">
      <c r="A35" s="82" t="s">
        <v>268</v>
      </c>
      <c r="B35" s="82" t="s">
        <v>231</v>
      </c>
      <c r="C35" s="83">
        <v>213.0</v>
      </c>
    </row>
    <row r="36">
      <c r="A36" s="82" t="s">
        <v>269</v>
      </c>
      <c r="B36" s="82" t="s">
        <v>270</v>
      </c>
      <c r="C36" s="83">
        <v>117.0</v>
      </c>
    </row>
    <row r="37">
      <c r="A37" s="82" t="s">
        <v>271</v>
      </c>
      <c r="B37" s="82" t="s">
        <v>217</v>
      </c>
      <c r="C37" s="83">
        <v>123.0</v>
      </c>
    </row>
    <row r="38">
      <c r="A38" s="82" t="s">
        <v>272</v>
      </c>
      <c r="B38" s="82" t="s">
        <v>225</v>
      </c>
      <c r="C38" s="83">
        <v>14.0</v>
      </c>
    </row>
    <row r="39">
      <c r="A39" s="82" t="s">
        <v>273</v>
      </c>
      <c r="B39" s="82" t="s">
        <v>251</v>
      </c>
      <c r="C39" s="83">
        <v>49.0</v>
      </c>
    </row>
    <row r="40">
      <c r="A40" s="82" t="s">
        <v>274</v>
      </c>
      <c r="B40" s="82" t="s">
        <v>253</v>
      </c>
      <c r="C40" s="83">
        <v>64.0</v>
      </c>
    </row>
    <row r="41">
      <c r="A41" s="82" t="s">
        <v>275</v>
      </c>
      <c r="B41" s="82" t="s">
        <v>217</v>
      </c>
      <c r="C41" s="83">
        <v>119.0</v>
      </c>
    </row>
    <row r="42">
      <c r="A42" s="82" t="s">
        <v>276</v>
      </c>
      <c r="B42" s="82" t="s">
        <v>225</v>
      </c>
      <c r="C42" s="83">
        <v>10.0</v>
      </c>
    </row>
    <row r="43">
      <c r="A43" s="82" t="s">
        <v>277</v>
      </c>
      <c r="B43" s="82" t="s">
        <v>225</v>
      </c>
      <c r="C43" s="83">
        <v>67.0</v>
      </c>
    </row>
    <row r="44">
      <c r="A44" s="82" t="s">
        <v>278</v>
      </c>
      <c r="B44" s="82" t="s">
        <v>279</v>
      </c>
      <c r="C44" s="83">
        <v>6.0</v>
      </c>
    </row>
    <row r="45">
      <c r="A45" s="82" t="s">
        <v>280</v>
      </c>
      <c r="B45" s="82" t="s">
        <v>251</v>
      </c>
      <c r="C45" s="83">
        <v>14.0</v>
      </c>
    </row>
    <row r="46">
      <c r="A46" s="82" t="s">
        <v>281</v>
      </c>
      <c r="B46" s="82" t="s">
        <v>282</v>
      </c>
      <c r="C46" s="83">
        <v>31.0</v>
      </c>
    </row>
    <row r="47">
      <c r="A47" s="82" t="s">
        <v>283</v>
      </c>
      <c r="B47" s="82" t="s">
        <v>284</v>
      </c>
      <c r="C47" s="83">
        <v>8.0</v>
      </c>
    </row>
    <row r="48">
      <c r="A48" s="82" t="s">
        <v>285</v>
      </c>
      <c r="B48" s="82" t="s">
        <v>286</v>
      </c>
      <c r="C48" s="83">
        <v>48.0</v>
      </c>
    </row>
    <row r="49">
      <c r="A49" s="82" t="s">
        <v>287</v>
      </c>
      <c r="B49" s="82" t="s">
        <v>261</v>
      </c>
      <c r="C49" s="83">
        <v>39.0</v>
      </c>
    </row>
    <row r="50">
      <c r="A50" s="82" t="s">
        <v>288</v>
      </c>
      <c r="B50" s="82" t="s">
        <v>225</v>
      </c>
      <c r="C50" s="83">
        <v>69.0</v>
      </c>
    </row>
    <row r="51">
      <c r="A51" s="82" t="s">
        <v>289</v>
      </c>
      <c r="B51" s="82" t="s">
        <v>225</v>
      </c>
      <c r="C51" s="83">
        <v>60.0</v>
      </c>
    </row>
    <row r="52">
      <c r="A52" s="82" t="s">
        <v>290</v>
      </c>
      <c r="B52" s="82" t="s">
        <v>225</v>
      </c>
      <c r="C52" s="83">
        <v>12.0</v>
      </c>
    </row>
    <row r="53">
      <c r="A53" s="82" t="s">
        <v>291</v>
      </c>
      <c r="B53" s="82" t="s">
        <v>292</v>
      </c>
      <c r="C53" s="83">
        <v>59.0</v>
      </c>
    </row>
    <row r="54">
      <c r="A54" s="82" t="s">
        <v>293</v>
      </c>
      <c r="B54" s="82" t="s">
        <v>294</v>
      </c>
      <c r="C54" s="83">
        <v>42.0</v>
      </c>
    </row>
    <row r="55">
      <c r="A55" s="82" t="s">
        <v>161</v>
      </c>
      <c r="B55" s="82" t="s">
        <v>233</v>
      </c>
      <c r="C55" s="83">
        <v>19.0</v>
      </c>
    </row>
    <row r="56">
      <c r="A56" s="82" t="s">
        <v>295</v>
      </c>
      <c r="B56" s="82" t="s">
        <v>296</v>
      </c>
      <c r="C56" s="83">
        <v>24.0</v>
      </c>
    </row>
    <row r="57">
      <c r="A57" s="82" t="s">
        <v>297</v>
      </c>
      <c r="B57" s="82" t="s">
        <v>242</v>
      </c>
      <c r="C57" s="83">
        <v>14.0</v>
      </c>
    </row>
    <row r="58">
      <c r="A58" s="82" t="s">
        <v>298</v>
      </c>
      <c r="B58" s="82" t="s">
        <v>225</v>
      </c>
      <c r="C58" s="83">
        <v>23.0</v>
      </c>
    </row>
    <row r="59">
      <c r="A59" s="82" t="s">
        <v>299</v>
      </c>
      <c r="B59" s="82" t="s">
        <v>225</v>
      </c>
      <c r="C59" s="83">
        <v>31.0</v>
      </c>
    </row>
    <row r="60">
      <c r="A60" s="82" t="s">
        <v>300</v>
      </c>
      <c r="B60" s="82" t="s">
        <v>225</v>
      </c>
      <c r="C60" s="83">
        <v>9.0</v>
      </c>
    </row>
    <row r="61">
      <c r="A61" s="82" t="s">
        <v>301</v>
      </c>
      <c r="B61" s="82" t="s">
        <v>302</v>
      </c>
      <c r="C61" s="83">
        <v>83.0</v>
      </c>
    </row>
    <row r="62">
      <c r="A62" s="82" t="s">
        <v>303</v>
      </c>
      <c r="B62" s="82" t="s">
        <v>253</v>
      </c>
      <c r="C62" s="83">
        <v>6.0</v>
      </c>
    </row>
    <row r="63">
      <c r="A63" s="82" t="s">
        <v>304</v>
      </c>
      <c r="B63" s="82" t="s">
        <v>246</v>
      </c>
      <c r="C63" s="83">
        <v>41.0</v>
      </c>
    </row>
    <row r="64">
      <c r="A64" s="82" t="s">
        <v>305</v>
      </c>
      <c r="B64" s="82" t="s">
        <v>233</v>
      </c>
      <c r="C64" s="83">
        <v>95.0</v>
      </c>
    </row>
    <row r="65">
      <c r="A65" s="82" t="s">
        <v>306</v>
      </c>
      <c r="B65" s="82" t="s">
        <v>248</v>
      </c>
      <c r="C65" s="83">
        <v>7.0</v>
      </c>
    </row>
    <row r="66">
      <c r="A66" s="82" t="s">
        <v>307</v>
      </c>
      <c r="B66" s="82" t="s">
        <v>308</v>
      </c>
      <c r="C66" s="83">
        <v>113.0</v>
      </c>
    </row>
    <row r="67">
      <c r="A67" s="82" t="s">
        <v>309</v>
      </c>
      <c r="B67" s="82" t="s">
        <v>246</v>
      </c>
      <c r="C67" s="83">
        <v>60.0</v>
      </c>
    </row>
    <row r="68">
      <c r="A68" s="82" t="s">
        <v>310</v>
      </c>
      <c r="B68" s="82" t="s">
        <v>311</v>
      </c>
      <c r="C68" s="83">
        <v>54.0</v>
      </c>
    </row>
    <row r="69">
      <c r="A69" s="82" t="s">
        <v>312</v>
      </c>
      <c r="B69" s="82" t="s">
        <v>313</v>
      </c>
      <c r="C69" s="83">
        <v>54.0</v>
      </c>
    </row>
    <row r="70">
      <c r="A70" s="82" t="s">
        <v>314</v>
      </c>
      <c r="B70" s="82" t="s">
        <v>253</v>
      </c>
      <c r="C70" s="83">
        <v>6.0</v>
      </c>
    </row>
    <row r="71">
      <c r="A71" s="82" t="s">
        <v>315</v>
      </c>
      <c r="B71" s="82" t="s">
        <v>316</v>
      </c>
      <c r="C71" s="83">
        <v>20.0</v>
      </c>
    </row>
    <row r="72">
      <c r="A72" s="82" t="s">
        <v>317</v>
      </c>
      <c r="B72" s="82" t="s">
        <v>318</v>
      </c>
      <c r="C72" s="83">
        <v>21.0</v>
      </c>
    </row>
    <row r="73">
      <c r="A73" s="82" t="s">
        <v>319</v>
      </c>
      <c r="B73" s="82" t="s">
        <v>320</v>
      </c>
      <c r="C73" s="83">
        <v>90.0</v>
      </c>
    </row>
    <row r="74">
      <c r="A74" s="82" t="s">
        <v>321</v>
      </c>
      <c r="B74" s="82" t="s">
        <v>233</v>
      </c>
      <c r="C74" s="83">
        <v>44.0</v>
      </c>
    </row>
    <row r="75">
      <c r="A75" s="82" t="s">
        <v>322</v>
      </c>
      <c r="B75" s="82" t="s">
        <v>248</v>
      </c>
      <c r="C75" s="83">
        <v>59.0</v>
      </c>
    </row>
    <row r="76">
      <c r="A76" s="82" t="s">
        <v>323</v>
      </c>
      <c r="B76" s="82" t="s">
        <v>253</v>
      </c>
      <c r="C76" s="83">
        <v>46.0</v>
      </c>
    </row>
    <row r="77">
      <c r="A77" s="82" t="s">
        <v>324</v>
      </c>
      <c r="B77" s="82" t="s">
        <v>253</v>
      </c>
      <c r="C77" s="83">
        <v>70.0</v>
      </c>
    </row>
    <row r="78">
      <c r="A78" s="82" t="s">
        <v>325</v>
      </c>
      <c r="B78" s="82" t="s">
        <v>326</v>
      </c>
      <c r="C78" s="83">
        <v>49.0</v>
      </c>
    </row>
    <row r="79">
      <c r="A79" s="82" t="s">
        <v>327</v>
      </c>
      <c r="B79" s="82" t="s">
        <v>328</v>
      </c>
      <c r="C79" s="83">
        <v>48.0</v>
      </c>
    </row>
    <row r="80">
      <c r="A80" s="82" t="s">
        <v>329</v>
      </c>
      <c r="B80" s="82" t="s">
        <v>237</v>
      </c>
      <c r="C80" s="83">
        <v>21.0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2.63"/>
  </cols>
  <sheetData>
    <row r="1">
      <c r="A1" s="84" t="s">
        <v>330</v>
      </c>
      <c r="B1" s="84" t="s">
        <v>331</v>
      </c>
    </row>
    <row r="2">
      <c r="A2" s="85" t="s">
        <v>79</v>
      </c>
      <c r="B2" s="86">
        <v>2.35665566E8</v>
      </c>
    </row>
    <row r="3">
      <c r="A3" s="85" t="s">
        <v>161</v>
      </c>
      <c r="B3" s="86">
        <v>5.32616595E8</v>
      </c>
    </row>
    <row r="4">
      <c r="A4" s="85" t="s">
        <v>184</v>
      </c>
      <c r="B4" s="86">
        <v>1.76733968E8</v>
      </c>
    </row>
    <row r="5">
      <c r="A5" s="85" t="s">
        <v>143</v>
      </c>
      <c r="B5" s="86">
        <v>4.394245879E9</v>
      </c>
    </row>
    <row r="6">
      <c r="A6" s="85" t="s">
        <v>91</v>
      </c>
      <c r="B6" s="86">
        <v>6.2305891E7</v>
      </c>
    </row>
    <row r="7">
      <c r="A7" s="85" t="s">
        <v>192</v>
      </c>
      <c r="B7" s="86">
        <v>1.349217892E9</v>
      </c>
    </row>
    <row r="8">
      <c r="A8" s="85" t="s">
        <v>2</v>
      </c>
      <c r="B8" s="86">
        <v>3.27593725E8</v>
      </c>
    </row>
    <row r="9">
      <c r="A9" s="85" t="s">
        <v>194</v>
      </c>
      <c r="B9" s="86">
        <v>5.60279011E9</v>
      </c>
    </row>
    <row r="10">
      <c r="A10" s="85" t="s">
        <v>145</v>
      </c>
      <c r="B10" s="86">
        <v>6.71750768E8</v>
      </c>
    </row>
    <row r="11">
      <c r="A11" s="85" t="s">
        <v>131</v>
      </c>
      <c r="B11" s="86">
        <v>1.500728902E9</v>
      </c>
    </row>
    <row r="12">
      <c r="A12" s="85" t="s">
        <v>93</v>
      </c>
      <c r="B12" s="86">
        <v>5.146576868E9</v>
      </c>
    </row>
    <row r="13">
      <c r="A13" s="85" t="s">
        <v>111</v>
      </c>
      <c r="B13" s="86">
        <v>2.51003438E8</v>
      </c>
    </row>
    <row r="14">
      <c r="A14" s="85" t="s">
        <v>119</v>
      </c>
      <c r="B14" s="86">
        <v>1.420949112E9</v>
      </c>
    </row>
    <row r="15">
      <c r="A15" s="85" t="s">
        <v>76</v>
      </c>
      <c r="B15" s="86">
        <v>2.65877867E8</v>
      </c>
    </row>
    <row r="16">
      <c r="A16" s="85" t="s">
        <v>99</v>
      </c>
      <c r="B16" s="86">
        <v>1.677525446E9</v>
      </c>
    </row>
    <row r="17">
      <c r="A17" s="85" t="s">
        <v>332</v>
      </c>
      <c r="B17" s="86">
        <v>1.150645866E9</v>
      </c>
    </row>
    <row r="18">
      <c r="A18" s="85" t="s">
        <v>204</v>
      </c>
      <c r="B18" s="86">
        <v>5.33990587E8</v>
      </c>
    </row>
    <row r="19">
      <c r="A19" s="85" t="s">
        <v>206</v>
      </c>
      <c r="B19" s="86">
        <v>9.4843047E7</v>
      </c>
    </row>
    <row r="20">
      <c r="A20" s="85" t="s">
        <v>163</v>
      </c>
      <c r="B20" s="86">
        <v>9.95335937E8</v>
      </c>
    </row>
    <row r="21">
      <c r="A21" s="85" t="s">
        <v>151</v>
      </c>
      <c r="B21" s="86">
        <v>1.437415777E9</v>
      </c>
    </row>
    <row r="22">
      <c r="A22" s="85" t="s">
        <v>105</v>
      </c>
      <c r="B22" s="86">
        <v>1.095462329E9</v>
      </c>
    </row>
    <row r="23">
      <c r="A23" s="85" t="s">
        <v>165</v>
      </c>
      <c r="B23" s="86">
        <v>1.81492098E9</v>
      </c>
    </row>
    <row r="24">
      <c r="A24" s="85" t="s">
        <v>137</v>
      </c>
      <c r="B24" s="86">
        <v>1.67933529E9</v>
      </c>
    </row>
    <row r="25">
      <c r="A25" s="85" t="s">
        <v>125</v>
      </c>
      <c r="B25" s="86">
        <v>1.168097881E9</v>
      </c>
    </row>
    <row r="26">
      <c r="A26" s="85" t="s">
        <v>62</v>
      </c>
      <c r="B26" s="86">
        <v>1.87732538E8</v>
      </c>
    </row>
    <row r="27">
      <c r="A27" s="85" t="s">
        <v>56</v>
      </c>
      <c r="B27" s="86">
        <v>1.110559345E9</v>
      </c>
    </row>
    <row r="28">
      <c r="A28" s="85" t="s">
        <v>210</v>
      </c>
      <c r="B28" s="86">
        <v>5.25582771E8</v>
      </c>
    </row>
    <row r="29">
      <c r="A29" s="85" t="s">
        <v>186</v>
      </c>
      <c r="B29" s="86">
        <v>2.65784616E8</v>
      </c>
    </row>
    <row r="30">
      <c r="A30" s="85" t="s">
        <v>107</v>
      </c>
      <c r="B30" s="86">
        <v>3.0276824E8</v>
      </c>
    </row>
    <row r="31">
      <c r="A31" s="85" t="s">
        <v>175</v>
      </c>
      <c r="B31" s="86">
        <v>1.980568384E9</v>
      </c>
    </row>
    <row r="32">
      <c r="A32" s="85" t="s">
        <v>153</v>
      </c>
      <c r="B32" s="86">
        <v>2.68544014E8</v>
      </c>
    </row>
    <row r="33">
      <c r="A33" s="85" t="s">
        <v>188</v>
      </c>
      <c r="B33" s="86">
        <v>7.34632705E8</v>
      </c>
    </row>
    <row r="34">
      <c r="A34" s="85" t="s">
        <v>333</v>
      </c>
      <c r="B34" s="86">
        <v>2.90386402E8</v>
      </c>
    </row>
    <row r="35">
      <c r="A35" s="85" t="s">
        <v>155</v>
      </c>
      <c r="B35" s="86">
        <v>1.579130168E9</v>
      </c>
    </row>
    <row r="36">
      <c r="A36" s="85" t="s">
        <v>169</v>
      </c>
      <c r="B36" s="86">
        <v>2.55236961E8</v>
      </c>
    </row>
    <row r="37">
      <c r="A37" s="85" t="s">
        <v>81</v>
      </c>
      <c r="B37" s="86">
        <v>1.095587251E9</v>
      </c>
    </row>
    <row r="38">
      <c r="A38" s="85" t="s">
        <v>179</v>
      </c>
      <c r="B38" s="86">
        <v>9.1514307E7</v>
      </c>
    </row>
    <row r="39">
      <c r="A39" s="85" t="s">
        <v>181</v>
      </c>
      <c r="B39" s="86">
        <v>2.40822651E8</v>
      </c>
    </row>
    <row r="40">
      <c r="A40" s="85" t="s">
        <v>133</v>
      </c>
      <c r="B40" s="86">
        <v>1.118525506E9</v>
      </c>
    </row>
    <row r="41">
      <c r="A41" s="85" t="s">
        <v>123</v>
      </c>
      <c r="B41" s="86">
        <v>6.60411219E8</v>
      </c>
    </row>
    <row r="42">
      <c r="A42" s="85" t="s">
        <v>212</v>
      </c>
      <c r="B42" s="86">
        <v>1.98184909E8</v>
      </c>
    </row>
    <row r="43">
      <c r="A43" s="85" t="s">
        <v>190</v>
      </c>
      <c r="B43" s="86">
        <v>8.46244302E8</v>
      </c>
    </row>
    <row r="44">
      <c r="A44" s="85" t="s">
        <v>182</v>
      </c>
      <c r="B44" s="86">
        <v>4.96029967E8</v>
      </c>
    </row>
    <row r="45">
      <c r="A45" s="85" t="s">
        <v>200</v>
      </c>
      <c r="B45" s="86">
        <v>4.394332306E9</v>
      </c>
    </row>
    <row r="46">
      <c r="A46" s="85" t="s">
        <v>196</v>
      </c>
      <c r="B46" s="86">
        <v>4.09490388E8</v>
      </c>
    </row>
    <row r="47">
      <c r="A47" s="85" t="s">
        <v>334</v>
      </c>
      <c r="B47" s="86">
        <v>2.17622138E8</v>
      </c>
    </row>
    <row r="48">
      <c r="A48" s="85" t="s">
        <v>173</v>
      </c>
      <c r="B48" s="86">
        <v>8.1838843E7</v>
      </c>
    </row>
    <row r="49">
      <c r="A49" s="85" t="s">
        <v>117</v>
      </c>
      <c r="B49" s="86">
        <v>5.372783971E9</v>
      </c>
    </row>
    <row r="50">
      <c r="A50" s="85" t="s">
        <v>72</v>
      </c>
      <c r="B50" s="86">
        <v>4.801593832E9</v>
      </c>
    </row>
    <row r="51">
      <c r="A51" s="85" t="s">
        <v>127</v>
      </c>
      <c r="B51" s="86">
        <v>1.134986472E9</v>
      </c>
    </row>
    <row r="52">
      <c r="A52" s="85" t="s">
        <v>335</v>
      </c>
      <c r="B52" s="86">
        <v>7.06747385E8</v>
      </c>
    </row>
    <row r="53">
      <c r="A53" s="85" t="s">
        <v>208</v>
      </c>
      <c r="B53" s="86">
        <v>8.53202347E8</v>
      </c>
    </row>
    <row r="54">
      <c r="A54" s="85" t="s">
        <v>202</v>
      </c>
      <c r="B54" s="86">
        <v>9.5132977E8</v>
      </c>
    </row>
    <row r="55">
      <c r="A55" s="85" t="s">
        <v>113</v>
      </c>
      <c r="B55" s="86">
        <v>3.93173139E8</v>
      </c>
    </row>
    <row r="56">
      <c r="A56" s="85" t="s">
        <v>129</v>
      </c>
      <c r="B56" s="86">
        <v>2.867627068E9</v>
      </c>
    </row>
    <row r="57">
      <c r="A57" s="85" t="s">
        <v>141</v>
      </c>
      <c r="B57" s="86">
        <v>3.31799687E8</v>
      </c>
    </row>
    <row r="58">
      <c r="A58" s="85" t="s">
        <v>95</v>
      </c>
      <c r="B58" s="86">
        <v>2.61036182E8</v>
      </c>
    </row>
    <row r="59">
      <c r="A59" s="85" t="s">
        <v>89</v>
      </c>
      <c r="B59" s="86">
        <v>3.76187582E8</v>
      </c>
    </row>
    <row r="60">
      <c r="A60" s="85" t="s">
        <v>70</v>
      </c>
      <c r="B60" s="86">
        <v>2.68505432E8</v>
      </c>
    </row>
    <row r="61">
      <c r="A61" s="85" t="s">
        <v>97</v>
      </c>
      <c r="B61" s="86">
        <v>1.59430826E8</v>
      </c>
    </row>
    <row r="62">
      <c r="A62" s="85" t="s">
        <v>58</v>
      </c>
      <c r="B62" s="86">
        <v>2.379877655E9</v>
      </c>
    </row>
    <row r="63">
      <c r="A63" s="85" t="s">
        <v>66</v>
      </c>
      <c r="B63" s="86">
        <v>4.566445852E9</v>
      </c>
    </row>
    <row r="64">
      <c r="A64" s="85" t="s">
        <v>115</v>
      </c>
      <c r="B64" s="86">
        <v>2.75005663E8</v>
      </c>
    </row>
    <row r="65">
      <c r="A65" s="85" t="s">
        <v>64</v>
      </c>
      <c r="B65" s="86">
        <v>8.00010734E8</v>
      </c>
    </row>
    <row r="66">
      <c r="A66" s="85" t="s">
        <v>177</v>
      </c>
      <c r="B66" s="86">
        <v>3.09729428E8</v>
      </c>
    </row>
    <row r="67">
      <c r="A67" s="85" t="s">
        <v>121</v>
      </c>
      <c r="B67" s="86">
        <v>1.275798515E9</v>
      </c>
    </row>
    <row r="68">
      <c r="A68" s="85" t="s">
        <v>135</v>
      </c>
      <c r="B68" s="86">
        <v>1.193047233E9</v>
      </c>
    </row>
    <row r="69">
      <c r="A69" s="85" t="s">
        <v>74</v>
      </c>
      <c r="B69" s="86">
        <v>1.168230366E9</v>
      </c>
    </row>
    <row r="70">
      <c r="A70" s="85" t="s">
        <v>103</v>
      </c>
      <c r="B70" s="86">
        <v>1.218352541E9</v>
      </c>
    </row>
    <row r="71">
      <c r="A71" s="85" t="s">
        <v>147</v>
      </c>
      <c r="B71" s="86">
        <v>3.40001799E8</v>
      </c>
    </row>
    <row r="72">
      <c r="A72" s="85" t="s">
        <v>336</v>
      </c>
      <c r="B72" s="86">
        <v>3.42918449E8</v>
      </c>
    </row>
    <row r="73">
      <c r="A73" s="85" t="s">
        <v>198</v>
      </c>
      <c r="B73" s="86">
        <v>1.4237733E8</v>
      </c>
    </row>
    <row r="74">
      <c r="A74" s="85" t="s">
        <v>83</v>
      </c>
      <c r="B74" s="86">
        <v>6.00865451E8</v>
      </c>
    </row>
    <row r="75">
      <c r="A75" s="85" t="s">
        <v>159</v>
      </c>
      <c r="B75" s="86">
        <v>1.9575113E8</v>
      </c>
    </row>
    <row r="76">
      <c r="A76" s="85" t="s">
        <v>60</v>
      </c>
      <c r="B76" s="86">
        <v>6.83452836E8</v>
      </c>
    </row>
    <row r="77">
      <c r="A77" s="85" t="s">
        <v>337</v>
      </c>
      <c r="B77" s="86">
        <v>2.18568234E8</v>
      </c>
    </row>
    <row r="78">
      <c r="A78" s="85" t="s">
        <v>101</v>
      </c>
      <c r="B78" s="86">
        <v>4.23091712E8</v>
      </c>
    </row>
    <row r="79">
      <c r="A79" s="85" t="s">
        <v>109</v>
      </c>
      <c r="B79" s="86">
        <v>8.07896814E8</v>
      </c>
    </row>
    <row r="80">
      <c r="A80" s="85" t="s">
        <v>149</v>
      </c>
      <c r="B80" s="86">
        <v>5.14122351E8</v>
      </c>
    </row>
    <row r="81">
      <c r="A81" s="85" t="s">
        <v>167</v>
      </c>
      <c r="B81" s="86">
        <v>3.95801044E8</v>
      </c>
    </row>
    <row r="82">
      <c r="A82" s="85" t="s">
        <v>87</v>
      </c>
      <c r="B82" s="86">
        <v>1.086411192E9</v>
      </c>
    </row>
    <row r="83">
      <c r="A83" s="85" t="s">
        <v>54</v>
      </c>
      <c r="B83" s="86">
        <v>5.15117391E8</v>
      </c>
    </row>
    <row r="84">
      <c r="A84" s="85" t="s">
        <v>68</v>
      </c>
      <c r="B84" s="86">
        <v>4.196924316E9</v>
      </c>
    </row>
    <row r="85">
      <c r="A85" s="85" t="s">
        <v>139</v>
      </c>
      <c r="B85" s="86">
        <v>4.2138333E8</v>
      </c>
    </row>
    <row r="86">
      <c r="A86" s="85" t="s">
        <v>171</v>
      </c>
      <c r="B86" s="86">
        <v>1.114412532E9</v>
      </c>
    </row>
    <row r="87">
      <c r="A87" s="85" t="s">
        <v>157</v>
      </c>
      <c r="B87" s="86">
        <v>1.481593024E9</v>
      </c>
    </row>
    <row r="88">
      <c r="A88" s="85" t="s">
        <v>85</v>
      </c>
      <c r="B88" s="86">
        <v>2.89347914E8</v>
      </c>
    </row>
    <row r="89">
      <c r="A89" s="85" t="s">
        <v>338</v>
      </c>
      <c r="B89" s="86">
        <v>9.6372098181E10</v>
      </c>
    </row>
    <row r="90">
      <c r="A90" s="85" t="s">
        <v>339</v>
      </c>
      <c r="B90" s="87">
        <v>1.70478507866643E7</v>
      </c>
    </row>
    <row r="91">
      <c r="A91" s="88"/>
      <c r="B91" s="88"/>
    </row>
    <row r="92">
      <c r="A92" s="88"/>
      <c r="B92" s="88"/>
    </row>
    <row r="93">
      <c r="A93" s="88"/>
      <c r="B93" s="88"/>
    </row>
    <row r="94">
      <c r="A94" s="88"/>
      <c r="B94" s="88"/>
    </row>
    <row r="95">
      <c r="A95" s="88"/>
      <c r="B95" s="88"/>
    </row>
    <row r="96">
      <c r="A96" s="88"/>
      <c r="B96" s="88"/>
    </row>
    <row r="97">
      <c r="A97" s="88"/>
      <c r="B97" s="88"/>
    </row>
    <row r="98">
      <c r="A98" s="88"/>
      <c r="B98" s="88"/>
    </row>
    <row r="99">
      <c r="A99" s="88"/>
      <c r="B99" s="88"/>
    </row>
    <row r="100">
      <c r="A100" s="88"/>
      <c r="B100" s="88"/>
    </row>
    <row r="101">
      <c r="A101" s="88"/>
      <c r="B101" s="88"/>
    </row>
    <row r="102">
      <c r="A102" s="88"/>
      <c r="B102" s="88"/>
    </row>
    <row r="103">
      <c r="A103" s="88"/>
      <c r="B103" s="88"/>
    </row>
    <row r="104">
      <c r="A104" s="88"/>
      <c r="B104" s="88"/>
    </row>
    <row r="105">
      <c r="A105" s="88"/>
      <c r="B105" s="88"/>
    </row>
    <row r="106">
      <c r="A106" s="88"/>
      <c r="B106" s="88"/>
    </row>
    <row r="107">
      <c r="A107" s="88"/>
      <c r="B107" s="88"/>
    </row>
    <row r="108">
      <c r="A108" s="88"/>
      <c r="B108" s="88"/>
    </row>
    <row r="109">
      <c r="A109" s="88"/>
      <c r="B109" s="88"/>
    </row>
    <row r="110">
      <c r="A110" s="88"/>
      <c r="B110" s="88"/>
    </row>
    <row r="111">
      <c r="A111" s="88"/>
      <c r="B111" s="88"/>
    </row>
    <row r="112">
      <c r="A112" s="88"/>
      <c r="B112" s="88"/>
    </row>
    <row r="113">
      <c r="A113" s="88"/>
      <c r="B113" s="88"/>
    </row>
    <row r="114">
      <c r="A114" s="88"/>
      <c r="B114" s="88"/>
    </row>
    <row r="115">
      <c r="A115" s="88"/>
      <c r="B115" s="88"/>
    </row>
    <row r="116">
      <c r="A116" s="88"/>
      <c r="B116" s="88"/>
    </row>
    <row r="117">
      <c r="A117" s="88"/>
      <c r="B117" s="88"/>
    </row>
    <row r="118">
      <c r="A118" s="88"/>
      <c r="B118" s="88"/>
    </row>
    <row r="119">
      <c r="A119" s="88"/>
      <c r="B119" s="88"/>
    </row>
    <row r="120">
      <c r="A120" s="88"/>
      <c r="B120" s="88"/>
    </row>
    <row r="121">
      <c r="A121" s="88"/>
      <c r="B121" s="88"/>
    </row>
    <row r="122">
      <c r="A122" s="88"/>
      <c r="B122" s="88"/>
    </row>
    <row r="123">
      <c r="A123" s="88"/>
      <c r="B123" s="88"/>
    </row>
    <row r="124">
      <c r="A124" s="88"/>
      <c r="B124" s="88"/>
    </row>
    <row r="125">
      <c r="A125" s="88"/>
      <c r="B125" s="88"/>
    </row>
    <row r="126">
      <c r="A126" s="88"/>
      <c r="B126" s="88"/>
    </row>
    <row r="127">
      <c r="A127" s="88"/>
      <c r="B127" s="88"/>
    </row>
    <row r="128">
      <c r="A128" s="88"/>
      <c r="B128" s="88"/>
    </row>
    <row r="129">
      <c r="A129" s="88"/>
      <c r="B129" s="88"/>
    </row>
    <row r="130">
      <c r="A130" s="88"/>
      <c r="B130" s="88"/>
    </row>
    <row r="131">
      <c r="A131" s="88"/>
      <c r="B131" s="88"/>
    </row>
    <row r="132">
      <c r="A132" s="88"/>
      <c r="B132" s="88"/>
    </row>
    <row r="133">
      <c r="A133" s="88"/>
      <c r="B133" s="88"/>
    </row>
    <row r="134">
      <c r="A134" s="88"/>
      <c r="B134" s="88"/>
    </row>
    <row r="135">
      <c r="A135" s="88"/>
      <c r="B135" s="88"/>
    </row>
    <row r="136">
      <c r="A136" s="88"/>
      <c r="B136" s="88"/>
    </row>
    <row r="137">
      <c r="A137" s="88"/>
      <c r="B137" s="88"/>
    </row>
    <row r="138">
      <c r="A138" s="88"/>
      <c r="B138" s="88"/>
    </row>
    <row r="139">
      <c r="A139" s="88"/>
      <c r="B139" s="88"/>
    </row>
    <row r="140">
      <c r="A140" s="88"/>
      <c r="B140" s="88"/>
    </row>
    <row r="141">
      <c r="A141" s="88"/>
      <c r="B141" s="88"/>
    </row>
    <row r="142">
      <c r="A142" s="88"/>
      <c r="B142" s="88"/>
    </row>
    <row r="143">
      <c r="A143" s="88"/>
      <c r="B143" s="88"/>
    </row>
    <row r="144">
      <c r="A144" s="88"/>
      <c r="B144" s="88"/>
    </row>
    <row r="145">
      <c r="A145" s="88"/>
      <c r="B145" s="88"/>
    </row>
    <row r="146">
      <c r="A146" s="88"/>
      <c r="B146" s="88"/>
    </row>
    <row r="147">
      <c r="A147" s="88"/>
      <c r="B147" s="88"/>
    </row>
    <row r="148">
      <c r="A148" s="88"/>
      <c r="B148" s="88"/>
    </row>
    <row r="149">
      <c r="A149" s="88"/>
      <c r="B149" s="88"/>
    </row>
    <row r="150">
      <c r="A150" s="88"/>
      <c r="B150" s="88"/>
    </row>
    <row r="151">
      <c r="A151" s="88"/>
      <c r="B151" s="88"/>
    </row>
    <row r="152">
      <c r="A152" s="88"/>
      <c r="B152" s="88"/>
    </row>
    <row r="153">
      <c r="A153" s="88"/>
      <c r="B153" s="88"/>
    </row>
    <row r="154">
      <c r="A154" s="88"/>
      <c r="B154" s="88"/>
    </row>
    <row r="155">
      <c r="A155" s="88"/>
      <c r="B155" s="88"/>
    </row>
    <row r="156">
      <c r="A156" s="88"/>
      <c r="B156" s="88"/>
    </row>
    <row r="157">
      <c r="A157" s="88"/>
      <c r="B157" s="88"/>
    </row>
    <row r="158">
      <c r="A158" s="88"/>
      <c r="B158" s="88"/>
    </row>
    <row r="159">
      <c r="A159" s="88"/>
      <c r="B159" s="88"/>
    </row>
    <row r="160">
      <c r="A160" s="88"/>
      <c r="B160" s="88"/>
    </row>
    <row r="161">
      <c r="A161" s="88"/>
      <c r="B161" s="88"/>
    </row>
    <row r="162">
      <c r="A162" s="88"/>
      <c r="B162" s="88"/>
    </row>
    <row r="163">
      <c r="A163" s="88"/>
      <c r="B163" s="88"/>
    </row>
    <row r="164">
      <c r="A164" s="88"/>
      <c r="B164" s="88"/>
    </row>
    <row r="165">
      <c r="A165" s="88"/>
      <c r="B165" s="88"/>
    </row>
    <row r="166">
      <c r="A166" s="88"/>
      <c r="B166" s="88"/>
    </row>
    <row r="167">
      <c r="A167" s="88"/>
      <c r="B167" s="88"/>
    </row>
    <row r="168">
      <c r="A168" s="88"/>
      <c r="B168" s="88"/>
    </row>
    <row r="169">
      <c r="A169" s="88"/>
      <c r="B169" s="88"/>
    </row>
    <row r="170">
      <c r="A170" s="88"/>
      <c r="B170" s="88"/>
    </row>
    <row r="171">
      <c r="A171" s="88"/>
      <c r="B171" s="88"/>
    </row>
    <row r="172">
      <c r="A172" s="88"/>
      <c r="B172" s="88"/>
    </row>
    <row r="173">
      <c r="A173" s="88"/>
      <c r="B173" s="88"/>
    </row>
    <row r="174">
      <c r="A174" s="88"/>
      <c r="B174" s="88"/>
    </row>
    <row r="175">
      <c r="A175" s="88"/>
      <c r="B175" s="88"/>
    </row>
    <row r="176">
      <c r="A176" s="88"/>
      <c r="B176" s="88"/>
    </row>
    <row r="177">
      <c r="A177" s="88"/>
      <c r="B177" s="88"/>
    </row>
    <row r="178">
      <c r="A178" s="88"/>
      <c r="B178" s="88"/>
    </row>
    <row r="179">
      <c r="A179" s="88"/>
      <c r="B179" s="88"/>
    </row>
    <row r="180">
      <c r="A180" s="88"/>
      <c r="B180" s="88"/>
    </row>
    <row r="181">
      <c r="A181" s="88"/>
      <c r="B181" s="88"/>
    </row>
    <row r="182">
      <c r="A182" s="88"/>
      <c r="B182" s="88"/>
    </row>
    <row r="183">
      <c r="A183" s="88"/>
      <c r="B183" s="88"/>
    </row>
    <row r="184">
      <c r="A184" s="88"/>
      <c r="B184" s="88"/>
    </row>
    <row r="185">
      <c r="A185" s="88"/>
      <c r="B185" s="88"/>
    </row>
    <row r="186">
      <c r="A186" s="88"/>
      <c r="B186" s="88"/>
    </row>
    <row r="187">
      <c r="A187" s="88"/>
      <c r="B187" s="88"/>
    </row>
    <row r="188">
      <c r="A188" s="88"/>
      <c r="B188" s="88"/>
    </row>
    <row r="189">
      <c r="A189" s="88"/>
      <c r="B189" s="88"/>
    </row>
    <row r="190">
      <c r="A190" s="88"/>
      <c r="B190" s="88"/>
    </row>
    <row r="191">
      <c r="A191" s="88"/>
      <c r="B191" s="88"/>
    </row>
    <row r="192">
      <c r="A192" s="88"/>
      <c r="B192" s="88"/>
    </row>
    <row r="193">
      <c r="A193" s="88"/>
      <c r="B193" s="88"/>
    </row>
    <row r="194">
      <c r="A194" s="88"/>
      <c r="B194" s="88"/>
    </row>
    <row r="195">
      <c r="A195" s="88"/>
      <c r="B195" s="88"/>
    </row>
    <row r="196">
      <c r="A196" s="88"/>
      <c r="B196" s="88"/>
    </row>
    <row r="197">
      <c r="A197" s="88"/>
      <c r="B197" s="88"/>
    </row>
    <row r="198">
      <c r="A198" s="88"/>
      <c r="B198" s="88"/>
    </row>
    <row r="199">
      <c r="A199" s="88"/>
      <c r="B199" s="88"/>
    </row>
    <row r="200">
      <c r="A200" s="88"/>
      <c r="B200" s="88"/>
    </row>
    <row r="201">
      <c r="A201" s="88"/>
      <c r="B201" s="88"/>
    </row>
    <row r="202">
      <c r="A202" s="88"/>
      <c r="B202" s="88"/>
    </row>
    <row r="203">
      <c r="A203" s="88"/>
      <c r="B203" s="88"/>
    </row>
    <row r="204">
      <c r="A204" s="88"/>
      <c r="B204" s="88"/>
    </row>
    <row r="205">
      <c r="A205" s="88"/>
      <c r="B205" s="88"/>
    </row>
    <row r="206">
      <c r="A206" s="88"/>
      <c r="B206" s="88"/>
    </row>
    <row r="207">
      <c r="A207" s="88"/>
      <c r="B207" s="88"/>
    </row>
    <row r="208">
      <c r="A208" s="88"/>
      <c r="B208" s="88"/>
    </row>
    <row r="209">
      <c r="A209" s="88"/>
      <c r="B209" s="88"/>
    </row>
    <row r="210">
      <c r="A210" s="88"/>
      <c r="B210" s="88"/>
    </row>
    <row r="211">
      <c r="A211" s="88"/>
      <c r="B211" s="88"/>
    </row>
    <row r="212">
      <c r="A212" s="88"/>
      <c r="B212" s="88"/>
    </row>
    <row r="213">
      <c r="A213" s="88"/>
      <c r="B213" s="88"/>
    </row>
    <row r="214">
      <c r="A214" s="88"/>
      <c r="B214" s="88"/>
    </row>
    <row r="215">
      <c r="A215" s="88"/>
      <c r="B215" s="88"/>
    </row>
    <row r="216">
      <c r="A216" s="88"/>
      <c r="B216" s="88"/>
    </row>
    <row r="217">
      <c r="A217" s="88"/>
      <c r="B217" s="88"/>
    </row>
    <row r="218">
      <c r="A218" s="88"/>
      <c r="B218" s="88"/>
    </row>
    <row r="219">
      <c r="A219" s="88"/>
      <c r="B219" s="88"/>
    </row>
    <row r="220">
      <c r="A220" s="88"/>
      <c r="B220" s="88"/>
    </row>
    <row r="221">
      <c r="A221" s="88"/>
      <c r="B221" s="88"/>
    </row>
    <row r="222">
      <c r="A222" s="88"/>
      <c r="B222" s="88"/>
    </row>
    <row r="223">
      <c r="A223" s="88"/>
      <c r="B223" s="88"/>
    </row>
    <row r="224">
      <c r="A224" s="88"/>
      <c r="B224" s="88"/>
    </row>
    <row r="225">
      <c r="A225" s="88"/>
      <c r="B225" s="88"/>
    </row>
    <row r="226">
      <c r="A226" s="88"/>
      <c r="B226" s="88"/>
    </row>
    <row r="227">
      <c r="A227" s="88"/>
      <c r="B227" s="88"/>
    </row>
    <row r="228">
      <c r="A228" s="88"/>
      <c r="B228" s="88"/>
    </row>
    <row r="229">
      <c r="A229" s="88"/>
      <c r="B229" s="88"/>
    </row>
    <row r="230">
      <c r="A230" s="88"/>
      <c r="B230" s="88"/>
    </row>
    <row r="231">
      <c r="A231" s="88"/>
      <c r="B231" s="88"/>
    </row>
    <row r="232">
      <c r="A232" s="88"/>
      <c r="B232" s="88"/>
    </row>
    <row r="233">
      <c r="A233" s="88"/>
      <c r="B233" s="88"/>
    </row>
    <row r="234">
      <c r="A234" s="88"/>
      <c r="B234" s="88"/>
    </row>
    <row r="235">
      <c r="A235" s="88"/>
      <c r="B235" s="88"/>
    </row>
    <row r="236">
      <c r="A236" s="88"/>
      <c r="B236" s="88"/>
    </row>
    <row r="237">
      <c r="A237" s="88"/>
      <c r="B237" s="88"/>
    </row>
    <row r="238">
      <c r="A238" s="88"/>
      <c r="B238" s="88"/>
    </row>
    <row r="239">
      <c r="A239" s="88"/>
      <c r="B239" s="88"/>
    </row>
    <row r="240">
      <c r="A240" s="88"/>
      <c r="B240" s="88"/>
    </row>
    <row r="241">
      <c r="A241" s="88"/>
      <c r="B241" s="88"/>
    </row>
    <row r="242">
      <c r="A242" s="88"/>
      <c r="B242" s="88"/>
    </row>
    <row r="243">
      <c r="A243" s="88"/>
      <c r="B243" s="88"/>
    </row>
    <row r="244">
      <c r="A244" s="88"/>
      <c r="B244" s="88"/>
    </row>
    <row r="245">
      <c r="A245" s="88"/>
      <c r="B245" s="88"/>
    </row>
    <row r="246">
      <c r="A246" s="88"/>
      <c r="B246" s="88"/>
    </row>
    <row r="247">
      <c r="A247" s="88"/>
      <c r="B247" s="88"/>
    </row>
    <row r="248">
      <c r="A248" s="88"/>
      <c r="B248" s="88"/>
    </row>
    <row r="249">
      <c r="A249" s="88"/>
      <c r="B249" s="88"/>
    </row>
    <row r="250">
      <c r="A250" s="88"/>
      <c r="B250" s="88"/>
    </row>
    <row r="251">
      <c r="A251" s="88"/>
      <c r="B251" s="88"/>
    </row>
    <row r="252">
      <c r="A252" s="88"/>
      <c r="B252" s="88"/>
    </row>
    <row r="253">
      <c r="A253" s="88"/>
      <c r="B253" s="88"/>
    </row>
    <row r="254">
      <c r="A254" s="88"/>
      <c r="B254" s="88"/>
    </row>
    <row r="255">
      <c r="A255" s="88"/>
      <c r="B255" s="88"/>
    </row>
    <row r="256">
      <c r="A256" s="88"/>
      <c r="B256" s="88"/>
    </row>
    <row r="257">
      <c r="A257" s="88"/>
      <c r="B257" s="88"/>
    </row>
    <row r="258">
      <c r="A258" s="88"/>
      <c r="B258" s="88"/>
    </row>
    <row r="259">
      <c r="A259" s="88"/>
      <c r="B259" s="88"/>
    </row>
    <row r="260">
      <c r="A260" s="88"/>
      <c r="B260" s="88"/>
    </row>
    <row r="261">
      <c r="A261" s="88"/>
      <c r="B261" s="88"/>
    </row>
    <row r="262">
      <c r="A262" s="88"/>
      <c r="B262" s="88"/>
    </row>
    <row r="263">
      <c r="A263" s="88"/>
      <c r="B263" s="88"/>
    </row>
    <row r="264">
      <c r="A264" s="88"/>
      <c r="B264" s="88"/>
    </row>
    <row r="265">
      <c r="A265" s="88"/>
      <c r="B265" s="88"/>
    </row>
    <row r="266">
      <c r="A266" s="88"/>
      <c r="B266" s="88"/>
    </row>
    <row r="267">
      <c r="A267" s="88"/>
      <c r="B267" s="88"/>
    </row>
    <row r="268">
      <c r="A268" s="88"/>
      <c r="B268" s="88"/>
    </row>
    <row r="269">
      <c r="A269" s="88"/>
      <c r="B269" s="88"/>
    </row>
    <row r="270">
      <c r="A270" s="88"/>
      <c r="B270" s="88"/>
    </row>
    <row r="271">
      <c r="A271" s="88"/>
      <c r="B271" s="88"/>
    </row>
    <row r="272">
      <c r="A272" s="88"/>
      <c r="B272" s="88"/>
    </row>
    <row r="273">
      <c r="A273" s="88"/>
      <c r="B273" s="88"/>
    </row>
    <row r="274">
      <c r="A274" s="88"/>
      <c r="B274" s="88"/>
    </row>
    <row r="275">
      <c r="A275" s="88"/>
      <c r="B275" s="88"/>
    </row>
    <row r="276">
      <c r="A276" s="88"/>
      <c r="B276" s="88"/>
    </row>
    <row r="277">
      <c r="A277" s="88"/>
      <c r="B277" s="88"/>
    </row>
    <row r="278">
      <c r="A278" s="88"/>
      <c r="B278" s="88"/>
    </row>
    <row r="279">
      <c r="A279" s="88"/>
      <c r="B279" s="88"/>
    </row>
    <row r="280">
      <c r="A280" s="88"/>
      <c r="B280" s="88"/>
    </row>
    <row r="281">
      <c r="A281" s="88"/>
      <c r="B281" s="88"/>
    </row>
    <row r="282">
      <c r="A282" s="88"/>
      <c r="B282" s="88"/>
    </row>
    <row r="283">
      <c r="A283" s="88"/>
      <c r="B283" s="88"/>
    </row>
    <row r="284">
      <c r="A284" s="88"/>
      <c r="B284" s="88"/>
    </row>
    <row r="285">
      <c r="A285" s="88"/>
      <c r="B285" s="88"/>
    </row>
    <row r="286">
      <c r="A286" s="88"/>
      <c r="B286" s="88"/>
    </row>
    <row r="287">
      <c r="A287" s="88"/>
      <c r="B287" s="88"/>
    </row>
    <row r="288">
      <c r="A288" s="88"/>
      <c r="B288" s="88"/>
    </row>
    <row r="289">
      <c r="A289" s="88"/>
      <c r="B289" s="88"/>
    </row>
    <row r="290">
      <c r="A290" s="88"/>
      <c r="B290" s="88"/>
    </row>
    <row r="291">
      <c r="A291" s="88"/>
      <c r="B291" s="88"/>
    </row>
    <row r="292">
      <c r="A292" s="88"/>
      <c r="B292" s="88"/>
    </row>
    <row r="293">
      <c r="A293" s="88"/>
      <c r="B293" s="88"/>
    </row>
    <row r="294">
      <c r="A294" s="88"/>
      <c r="B294" s="88"/>
    </row>
    <row r="295">
      <c r="A295" s="88"/>
      <c r="B295" s="88"/>
    </row>
    <row r="296">
      <c r="A296" s="88"/>
      <c r="B296" s="88"/>
    </row>
    <row r="297">
      <c r="A297" s="88"/>
      <c r="B297" s="88"/>
    </row>
    <row r="298">
      <c r="A298" s="88"/>
      <c r="B298" s="88"/>
    </row>
    <row r="299">
      <c r="A299" s="88"/>
      <c r="B299" s="88"/>
    </row>
    <row r="300">
      <c r="A300" s="88"/>
      <c r="B300" s="88"/>
    </row>
    <row r="301">
      <c r="A301" s="88"/>
      <c r="B301" s="88"/>
    </row>
    <row r="302">
      <c r="A302" s="88"/>
      <c r="B302" s="88"/>
    </row>
    <row r="303">
      <c r="A303" s="88"/>
      <c r="B303" s="88"/>
    </row>
    <row r="304">
      <c r="A304" s="88"/>
      <c r="B304" s="88"/>
    </row>
    <row r="305">
      <c r="A305" s="88"/>
      <c r="B305" s="88"/>
    </row>
    <row r="306">
      <c r="A306" s="88"/>
      <c r="B306" s="88"/>
    </row>
    <row r="307">
      <c r="A307" s="88"/>
      <c r="B307" s="88"/>
    </row>
    <row r="308">
      <c r="A308" s="88"/>
      <c r="B308" s="88"/>
    </row>
    <row r="309">
      <c r="A309" s="88"/>
      <c r="B309" s="88"/>
    </row>
    <row r="310">
      <c r="A310" s="88"/>
      <c r="B310" s="88"/>
    </row>
    <row r="311">
      <c r="A311" s="88"/>
      <c r="B311" s="88"/>
    </row>
    <row r="312">
      <c r="A312" s="88"/>
      <c r="B312" s="88"/>
    </row>
    <row r="313">
      <c r="A313" s="88"/>
      <c r="B313" s="88"/>
    </row>
    <row r="314">
      <c r="A314" s="88"/>
      <c r="B314" s="88"/>
    </row>
    <row r="315">
      <c r="A315" s="88"/>
      <c r="B315" s="88"/>
    </row>
    <row r="316">
      <c r="A316" s="88"/>
      <c r="B316" s="88"/>
    </row>
    <row r="317">
      <c r="A317" s="88"/>
      <c r="B317" s="88"/>
    </row>
    <row r="318">
      <c r="A318" s="88"/>
      <c r="B318" s="88"/>
    </row>
    <row r="319">
      <c r="A319" s="88"/>
      <c r="B319" s="88"/>
    </row>
    <row r="320">
      <c r="A320" s="88"/>
      <c r="B320" s="88"/>
    </row>
    <row r="321">
      <c r="A321" s="88"/>
      <c r="B321" s="88"/>
    </row>
    <row r="322">
      <c r="A322" s="88"/>
      <c r="B322" s="88"/>
    </row>
    <row r="323">
      <c r="A323" s="88"/>
      <c r="B323" s="88"/>
    </row>
    <row r="324">
      <c r="A324" s="88"/>
      <c r="B324" s="88"/>
    </row>
    <row r="325">
      <c r="A325" s="88"/>
      <c r="B325" s="88"/>
    </row>
    <row r="326">
      <c r="A326" s="88"/>
      <c r="B326" s="88"/>
    </row>
    <row r="327">
      <c r="A327" s="88"/>
      <c r="B327" s="88"/>
    </row>
    <row r="328">
      <c r="A328" s="88"/>
      <c r="B328" s="88"/>
    </row>
    <row r="329">
      <c r="A329" s="88"/>
      <c r="B329" s="88"/>
    </row>
    <row r="330">
      <c r="A330" s="88"/>
      <c r="B330" s="88"/>
    </row>
    <row r="331">
      <c r="A331" s="88"/>
      <c r="B331" s="88"/>
    </row>
    <row r="332">
      <c r="A332" s="88"/>
      <c r="B332" s="88"/>
    </row>
    <row r="333">
      <c r="A333" s="88"/>
      <c r="B333" s="88"/>
    </row>
    <row r="334">
      <c r="A334" s="88"/>
      <c r="B334" s="88"/>
    </row>
    <row r="335">
      <c r="A335" s="88"/>
      <c r="B335" s="88"/>
    </row>
    <row r="336">
      <c r="A336" s="88"/>
      <c r="B336" s="88"/>
    </row>
    <row r="337">
      <c r="A337" s="88"/>
      <c r="B337" s="88"/>
    </row>
    <row r="338">
      <c r="A338" s="88"/>
      <c r="B338" s="88"/>
    </row>
    <row r="339">
      <c r="A339" s="88"/>
      <c r="B339" s="88"/>
    </row>
    <row r="340">
      <c r="A340" s="88"/>
      <c r="B340" s="88"/>
    </row>
    <row r="341">
      <c r="A341" s="88"/>
      <c r="B341" s="88"/>
    </row>
    <row r="342">
      <c r="A342" s="88"/>
      <c r="B342" s="88"/>
    </row>
    <row r="343">
      <c r="A343" s="88"/>
      <c r="B343" s="88"/>
    </row>
    <row r="344">
      <c r="A344" s="88"/>
      <c r="B344" s="88"/>
    </row>
    <row r="345">
      <c r="A345" s="88"/>
      <c r="B345" s="88"/>
    </row>
    <row r="346">
      <c r="A346" s="88"/>
      <c r="B346" s="88"/>
    </row>
    <row r="347">
      <c r="A347" s="88"/>
      <c r="B347" s="88"/>
    </row>
    <row r="348">
      <c r="A348" s="88"/>
      <c r="B348" s="88"/>
    </row>
    <row r="349">
      <c r="A349" s="88"/>
      <c r="B349" s="88"/>
    </row>
    <row r="350">
      <c r="A350" s="88"/>
      <c r="B350" s="88"/>
    </row>
    <row r="351">
      <c r="A351" s="88"/>
      <c r="B351" s="88"/>
    </row>
    <row r="352">
      <c r="A352" s="88"/>
      <c r="B352" s="88"/>
    </row>
    <row r="353">
      <c r="A353" s="88"/>
      <c r="B353" s="88"/>
    </row>
    <row r="354">
      <c r="A354" s="88"/>
      <c r="B354" s="88"/>
    </row>
    <row r="355">
      <c r="A355" s="88"/>
      <c r="B355" s="88"/>
    </row>
    <row r="356">
      <c r="A356" s="88"/>
      <c r="B356" s="88"/>
    </row>
    <row r="357">
      <c r="A357" s="88"/>
      <c r="B357" s="88"/>
    </row>
    <row r="358">
      <c r="A358" s="88"/>
      <c r="B358" s="88"/>
    </row>
    <row r="359">
      <c r="A359" s="88"/>
      <c r="B359" s="88"/>
    </row>
    <row r="360">
      <c r="A360" s="88"/>
      <c r="B360" s="88"/>
    </row>
    <row r="361">
      <c r="A361" s="88"/>
      <c r="B361" s="88"/>
    </row>
    <row r="362">
      <c r="A362" s="88"/>
      <c r="B362" s="88"/>
    </row>
    <row r="363">
      <c r="A363" s="88"/>
      <c r="B363" s="88"/>
    </row>
    <row r="364">
      <c r="A364" s="88"/>
      <c r="B364" s="88"/>
    </row>
    <row r="365">
      <c r="A365" s="88"/>
      <c r="B365" s="88"/>
    </row>
    <row r="366">
      <c r="A366" s="88"/>
      <c r="B366" s="88"/>
    </row>
    <row r="367">
      <c r="A367" s="88"/>
      <c r="B367" s="88"/>
    </row>
    <row r="368">
      <c r="A368" s="88"/>
      <c r="B368" s="88"/>
    </row>
    <row r="369">
      <c r="A369" s="88"/>
      <c r="B369" s="88"/>
    </row>
    <row r="370">
      <c r="A370" s="88"/>
      <c r="B370" s="88"/>
    </row>
    <row r="371">
      <c r="A371" s="88"/>
      <c r="B371" s="88"/>
    </row>
    <row r="372">
      <c r="A372" s="88"/>
      <c r="B372" s="88"/>
    </row>
    <row r="373">
      <c r="A373" s="88"/>
      <c r="B373" s="88"/>
    </row>
    <row r="374">
      <c r="A374" s="88"/>
      <c r="B374" s="88"/>
    </row>
    <row r="375">
      <c r="A375" s="88"/>
      <c r="B375" s="88"/>
    </row>
    <row r="376">
      <c r="A376" s="88"/>
      <c r="B376" s="88"/>
    </row>
    <row r="377">
      <c r="A377" s="88"/>
      <c r="B377" s="88"/>
    </row>
    <row r="378">
      <c r="A378" s="88"/>
      <c r="B378" s="88"/>
    </row>
    <row r="379">
      <c r="A379" s="88"/>
      <c r="B379" s="88"/>
    </row>
    <row r="380">
      <c r="A380" s="88"/>
      <c r="B380" s="88"/>
    </row>
    <row r="381">
      <c r="A381" s="88"/>
      <c r="B381" s="88"/>
    </row>
    <row r="382">
      <c r="A382" s="88"/>
      <c r="B382" s="88"/>
    </row>
    <row r="383">
      <c r="A383" s="88"/>
      <c r="B383" s="88"/>
    </row>
    <row r="384">
      <c r="A384" s="88"/>
      <c r="B384" s="88"/>
    </row>
    <row r="385">
      <c r="A385" s="88"/>
      <c r="B385" s="88"/>
    </row>
    <row r="386">
      <c r="A386" s="88"/>
      <c r="B386" s="88"/>
    </row>
    <row r="387">
      <c r="A387" s="88"/>
      <c r="B387" s="88"/>
    </row>
    <row r="388">
      <c r="A388" s="88"/>
      <c r="B388" s="88"/>
    </row>
    <row r="389">
      <c r="A389" s="88"/>
      <c r="B389" s="88"/>
    </row>
    <row r="390">
      <c r="A390" s="88"/>
      <c r="B390" s="88"/>
    </row>
    <row r="391">
      <c r="A391" s="88"/>
      <c r="B391" s="88"/>
    </row>
    <row r="392">
      <c r="A392" s="88"/>
      <c r="B392" s="88"/>
    </row>
    <row r="393">
      <c r="A393" s="88"/>
      <c r="B393" s="88"/>
    </row>
    <row r="394">
      <c r="A394" s="88"/>
      <c r="B394" s="88"/>
    </row>
    <row r="395">
      <c r="A395" s="88"/>
      <c r="B395" s="88"/>
    </row>
    <row r="396">
      <c r="A396" s="88"/>
      <c r="B396" s="88"/>
    </row>
    <row r="397">
      <c r="A397" s="88"/>
      <c r="B397" s="88"/>
    </row>
    <row r="398">
      <c r="A398" s="88"/>
      <c r="B398" s="88"/>
    </row>
    <row r="399">
      <c r="A399" s="88"/>
      <c r="B399" s="88"/>
    </row>
    <row r="400">
      <c r="A400" s="88"/>
      <c r="B400" s="88"/>
    </row>
    <row r="401">
      <c r="A401" s="88"/>
      <c r="B401" s="88"/>
    </row>
    <row r="402">
      <c r="A402" s="88"/>
      <c r="B402" s="88"/>
    </row>
    <row r="403">
      <c r="A403" s="88"/>
      <c r="B403" s="88"/>
    </row>
    <row r="404">
      <c r="A404" s="88"/>
      <c r="B404" s="88"/>
    </row>
    <row r="405">
      <c r="A405" s="88"/>
      <c r="B405" s="88"/>
    </row>
    <row r="406">
      <c r="A406" s="88"/>
      <c r="B406" s="88"/>
    </row>
    <row r="407">
      <c r="A407" s="88"/>
      <c r="B407" s="88"/>
    </row>
    <row r="408">
      <c r="A408" s="88"/>
      <c r="B408" s="88"/>
    </row>
    <row r="409">
      <c r="A409" s="88"/>
      <c r="B409" s="88"/>
    </row>
    <row r="410">
      <c r="A410" s="88"/>
      <c r="B410" s="88"/>
    </row>
    <row r="411">
      <c r="A411" s="88"/>
      <c r="B411" s="88"/>
    </row>
    <row r="412">
      <c r="A412" s="88"/>
      <c r="B412" s="88"/>
    </row>
    <row r="413">
      <c r="A413" s="88"/>
      <c r="B413" s="88"/>
    </row>
    <row r="414">
      <c r="A414" s="88"/>
      <c r="B414" s="88"/>
    </row>
    <row r="415">
      <c r="A415" s="88"/>
      <c r="B415" s="88"/>
    </row>
    <row r="416">
      <c r="A416" s="88"/>
      <c r="B416" s="88"/>
    </row>
    <row r="417">
      <c r="A417" s="88"/>
      <c r="B417" s="88"/>
    </row>
    <row r="418">
      <c r="A418" s="88"/>
      <c r="B418" s="88"/>
    </row>
    <row r="419">
      <c r="A419" s="88"/>
      <c r="B419" s="88"/>
    </row>
    <row r="420">
      <c r="A420" s="88"/>
      <c r="B420" s="88"/>
    </row>
    <row r="421">
      <c r="A421" s="88"/>
      <c r="B421" s="88"/>
    </row>
    <row r="422">
      <c r="A422" s="88"/>
      <c r="B422" s="88"/>
    </row>
    <row r="423">
      <c r="A423" s="88"/>
      <c r="B423" s="88"/>
    </row>
    <row r="424">
      <c r="A424" s="88"/>
      <c r="B424" s="88"/>
    </row>
    <row r="425">
      <c r="A425" s="88"/>
      <c r="B425" s="88"/>
    </row>
    <row r="426">
      <c r="A426" s="88"/>
      <c r="B426" s="88"/>
    </row>
    <row r="427">
      <c r="A427" s="88"/>
      <c r="B427" s="88"/>
    </row>
    <row r="428">
      <c r="A428" s="88"/>
      <c r="B428" s="88"/>
    </row>
    <row r="429">
      <c r="A429" s="88"/>
      <c r="B429" s="88"/>
    </row>
    <row r="430">
      <c r="A430" s="88"/>
      <c r="B430" s="88"/>
    </row>
    <row r="431">
      <c r="A431" s="88"/>
      <c r="B431" s="88"/>
    </row>
    <row r="432">
      <c r="A432" s="88"/>
      <c r="B432" s="88"/>
    </row>
    <row r="433">
      <c r="A433" s="88"/>
      <c r="B433" s="88"/>
    </row>
    <row r="434">
      <c r="A434" s="88"/>
      <c r="B434" s="88"/>
    </row>
    <row r="435">
      <c r="A435" s="88"/>
      <c r="B435" s="88"/>
    </row>
    <row r="436">
      <c r="A436" s="88"/>
      <c r="B436" s="88"/>
    </row>
    <row r="437">
      <c r="A437" s="88"/>
      <c r="B437" s="88"/>
    </row>
    <row r="438">
      <c r="A438" s="88"/>
      <c r="B438" s="88"/>
    </row>
    <row r="439">
      <c r="A439" s="88"/>
      <c r="B439" s="88"/>
    </row>
    <row r="440">
      <c r="A440" s="88"/>
      <c r="B440" s="88"/>
    </row>
    <row r="441">
      <c r="A441" s="88"/>
      <c r="B441" s="88"/>
    </row>
    <row r="442">
      <c r="A442" s="88"/>
      <c r="B442" s="88"/>
    </row>
    <row r="443">
      <c r="A443" s="88"/>
      <c r="B443" s="88"/>
    </row>
    <row r="444">
      <c r="A444" s="88"/>
      <c r="B444" s="88"/>
    </row>
    <row r="445">
      <c r="A445" s="88"/>
      <c r="B445" s="88"/>
    </row>
    <row r="446">
      <c r="A446" s="88"/>
      <c r="B446" s="88"/>
    </row>
    <row r="447">
      <c r="A447" s="88"/>
      <c r="B447" s="88"/>
    </row>
    <row r="448">
      <c r="A448" s="88"/>
      <c r="B448" s="88"/>
    </row>
    <row r="449">
      <c r="A449" s="88"/>
      <c r="B449" s="88"/>
    </row>
    <row r="450">
      <c r="A450" s="88"/>
      <c r="B450" s="88"/>
    </row>
    <row r="451">
      <c r="A451" s="88"/>
      <c r="B451" s="88"/>
    </row>
    <row r="452">
      <c r="A452" s="88"/>
      <c r="B452" s="88"/>
    </row>
    <row r="453">
      <c r="A453" s="88"/>
      <c r="B453" s="88"/>
    </row>
    <row r="454">
      <c r="A454" s="88"/>
      <c r="B454" s="88"/>
    </row>
    <row r="455">
      <c r="A455" s="88"/>
      <c r="B455" s="88"/>
    </row>
    <row r="456">
      <c r="A456" s="88"/>
      <c r="B456" s="88"/>
    </row>
    <row r="457">
      <c r="A457" s="88"/>
      <c r="B457" s="88"/>
    </row>
    <row r="458">
      <c r="A458" s="88"/>
      <c r="B458" s="88"/>
    </row>
    <row r="459">
      <c r="A459" s="88"/>
      <c r="B459" s="88"/>
    </row>
    <row r="460">
      <c r="A460" s="88"/>
      <c r="B460" s="88"/>
    </row>
    <row r="461">
      <c r="A461" s="88"/>
      <c r="B461" s="88"/>
    </row>
    <row r="462">
      <c r="A462" s="88"/>
      <c r="B462" s="88"/>
    </row>
    <row r="463">
      <c r="A463" s="88"/>
      <c r="B463" s="88"/>
    </row>
    <row r="464">
      <c r="A464" s="88"/>
      <c r="B464" s="88"/>
    </row>
    <row r="465">
      <c r="A465" s="88"/>
      <c r="B465" s="88"/>
    </row>
    <row r="466">
      <c r="A466" s="88"/>
      <c r="B466" s="88"/>
    </row>
    <row r="467">
      <c r="A467" s="88"/>
      <c r="B467" s="88"/>
    </row>
    <row r="468">
      <c r="A468" s="88"/>
      <c r="B468" s="88"/>
    </row>
    <row r="469">
      <c r="A469" s="88"/>
      <c r="B469" s="88"/>
    </row>
    <row r="470">
      <c r="A470" s="88"/>
      <c r="B470" s="88"/>
    </row>
    <row r="471">
      <c r="A471" s="88"/>
      <c r="B471" s="88"/>
    </row>
    <row r="472">
      <c r="A472" s="88"/>
      <c r="B472" s="88"/>
    </row>
    <row r="473">
      <c r="A473" s="88"/>
      <c r="B473" s="88"/>
    </row>
    <row r="474">
      <c r="A474" s="88"/>
      <c r="B474" s="88"/>
    </row>
    <row r="475">
      <c r="A475" s="88"/>
      <c r="B475" s="88"/>
    </row>
    <row r="476">
      <c r="A476" s="88"/>
      <c r="B476" s="88"/>
    </row>
    <row r="477">
      <c r="A477" s="88"/>
      <c r="B477" s="88"/>
    </row>
    <row r="478">
      <c r="A478" s="88"/>
      <c r="B478" s="88"/>
    </row>
    <row r="479">
      <c r="A479" s="88"/>
      <c r="B479" s="88"/>
    </row>
    <row r="480">
      <c r="A480" s="88"/>
      <c r="B480" s="88"/>
    </row>
    <row r="481">
      <c r="A481" s="88"/>
      <c r="B481" s="88"/>
    </row>
    <row r="482">
      <c r="A482" s="88"/>
      <c r="B482" s="88"/>
    </row>
    <row r="483">
      <c r="A483" s="88"/>
      <c r="B483" s="88"/>
    </row>
    <row r="484">
      <c r="A484" s="88"/>
      <c r="B484" s="88"/>
    </row>
    <row r="485">
      <c r="A485" s="88"/>
      <c r="B485" s="88"/>
    </row>
    <row r="486">
      <c r="A486" s="88"/>
      <c r="B486" s="88"/>
    </row>
    <row r="487">
      <c r="A487" s="88"/>
      <c r="B487" s="88"/>
    </row>
    <row r="488">
      <c r="A488" s="88"/>
      <c r="B488" s="88"/>
    </row>
    <row r="489">
      <c r="A489" s="88"/>
      <c r="B489" s="88"/>
    </row>
    <row r="490">
      <c r="A490" s="88"/>
      <c r="B490" s="88"/>
    </row>
    <row r="491">
      <c r="A491" s="88"/>
      <c r="B491" s="88"/>
    </row>
    <row r="492">
      <c r="A492" s="88"/>
      <c r="B492" s="88"/>
    </row>
    <row r="493">
      <c r="A493" s="88"/>
      <c r="B493" s="88"/>
    </row>
    <row r="494">
      <c r="A494" s="88"/>
      <c r="B494" s="88"/>
    </row>
    <row r="495">
      <c r="A495" s="88"/>
      <c r="B495" s="88"/>
    </row>
    <row r="496">
      <c r="A496" s="88"/>
      <c r="B496" s="88"/>
    </row>
    <row r="497">
      <c r="A497" s="88"/>
      <c r="B497" s="88"/>
    </row>
    <row r="498">
      <c r="A498" s="88"/>
      <c r="B498" s="88"/>
    </row>
    <row r="499">
      <c r="A499" s="88"/>
      <c r="B499" s="88"/>
    </row>
    <row r="500">
      <c r="A500" s="88"/>
      <c r="B500" s="88"/>
    </row>
    <row r="501">
      <c r="A501" s="88"/>
      <c r="B501" s="88"/>
    </row>
    <row r="502">
      <c r="A502" s="88"/>
      <c r="B502" s="88"/>
    </row>
    <row r="503">
      <c r="A503" s="88"/>
      <c r="B503" s="88"/>
    </row>
    <row r="504">
      <c r="A504" s="88"/>
      <c r="B504" s="88"/>
    </row>
    <row r="505">
      <c r="A505" s="88"/>
      <c r="B505" s="88"/>
    </row>
    <row r="506">
      <c r="A506" s="88"/>
      <c r="B506" s="88"/>
    </row>
    <row r="507">
      <c r="A507" s="88"/>
      <c r="B507" s="88"/>
    </row>
    <row r="508">
      <c r="A508" s="88"/>
      <c r="B508" s="88"/>
    </row>
    <row r="509">
      <c r="A509" s="88"/>
      <c r="B509" s="88"/>
    </row>
    <row r="510">
      <c r="A510" s="88"/>
      <c r="B510" s="88"/>
    </row>
    <row r="511">
      <c r="A511" s="88"/>
      <c r="B511" s="88"/>
    </row>
    <row r="512">
      <c r="A512" s="88"/>
      <c r="B512" s="88"/>
    </row>
    <row r="513">
      <c r="A513" s="88"/>
      <c r="B513" s="88"/>
    </row>
    <row r="514">
      <c r="A514" s="88"/>
      <c r="B514" s="88"/>
    </row>
    <row r="515">
      <c r="A515" s="88"/>
      <c r="B515" s="88"/>
    </row>
    <row r="516">
      <c r="A516" s="88"/>
      <c r="B516" s="88"/>
    </row>
    <row r="517">
      <c r="A517" s="88"/>
      <c r="B517" s="88"/>
    </row>
    <row r="518">
      <c r="A518" s="88"/>
      <c r="B518" s="88"/>
    </row>
    <row r="519">
      <c r="A519" s="88"/>
      <c r="B519" s="88"/>
    </row>
    <row r="520">
      <c r="A520" s="88"/>
      <c r="B520" s="88"/>
    </row>
    <row r="521">
      <c r="A521" s="88"/>
      <c r="B521" s="88"/>
    </row>
    <row r="522">
      <c r="A522" s="88"/>
      <c r="B522" s="88"/>
    </row>
    <row r="523">
      <c r="A523" s="88"/>
      <c r="B523" s="88"/>
    </row>
    <row r="524">
      <c r="A524" s="88"/>
      <c r="B524" s="88"/>
    </row>
    <row r="525">
      <c r="A525" s="88"/>
      <c r="B525" s="88"/>
    </row>
    <row r="526">
      <c r="A526" s="88"/>
      <c r="B526" s="88"/>
    </row>
    <row r="527">
      <c r="A527" s="88"/>
      <c r="B527" s="88"/>
    </row>
    <row r="528">
      <c r="A528" s="88"/>
      <c r="B528" s="88"/>
    </row>
    <row r="529">
      <c r="A529" s="88"/>
      <c r="B529" s="88"/>
    </row>
    <row r="530">
      <c r="A530" s="88"/>
      <c r="B530" s="88"/>
    </row>
    <row r="531">
      <c r="A531" s="88"/>
      <c r="B531" s="88"/>
    </row>
    <row r="532">
      <c r="A532" s="88"/>
      <c r="B532" s="88"/>
    </row>
    <row r="533">
      <c r="A533" s="88"/>
      <c r="B533" s="88"/>
    </row>
    <row r="534">
      <c r="A534" s="88"/>
      <c r="B534" s="88"/>
    </row>
    <row r="535">
      <c r="A535" s="88"/>
      <c r="B535" s="88"/>
    </row>
    <row r="536">
      <c r="A536" s="88"/>
      <c r="B536" s="88"/>
    </row>
    <row r="537">
      <c r="A537" s="88"/>
      <c r="B537" s="88"/>
    </row>
    <row r="538">
      <c r="A538" s="88"/>
      <c r="B538" s="88"/>
    </row>
    <row r="539">
      <c r="A539" s="88"/>
      <c r="B539" s="88"/>
    </row>
    <row r="540">
      <c r="A540" s="88"/>
      <c r="B540" s="88"/>
    </row>
    <row r="541">
      <c r="A541" s="88"/>
      <c r="B541" s="88"/>
    </row>
    <row r="542">
      <c r="A542" s="88"/>
      <c r="B542" s="88"/>
    </row>
    <row r="543">
      <c r="A543" s="88"/>
      <c r="B543" s="88"/>
    </row>
    <row r="544">
      <c r="A544" s="88"/>
      <c r="B544" s="88"/>
    </row>
    <row r="545">
      <c r="A545" s="88"/>
      <c r="B545" s="88"/>
    </row>
    <row r="546">
      <c r="A546" s="88"/>
      <c r="B546" s="88"/>
    </row>
    <row r="547">
      <c r="A547" s="88"/>
      <c r="B547" s="88"/>
    </row>
    <row r="548">
      <c r="A548" s="88"/>
      <c r="B548" s="88"/>
    </row>
    <row r="549">
      <c r="A549" s="88"/>
      <c r="B549" s="88"/>
    </row>
    <row r="550">
      <c r="A550" s="88"/>
      <c r="B550" s="88"/>
    </row>
    <row r="551">
      <c r="A551" s="88"/>
      <c r="B551" s="88"/>
    </row>
    <row r="552">
      <c r="A552" s="88"/>
      <c r="B552" s="88"/>
    </row>
    <row r="553">
      <c r="A553" s="88"/>
      <c r="B553" s="88"/>
    </row>
    <row r="554">
      <c r="A554" s="88"/>
      <c r="B554" s="88"/>
    </row>
    <row r="555">
      <c r="A555" s="88"/>
      <c r="B555" s="88"/>
    </row>
    <row r="556">
      <c r="A556" s="88"/>
      <c r="B556" s="88"/>
    </row>
    <row r="557">
      <c r="A557" s="88"/>
      <c r="B557" s="88"/>
    </row>
    <row r="558">
      <c r="A558" s="88"/>
      <c r="B558" s="88"/>
    </row>
    <row r="559">
      <c r="A559" s="88"/>
      <c r="B559" s="88"/>
    </row>
    <row r="560">
      <c r="A560" s="88"/>
      <c r="B560" s="88"/>
    </row>
    <row r="561">
      <c r="A561" s="88"/>
      <c r="B561" s="88"/>
    </row>
    <row r="562">
      <c r="A562" s="88"/>
      <c r="B562" s="88"/>
    </row>
    <row r="563">
      <c r="A563" s="88"/>
      <c r="B563" s="88"/>
    </row>
    <row r="564">
      <c r="A564" s="88"/>
      <c r="B564" s="88"/>
    </row>
    <row r="565">
      <c r="A565" s="88"/>
      <c r="B565" s="88"/>
    </row>
    <row r="566">
      <c r="A566" s="88"/>
      <c r="B566" s="88"/>
    </row>
    <row r="567">
      <c r="A567" s="88"/>
      <c r="B567" s="88"/>
    </row>
    <row r="568">
      <c r="A568" s="88"/>
      <c r="B568" s="88"/>
    </row>
    <row r="569">
      <c r="A569" s="88"/>
      <c r="B569" s="88"/>
    </row>
    <row r="570">
      <c r="A570" s="88"/>
      <c r="B570" s="88"/>
    </row>
    <row r="571">
      <c r="A571" s="88"/>
      <c r="B571" s="88"/>
    </row>
    <row r="572">
      <c r="A572" s="88"/>
      <c r="B572" s="88"/>
    </row>
    <row r="573">
      <c r="A573" s="88"/>
      <c r="B573" s="88"/>
    </row>
    <row r="574">
      <c r="A574" s="88"/>
      <c r="B574" s="88"/>
    </row>
    <row r="575">
      <c r="A575" s="88"/>
      <c r="B575" s="88"/>
    </row>
    <row r="576">
      <c r="A576" s="88"/>
      <c r="B576" s="88"/>
    </row>
    <row r="577">
      <c r="A577" s="88"/>
      <c r="B577" s="88"/>
    </row>
    <row r="578">
      <c r="A578" s="88"/>
      <c r="B578" s="88"/>
    </row>
    <row r="579">
      <c r="A579" s="88"/>
      <c r="B579" s="88"/>
    </row>
    <row r="580">
      <c r="A580" s="88"/>
      <c r="B580" s="88"/>
    </row>
    <row r="581">
      <c r="A581" s="88"/>
      <c r="B581" s="88"/>
    </row>
    <row r="582">
      <c r="A582" s="88"/>
      <c r="B582" s="88"/>
    </row>
    <row r="583">
      <c r="A583" s="88"/>
      <c r="B583" s="88"/>
    </row>
    <row r="584">
      <c r="A584" s="88"/>
      <c r="B584" s="88"/>
    </row>
    <row r="585">
      <c r="A585" s="88"/>
      <c r="B585" s="88"/>
    </row>
    <row r="586">
      <c r="A586" s="88"/>
      <c r="B586" s="88"/>
    </row>
    <row r="587">
      <c r="A587" s="88"/>
      <c r="B587" s="88"/>
    </row>
    <row r="588">
      <c r="A588" s="88"/>
      <c r="B588" s="88"/>
    </row>
    <row r="589">
      <c r="A589" s="88"/>
      <c r="B589" s="88"/>
    </row>
    <row r="590">
      <c r="A590" s="88"/>
      <c r="B590" s="88"/>
    </row>
    <row r="591">
      <c r="A591" s="88"/>
      <c r="B591" s="88"/>
    </row>
    <row r="592">
      <c r="A592" s="88"/>
      <c r="B592" s="88"/>
    </row>
    <row r="593">
      <c r="A593" s="88"/>
      <c r="B593" s="88"/>
    </row>
    <row r="594">
      <c r="A594" s="88"/>
      <c r="B594" s="88"/>
    </row>
    <row r="595">
      <c r="A595" s="88"/>
      <c r="B595" s="88"/>
    </row>
    <row r="596">
      <c r="A596" s="88"/>
      <c r="B596" s="88"/>
    </row>
    <row r="597">
      <c r="A597" s="88"/>
      <c r="B597" s="88"/>
    </row>
    <row r="598">
      <c r="A598" s="88"/>
      <c r="B598" s="88"/>
    </row>
    <row r="599">
      <c r="A599" s="88"/>
      <c r="B599" s="88"/>
    </row>
    <row r="600">
      <c r="A600" s="88"/>
      <c r="B600" s="88"/>
    </row>
    <row r="601">
      <c r="A601" s="88"/>
      <c r="B601" s="88"/>
    </row>
    <row r="602">
      <c r="A602" s="88"/>
      <c r="B602" s="88"/>
    </row>
    <row r="603">
      <c r="A603" s="88"/>
      <c r="B603" s="88"/>
    </row>
    <row r="604">
      <c r="A604" s="88"/>
      <c r="B604" s="88"/>
    </row>
    <row r="605">
      <c r="A605" s="88"/>
      <c r="B605" s="88"/>
    </row>
    <row r="606">
      <c r="A606" s="88"/>
      <c r="B606" s="88"/>
    </row>
    <row r="607">
      <c r="A607" s="88"/>
      <c r="B607" s="88"/>
    </row>
    <row r="608">
      <c r="A608" s="88"/>
      <c r="B608" s="88"/>
    </row>
    <row r="609">
      <c r="A609" s="88"/>
      <c r="B609" s="88"/>
    </row>
    <row r="610">
      <c r="A610" s="88"/>
      <c r="B610" s="88"/>
    </row>
    <row r="611">
      <c r="A611" s="88"/>
      <c r="B611" s="88"/>
    </row>
    <row r="612">
      <c r="A612" s="88"/>
      <c r="B612" s="88"/>
    </row>
    <row r="613">
      <c r="A613" s="88"/>
      <c r="B613" s="88"/>
    </row>
    <row r="614">
      <c r="A614" s="88"/>
      <c r="B614" s="88"/>
    </row>
    <row r="615">
      <c r="A615" s="88"/>
      <c r="B615" s="88"/>
    </row>
    <row r="616">
      <c r="A616" s="88"/>
      <c r="B616" s="88"/>
    </row>
    <row r="617">
      <c r="A617" s="88"/>
      <c r="B617" s="88"/>
    </row>
    <row r="618">
      <c r="A618" s="88"/>
      <c r="B618" s="88"/>
    </row>
    <row r="619">
      <c r="A619" s="88"/>
      <c r="B619" s="88"/>
    </row>
    <row r="620">
      <c r="A620" s="88"/>
      <c r="B620" s="88"/>
    </row>
    <row r="621">
      <c r="A621" s="88"/>
      <c r="B621" s="88"/>
    </row>
    <row r="622">
      <c r="A622" s="88"/>
      <c r="B622" s="88"/>
    </row>
    <row r="623">
      <c r="A623" s="88"/>
      <c r="B623" s="88"/>
    </row>
    <row r="624">
      <c r="A624" s="88"/>
      <c r="B624" s="88"/>
    </row>
    <row r="625">
      <c r="A625" s="88"/>
      <c r="B625" s="88"/>
    </row>
    <row r="626">
      <c r="A626" s="88"/>
      <c r="B626" s="88"/>
    </row>
    <row r="627">
      <c r="A627" s="88"/>
      <c r="B627" s="88"/>
    </row>
    <row r="628">
      <c r="A628" s="88"/>
      <c r="B628" s="88"/>
    </row>
    <row r="629">
      <c r="A629" s="88"/>
      <c r="B629" s="88"/>
    </row>
    <row r="630">
      <c r="A630" s="88"/>
      <c r="B630" s="88"/>
    </row>
    <row r="631">
      <c r="A631" s="88"/>
      <c r="B631" s="88"/>
    </row>
    <row r="632">
      <c r="A632" s="88"/>
      <c r="B632" s="88"/>
    </row>
    <row r="633">
      <c r="A633" s="88"/>
      <c r="B633" s="88"/>
    </row>
    <row r="634">
      <c r="A634" s="88"/>
      <c r="B634" s="88"/>
    </row>
    <row r="635">
      <c r="A635" s="88"/>
      <c r="B635" s="88"/>
    </row>
    <row r="636">
      <c r="A636" s="88"/>
      <c r="B636" s="88"/>
    </row>
    <row r="637">
      <c r="A637" s="88"/>
      <c r="B637" s="88"/>
    </row>
    <row r="638">
      <c r="A638" s="88"/>
      <c r="B638" s="88"/>
    </row>
    <row r="639">
      <c r="A639" s="88"/>
      <c r="B639" s="88"/>
    </row>
    <row r="640">
      <c r="A640" s="88"/>
      <c r="B640" s="88"/>
    </row>
    <row r="641">
      <c r="A641" s="88"/>
      <c r="B641" s="88"/>
    </row>
    <row r="642">
      <c r="A642" s="88"/>
      <c r="B642" s="88"/>
    </row>
    <row r="643">
      <c r="A643" s="88"/>
      <c r="B643" s="88"/>
    </row>
    <row r="644">
      <c r="A644" s="88"/>
      <c r="B644" s="88"/>
    </row>
    <row r="645">
      <c r="A645" s="88"/>
      <c r="B645" s="88"/>
    </row>
    <row r="646">
      <c r="A646" s="88"/>
      <c r="B646" s="88"/>
    </row>
    <row r="647">
      <c r="A647" s="88"/>
      <c r="B647" s="88"/>
    </row>
    <row r="648">
      <c r="A648" s="88"/>
      <c r="B648" s="88"/>
    </row>
    <row r="649">
      <c r="A649" s="88"/>
      <c r="B649" s="88"/>
    </row>
    <row r="650">
      <c r="A650" s="88"/>
      <c r="B650" s="88"/>
    </row>
    <row r="651">
      <c r="A651" s="88"/>
      <c r="B651" s="88"/>
    </row>
    <row r="652">
      <c r="A652" s="88"/>
      <c r="B652" s="88"/>
    </row>
    <row r="653">
      <c r="A653" s="88"/>
      <c r="B653" s="88"/>
    </row>
    <row r="654">
      <c r="A654" s="88"/>
      <c r="B654" s="88"/>
    </row>
    <row r="655">
      <c r="A655" s="88"/>
      <c r="B655" s="88"/>
    </row>
    <row r="656">
      <c r="A656" s="88"/>
      <c r="B656" s="88"/>
    </row>
    <row r="657">
      <c r="A657" s="88"/>
      <c r="B657" s="88"/>
    </row>
    <row r="658">
      <c r="A658" s="88"/>
      <c r="B658" s="88"/>
    </row>
    <row r="659">
      <c r="A659" s="88"/>
      <c r="B659" s="88"/>
    </row>
    <row r="660">
      <c r="A660" s="88"/>
      <c r="B660" s="88"/>
    </row>
    <row r="661">
      <c r="A661" s="88"/>
      <c r="B661" s="88"/>
    </row>
    <row r="662">
      <c r="A662" s="88"/>
      <c r="B662" s="88"/>
    </row>
    <row r="663">
      <c r="A663" s="88"/>
      <c r="B663" s="88"/>
    </row>
    <row r="664">
      <c r="A664" s="88"/>
      <c r="B664" s="88"/>
    </row>
    <row r="665">
      <c r="A665" s="88"/>
      <c r="B665" s="88"/>
    </row>
    <row r="666">
      <c r="A666" s="88"/>
      <c r="B666" s="88"/>
    </row>
    <row r="667">
      <c r="A667" s="88"/>
      <c r="B667" s="88"/>
    </row>
    <row r="668">
      <c r="A668" s="88"/>
      <c r="B668" s="88"/>
    </row>
    <row r="669">
      <c r="A669" s="88"/>
      <c r="B669" s="88"/>
    </row>
    <row r="670">
      <c r="A670" s="88"/>
      <c r="B670" s="88"/>
    </row>
    <row r="671">
      <c r="A671" s="88"/>
      <c r="B671" s="88"/>
    </row>
    <row r="672">
      <c r="A672" s="88"/>
      <c r="B672" s="88"/>
    </row>
    <row r="673">
      <c r="A673" s="88"/>
      <c r="B673" s="88"/>
    </row>
    <row r="674">
      <c r="A674" s="88"/>
      <c r="B674" s="88"/>
    </row>
    <row r="675">
      <c r="A675" s="88"/>
      <c r="B675" s="88"/>
    </row>
    <row r="676">
      <c r="A676" s="88"/>
      <c r="B676" s="88"/>
    </row>
    <row r="677">
      <c r="A677" s="88"/>
      <c r="B677" s="88"/>
    </row>
    <row r="678">
      <c r="A678" s="88"/>
      <c r="B678" s="88"/>
    </row>
    <row r="679">
      <c r="A679" s="88"/>
      <c r="B679" s="88"/>
    </row>
    <row r="680">
      <c r="A680" s="88"/>
      <c r="B680" s="88"/>
    </row>
    <row r="681">
      <c r="A681" s="88"/>
      <c r="B681" s="88"/>
    </row>
    <row r="682">
      <c r="A682" s="88"/>
      <c r="B682" s="88"/>
    </row>
    <row r="683">
      <c r="A683" s="88"/>
      <c r="B683" s="88"/>
    </row>
    <row r="684">
      <c r="A684" s="88"/>
      <c r="B684" s="88"/>
    </row>
    <row r="685">
      <c r="A685" s="88"/>
      <c r="B685" s="88"/>
    </row>
    <row r="686">
      <c r="A686" s="88"/>
      <c r="B686" s="88"/>
    </row>
    <row r="687">
      <c r="A687" s="88"/>
      <c r="B687" s="88"/>
    </row>
    <row r="688">
      <c r="A688" s="88"/>
      <c r="B688" s="88"/>
    </row>
    <row r="689">
      <c r="A689" s="88"/>
      <c r="B689" s="88"/>
    </row>
    <row r="690">
      <c r="A690" s="88"/>
      <c r="B690" s="88"/>
    </row>
    <row r="691">
      <c r="A691" s="88"/>
      <c r="B691" s="88"/>
    </row>
    <row r="692">
      <c r="A692" s="88"/>
      <c r="B692" s="88"/>
    </row>
    <row r="693">
      <c r="A693" s="88"/>
      <c r="B693" s="88"/>
    </row>
    <row r="694">
      <c r="A694" s="88"/>
      <c r="B694" s="88"/>
    </row>
    <row r="695">
      <c r="A695" s="88"/>
      <c r="B695" s="88"/>
    </row>
    <row r="696">
      <c r="A696" s="88"/>
      <c r="B696" s="88"/>
    </row>
    <row r="697">
      <c r="A697" s="88"/>
      <c r="B697" s="88"/>
    </row>
    <row r="698">
      <c r="A698" s="88"/>
      <c r="B698" s="88"/>
    </row>
    <row r="699">
      <c r="A699" s="88"/>
      <c r="B699" s="88"/>
    </row>
    <row r="700">
      <c r="A700" s="88"/>
      <c r="B700" s="88"/>
    </row>
    <row r="701">
      <c r="A701" s="88"/>
      <c r="B701" s="88"/>
    </row>
    <row r="702">
      <c r="A702" s="88"/>
      <c r="B702" s="88"/>
    </row>
    <row r="703">
      <c r="A703" s="88"/>
      <c r="B703" s="88"/>
    </row>
    <row r="704">
      <c r="A704" s="88"/>
      <c r="B704" s="88"/>
    </row>
    <row r="705">
      <c r="A705" s="88"/>
      <c r="B705" s="88"/>
    </row>
    <row r="706">
      <c r="A706" s="88"/>
      <c r="B706" s="88"/>
    </row>
    <row r="707">
      <c r="A707" s="88"/>
      <c r="B707" s="88"/>
    </row>
    <row r="708">
      <c r="A708" s="88"/>
      <c r="B708" s="88"/>
    </row>
    <row r="709">
      <c r="A709" s="88"/>
      <c r="B709" s="88"/>
    </row>
    <row r="710">
      <c r="A710" s="88"/>
      <c r="B710" s="88"/>
    </row>
    <row r="711">
      <c r="A711" s="88"/>
      <c r="B711" s="88"/>
    </row>
    <row r="712">
      <c r="A712" s="88"/>
      <c r="B712" s="88"/>
    </row>
    <row r="713">
      <c r="A713" s="88"/>
      <c r="B713" s="88"/>
    </row>
    <row r="714">
      <c r="A714" s="88"/>
      <c r="B714" s="88"/>
    </row>
    <row r="715">
      <c r="A715" s="88"/>
      <c r="B715" s="88"/>
    </row>
    <row r="716">
      <c r="A716" s="88"/>
      <c r="B716" s="88"/>
    </row>
    <row r="717">
      <c r="A717" s="88"/>
      <c r="B717" s="88"/>
    </row>
    <row r="718">
      <c r="A718" s="88"/>
      <c r="B718" s="88"/>
    </row>
    <row r="719">
      <c r="A719" s="88"/>
      <c r="B719" s="88"/>
    </row>
    <row r="720">
      <c r="A720" s="88"/>
      <c r="B720" s="88"/>
    </row>
    <row r="721">
      <c r="A721" s="88"/>
      <c r="B721" s="88"/>
    </row>
    <row r="722">
      <c r="A722" s="88"/>
      <c r="B722" s="88"/>
    </row>
    <row r="723">
      <c r="A723" s="88"/>
      <c r="B723" s="88"/>
    </row>
    <row r="724">
      <c r="A724" s="88"/>
      <c r="B724" s="88"/>
    </row>
    <row r="725">
      <c r="A725" s="88"/>
      <c r="B725" s="88"/>
    </row>
    <row r="726">
      <c r="A726" s="88"/>
      <c r="B726" s="88"/>
    </row>
    <row r="727">
      <c r="A727" s="88"/>
      <c r="B727" s="88"/>
    </row>
    <row r="728">
      <c r="A728" s="88"/>
      <c r="B728" s="88"/>
    </row>
    <row r="729">
      <c r="A729" s="88"/>
      <c r="B729" s="88"/>
    </row>
    <row r="730">
      <c r="A730" s="88"/>
      <c r="B730" s="88"/>
    </row>
    <row r="731">
      <c r="A731" s="88"/>
      <c r="B731" s="88"/>
    </row>
    <row r="732">
      <c r="A732" s="88"/>
      <c r="B732" s="88"/>
    </row>
    <row r="733">
      <c r="A733" s="88"/>
      <c r="B733" s="88"/>
    </row>
    <row r="734">
      <c r="A734" s="88"/>
      <c r="B734" s="88"/>
    </row>
    <row r="735">
      <c r="A735" s="88"/>
      <c r="B735" s="88"/>
    </row>
    <row r="736">
      <c r="A736" s="88"/>
      <c r="B736" s="88"/>
    </row>
    <row r="737">
      <c r="A737" s="88"/>
      <c r="B737" s="88"/>
    </row>
    <row r="738">
      <c r="A738" s="88"/>
      <c r="B738" s="88"/>
    </row>
    <row r="739">
      <c r="A739" s="88"/>
      <c r="B739" s="88"/>
    </row>
    <row r="740">
      <c r="A740" s="88"/>
      <c r="B740" s="88"/>
    </row>
    <row r="741">
      <c r="A741" s="88"/>
      <c r="B741" s="88"/>
    </row>
    <row r="742">
      <c r="A742" s="88"/>
      <c r="B742" s="88"/>
    </row>
    <row r="743">
      <c r="A743" s="88"/>
      <c r="B743" s="88"/>
    </row>
    <row r="744">
      <c r="A744" s="88"/>
      <c r="B744" s="88"/>
    </row>
    <row r="745">
      <c r="A745" s="88"/>
      <c r="B745" s="88"/>
    </row>
    <row r="746">
      <c r="A746" s="88"/>
      <c r="B746" s="88"/>
    </row>
    <row r="747">
      <c r="A747" s="88"/>
      <c r="B747" s="88"/>
    </row>
    <row r="748">
      <c r="A748" s="88"/>
      <c r="B748" s="88"/>
    </row>
    <row r="749">
      <c r="A749" s="88"/>
      <c r="B749" s="88"/>
    </row>
    <row r="750">
      <c r="A750" s="88"/>
      <c r="B750" s="88"/>
    </row>
    <row r="751">
      <c r="A751" s="88"/>
      <c r="B751" s="88"/>
    </row>
    <row r="752">
      <c r="A752" s="88"/>
      <c r="B752" s="88"/>
    </row>
    <row r="753">
      <c r="A753" s="88"/>
      <c r="B753" s="88"/>
    </row>
    <row r="754">
      <c r="A754" s="88"/>
      <c r="B754" s="88"/>
    </row>
    <row r="755">
      <c r="A755" s="88"/>
      <c r="B755" s="88"/>
    </row>
    <row r="756">
      <c r="A756" s="88"/>
      <c r="B756" s="88"/>
    </row>
    <row r="757">
      <c r="A757" s="88"/>
      <c r="B757" s="88"/>
    </row>
    <row r="758">
      <c r="A758" s="88"/>
      <c r="B758" s="88"/>
    </row>
    <row r="759">
      <c r="A759" s="88"/>
      <c r="B759" s="88"/>
    </row>
    <row r="760">
      <c r="A760" s="88"/>
      <c r="B760" s="88"/>
    </row>
    <row r="761">
      <c r="A761" s="88"/>
      <c r="B761" s="88"/>
    </row>
    <row r="762">
      <c r="A762" s="88"/>
      <c r="B762" s="88"/>
    </row>
    <row r="763">
      <c r="A763" s="88"/>
      <c r="B763" s="88"/>
    </row>
    <row r="764">
      <c r="A764" s="88"/>
      <c r="B764" s="88"/>
    </row>
    <row r="765">
      <c r="A765" s="88"/>
      <c r="B765" s="88"/>
    </row>
    <row r="766">
      <c r="A766" s="88"/>
      <c r="B766" s="88"/>
    </row>
    <row r="767">
      <c r="A767" s="88"/>
      <c r="B767" s="88"/>
    </row>
    <row r="768">
      <c r="A768" s="88"/>
      <c r="B768" s="88"/>
    </row>
    <row r="769">
      <c r="A769" s="88"/>
      <c r="B769" s="88"/>
    </row>
    <row r="770">
      <c r="A770" s="88"/>
      <c r="B770" s="88"/>
    </row>
    <row r="771">
      <c r="A771" s="88"/>
      <c r="B771" s="88"/>
    </row>
    <row r="772">
      <c r="A772" s="88"/>
      <c r="B772" s="88"/>
    </row>
    <row r="773">
      <c r="A773" s="88"/>
      <c r="B773" s="88"/>
    </row>
    <row r="774">
      <c r="A774" s="88"/>
      <c r="B774" s="88"/>
    </row>
    <row r="775">
      <c r="A775" s="88"/>
      <c r="B775" s="88"/>
    </row>
    <row r="776">
      <c r="A776" s="88"/>
      <c r="B776" s="88"/>
    </row>
    <row r="777">
      <c r="A777" s="88"/>
      <c r="B777" s="88"/>
    </row>
    <row r="778">
      <c r="A778" s="88"/>
      <c r="B778" s="88"/>
    </row>
    <row r="779">
      <c r="A779" s="88"/>
      <c r="B779" s="88"/>
    </row>
    <row r="780">
      <c r="A780" s="88"/>
      <c r="B780" s="88"/>
    </row>
    <row r="781">
      <c r="A781" s="88"/>
      <c r="B781" s="88"/>
    </row>
    <row r="782">
      <c r="A782" s="88"/>
      <c r="B782" s="88"/>
    </row>
    <row r="783">
      <c r="A783" s="88"/>
      <c r="B783" s="88"/>
    </row>
    <row r="784">
      <c r="A784" s="88"/>
      <c r="B784" s="88"/>
    </row>
    <row r="785">
      <c r="A785" s="88"/>
      <c r="B785" s="88"/>
    </row>
    <row r="786">
      <c r="A786" s="88"/>
      <c r="B786" s="88"/>
    </row>
    <row r="787">
      <c r="A787" s="88"/>
      <c r="B787" s="88"/>
    </row>
    <row r="788">
      <c r="A788" s="88"/>
      <c r="B788" s="88"/>
    </row>
    <row r="789">
      <c r="A789" s="88"/>
      <c r="B789" s="88"/>
    </row>
    <row r="790">
      <c r="A790" s="88"/>
      <c r="B790" s="88"/>
    </row>
    <row r="791">
      <c r="A791" s="88"/>
      <c r="B791" s="88"/>
    </row>
    <row r="792">
      <c r="A792" s="88"/>
      <c r="B792" s="88"/>
    </row>
    <row r="793">
      <c r="A793" s="88"/>
      <c r="B793" s="88"/>
    </row>
    <row r="794">
      <c r="A794" s="88"/>
      <c r="B794" s="88"/>
    </row>
    <row r="795">
      <c r="A795" s="88"/>
      <c r="B795" s="88"/>
    </row>
    <row r="796">
      <c r="A796" s="88"/>
      <c r="B796" s="88"/>
    </row>
    <row r="797">
      <c r="A797" s="88"/>
      <c r="B797" s="88"/>
    </row>
    <row r="798">
      <c r="A798" s="88"/>
      <c r="B798" s="88"/>
    </row>
    <row r="799">
      <c r="A799" s="88"/>
      <c r="B799" s="88"/>
    </row>
    <row r="800">
      <c r="A800" s="88"/>
      <c r="B800" s="88"/>
    </row>
    <row r="801">
      <c r="A801" s="88"/>
      <c r="B801" s="88"/>
    </row>
    <row r="802">
      <c r="A802" s="88"/>
      <c r="B802" s="88"/>
    </row>
    <row r="803">
      <c r="A803" s="88"/>
      <c r="B803" s="88"/>
    </row>
    <row r="804">
      <c r="A804" s="88"/>
      <c r="B804" s="88"/>
    </row>
    <row r="805">
      <c r="A805" s="88"/>
      <c r="B805" s="88"/>
    </row>
    <row r="806">
      <c r="A806" s="88"/>
      <c r="B806" s="88"/>
    </row>
    <row r="807">
      <c r="A807" s="88"/>
      <c r="B807" s="88"/>
    </row>
    <row r="808">
      <c r="A808" s="88"/>
      <c r="B808" s="88"/>
    </row>
    <row r="809">
      <c r="A809" s="88"/>
      <c r="B809" s="88"/>
    </row>
    <row r="810">
      <c r="A810" s="88"/>
      <c r="B810" s="88"/>
    </row>
    <row r="811">
      <c r="A811" s="88"/>
      <c r="B811" s="88"/>
    </row>
    <row r="812">
      <c r="A812" s="88"/>
      <c r="B812" s="88"/>
    </row>
    <row r="813">
      <c r="A813" s="88"/>
      <c r="B813" s="88"/>
    </row>
    <row r="814">
      <c r="A814" s="88"/>
      <c r="B814" s="88"/>
    </row>
    <row r="815">
      <c r="A815" s="88"/>
      <c r="B815" s="88"/>
    </row>
    <row r="816">
      <c r="A816" s="88"/>
      <c r="B816" s="88"/>
    </row>
    <row r="817">
      <c r="A817" s="88"/>
      <c r="B817" s="88"/>
    </row>
    <row r="818">
      <c r="A818" s="88"/>
      <c r="B818" s="88"/>
    </row>
    <row r="819">
      <c r="A819" s="88"/>
      <c r="B819" s="88"/>
    </row>
    <row r="820">
      <c r="A820" s="88"/>
      <c r="B820" s="88"/>
    </row>
    <row r="821">
      <c r="A821" s="88"/>
      <c r="B821" s="88"/>
    </row>
    <row r="822">
      <c r="A822" s="88"/>
      <c r="B822" s="88"/>
    </row>
    <row r="823">
      <c r="A823" s="88"/>
      <c r="B823" s="88"/>
    </row>
    <row r="824">
      <c r="A824" s="88"/>
      <c r="B824" s="88"/>
    </row>
    <row r="825">
      <c r="A825" s="88"/>
      <c r="B825" s="88"/>
    </row>
    <row r="826">
      <c r="A826" s="88"/>
      <c r="B826" s="88"/>
    </row>
    <row r="827">
      <c r="A827" s="88"/>
      <c r="B827" s="88"/>
    </row>
    <row r="828">
      <c r="A828" s="88"/>
      <c r="B828" s="88"/>
    </row>
    <row r="829">
      <c r="A829" s="88"/>
      <c r="B829" s="88"/>
    </row>
    <row r="830">
      <c r="A830" s="88"/>
      <c r="B830" s="88"/>
    </row>
    <row r="831">
      <c r="A831" s="88"/>
      <c r="B831" s="88"/>
    </row>
    <row r="832">
      <c r="A832" s="88"/>
      <c r="B832" s="88"/>
    </row>
    <row r="833">
      <c r="A833" s="88"/>
      <c r="B833" s="88"/>
    </row>
    <row r="834">
      <c r="A834" s="88"/>
      <c r="B834" s="88"/>
    </row>
    <row r="835">
      <c r="A835" s="88"/>
      <c r="B835" s="88"/>
    </row>
    <row r="836">
      <c r="A836" s="88"/>
      <c r="B836" s="88"/>
    </row>
    <row r="837">
      <c r="A837" s="88"/>
      <c r="B837" s="88"/>
    </row>
    <row r="838">
      <c r="A838" s="88"/>
      <c r="B838" s="88"/>
    </row>
    <row r="839">
      <c r="A839" s="88"/>
      <c r="B839" s="88"/>
    </row>
    <row r="840">
      <c r="A840" s="88"/>
      <c r="B840" s="88"/>
    </row>
    <row r="841">
      <c r="A841" s="88"/>
      <c r="B841" s="88"/>
    </row>
    <row r="842">
      <c r="A842" s="88"/>
      <c r="B842" s="88"/>
    </row>
    <row r="843">
      <c r="A843" s="88"/>
      <c r="B843" s="88"/>
    </row>
    <row r="844">
      <c r="A844" s="88"/>
      <c r="B844" s="88"/>
    </row>
    <row r="845">
      <c r="A845" s="88"/>
      <c r="B845" s="88"/>
    </row>
    <row r="846">
      <c r="A846" s="88"/>
      <c r="B846" s="88"/>
    </row>
    <row r="847">
      <c r="A847" s="88"/>
      <c r="B847" s="88"/>
    </row>
    <row r="848">
      <c r="A848" s="88"/>
      <c r="B848" s="88"/>
    </row>
    <row r="849">
      <c r="A849" s="88"/>
      <c r="B849" s="88"/>
    </row>
    <row r="850">
      <c r="A850" s="88"/>
      <c r="B850" s="88"/>
    </row>
    <row r="851">
      <c r="A851" s="88"/>
      <c r="B851" s="88"/>
    </row>
    <row r="852">
      <c r="A852" s="88"/>
      <c r="B852" s="88"/>
    </row>
    <row r="853">
      <c r="A853" s="88"/>
      <c r="B853" s="88"/>
    </row>
    <row r="854">
      <c r="A854" s="88"/>
      <c r="B854" s="88"/>
    </row>
    <row r="855">
      <c r="A855" s="88"/>
      <c r="B855" s="88"/>
    </row>
    <row r="856">
      <c r="A856" s="88"/>
      <c r="B856" s="88"/>
    </row>
    <row r="857">
      <c r="A857" s="88"/>
      <c r="B857" s="88"/>
    </row>
    <row r="858">
      <c r="A858" s="88"/>
      <c r="B858" s="88"/>
    </row>
    <row r="859">
      <c r="A859" s="88"/>
      <c r="B859" s="88"/>
    </row>
    <row r="860">
      <c r="A860" s="88"/>
      <c r="B860" s="88"/>
    </row>
    <row r="861">
      <c r="A861" s="88"/>
      <c r="B861" s="88"/>
    </row>
    <row r="862">
      <c r="A862" s="88"/>
      <c r="B862" s="88"/>
    </row>
    <row r="863">
      <c r="A863" s="88"/>
      <c r="B863" s="88"/>
    </row>
    <row r="864">
      <c r="A864" s="88"/>
      <c r="B864" s="88"/>
    </row>
    <row r="865">
      <c r="A865" s="88"/>
      <c r="B865" s="88"/>
    </row>
    <row r="866">
      <c r="A866" s="88"/>
      <c r="B866" s="88"/>
    </row>
    <row r="867">
      <c r="A867" s="88"/>
      <c r="B867" s="88"/>
    </row>
    <row r="868">
      <c r="A868" s="88"/>
      <c r="B868" s="88"/>
    </row>
    <row r="869">
      <c r="A869" s="88"/>
      <c r="B869" s="88"/>
    </row>
    <row r="870">
      <c r="A870" s="88"/>
      <c r="B870" s="88"/>
    </row>
    <row r="871">
      <c r="A871" s="88"/>
      <c r="B871" s="88"/>
    </row>
    <row r="872">
      <c r="A872" s="88"/>
      <c r="B872" s="88"/>
    </row>
    <row r="873">
      <c r="A873" s="88"/>
      <c r="B873" s="88"/>
    </row>
    <row r="874">
      <c r="A874" s="88"/>
      <c r="B874" s="88"/>
    </row>
    <row r="875">
      <c r="A875" s="88"/>
      <c r="B875" s="88"/>
    </row>
    <row r="876">
      <c r="A876" s="88"/>
      <c r="B876" s="88"/>
    </row>
    <row r="877">
      <c r="A877" s="88"/>
      <c r="B877" s="88"/>
    </row>
    <row r="878">
      <c r="A878" s="88"/>
      <c r="B878" s="88"/>
    </row>
    <row r="879">
      <c r="A879" s="88"/>
      <c r="B879" s="88"/>
    </row>
    <row r="880">
      <c r="A880" s="88"/>
      <c r="B880" s="88"/>
    </row>
    <row r="881">
      <c r="A881" s="88"/>
      <c r="B881" s="88"/>
    </row>
    <row r="882">
      <c r="A882" s="88"/>
      <c r="B882" s="88"/>
    </row>
    <row r="883">
      <c r="A883" s="88"/>
      <c r="B883" s="88"/>
    </row>
    <row r="884">
      <c r="A884" s="88"/>
      <c r="B884" s="88"/>
    </row>
    <row r="885">
      <c r="A885" s="88"/>
      <c r="B885" s="88"/>
    </row>
    <row r="886">
      <c r="A886" s="88"/>
      <c r="B886" s="88"/>
    </row>
    <row r="887">
      <c r="A887" s="88"/>
      <c r="B887" s="88"/>
    </row>
    <row r="888">
      <c r="A888" s="88"/>
      <c r="B888" s="88"/>
    </row>
    <row r="889">
      <c r="A889" s="88"/>
      <c r="B889" s="88"/>
    </row>
    <row r="890">
      <c r="A890" s="88"/>
      <c r="B890" s="88"/>
    </row>
    <row r="891">
      <c r="A891" s="88"/>
      <c r="B891" s="88"/>
    </row>
    <row r="892">
      <c r="A892" s="88"/>
      <c r="B892" s="88"/>
    </row>
    <row r="893">
      <c r="A893" s="88"/>
      <c r="B893" s="88"/>
    </row>
    <row r="894">
      <c r="A894" s="88"/>
      <c r="B894" s="88"/>
    </row>
    <row r="895">
      <c r="A895" s="88"/>
      <c r="B895" s="88"/>
    </row>
    <row r="896">
      <c r="A896" s="88"/>
      <c r="B896" s="88"/>
    </row>
    <row r="897">
      <c r="A897" s="88"/>
      <c r="B897" s="88"/>
    </row>
    <row r="898">
      <c r="A898" s="88"/>
      <c r="B898" s="88"/>
    </row>
    <row r="899">
      <c r="A899" s="88"/>
      <c r="B899" s="88"/>
    </row>
    <row r="900">
      <c r="A900" s="88"/>
      <c r="B900" s="88"/>
    </row>
    <row r="901">
      <c r="A901" s="88"/>
      <c r="B901" s="88"/>
    </row>
    <row r="902">
      <c r="A902" s="88"/>
      <c r="B902" s="88"/>
    </row>
    <row r="903">
      <c r="A903" s="88"/>
      <c r="B903" s="88"/>
    </row>
    <row r="904">
      <c r="A904" s="88"/>
      <c r="B904" s="88"/>
    </row>
    <row r="905">
      <c r="A905" s="88"/>
      <c r="B905" s="88"/>
    </row>
    <row r="906">
      <c r="A906" s="88"/>
      <c r="B906" s="88"/>
    </row>
    <row r="907">
      <c r="A907" s="88"/>
      <c r="B907" s="88"/>
    </row>
    <row r="908">
      <c r="A908" s="88"/>
      <c r="B908" s="88"/>
    </row>
    <row r="909">
      <c r="A909" s="88"/>
      <c r="B909" s="88"/>
    </row>
    <row r="910">
      <c r="A910" s="88"/>
      <c r="B910" s="88"/>
    </row>
    <row r="911">
      <c r="A911" s="88"/>
      <c r="B911" s="88"/>
    </row>
    <row r="912">
      <c r="A912" s="88"/>
      <c r="B912" s="88"/>
    </row>
    <row r="913">
      <c r="A913" s="88"/>
      <c r="B913" s="88"/>
    </row>
    <row r="914">
      <c r="A914" s="88"/>
      <c r="B914" s="88"/>
    </row>
    <row r="915">
      <c r="A915" s="88"/>
      <c r="B915" s="88"/>
    </row>
    <row r="916">
      <c r="A916" s="88"/>
      <c r="B916" s="88"/>
    </row>
    <row r="917">
      <c r="A917" s="88"/>
      <c r="B917" s="88"/>
    </row>
    <row r="918">
      <c r="A918" s="88"/>
      <c r="B918" s="88"/>
    </row>
    <row r="919">
      <c r="A919" s="88"/>
      <c r="B919" s="88"/>
    </row>
    <row r="920">
      <c r="A920" s="88"/>
      <c r="B920" s="88"/>
    </row>
    <row r="921">
      <c r="A921" s="88"/>
      <c r="B921" s="88"/>
    </row>
    <row r="922">
      <c r="A922" s="88"/>
      <c r="B922" s="88"/>
    </row>
    <row r="923">
      <c r="A923" s="88"/>
      <c r="B923" s="88"/>
    </row>
    <row r="924">
      <c r="A924" s="88"/>
      <c r="B924" s="88"/>
    </row>
    <row r="925">
      <c r="A925" s="88"/>
      <c r="B925" s="88"/>
    </row>
    <row r="926">
      <c r="A926" s="88"/>
      <c r="B926" s="88"/>
    </row>
    <row r="927">
      <c r="A927" s="88"/>
      <c r="B927" s="88"/>
    </row>
    <row r="928">
      <c r="A928" s="88"/>
      <c r="B928" s="88"/>
    </row>
    <row r="929">
      <c r="A929" s="88"/>
      <c r="B929" s="88"/>
    </row>
    <row r="930">
      <c r="A930" s="88"/>
      <c r="B930" s="88"/>
    </row>
    <row r="931">
      <c r="A931" s="88"/>
      <c r="B931" s="88"/>
    </row>
    <row r="932">
      <c r="A932" s="88"/>
      <c r="B932" s="88"/>
    </row>
    <row r="933">
      <c r="A933" s="88"/>
      <c r="B933" s="88"/>
    </row>
    <row r="934">
      <c r="A934" s="88"/>
      <c r="B934" s="88"/>
    </row>
    <row r="935">
      <c r="A935" s="88"/>
      <c r="B935" s="88"/>
    </row>
    <row r="936">
      <c r="A936" s="88"/>
      <c r="B936" s="88"/>
    </row>
    <row r="937">
      <c r="A937" s="88"/>
      <c r="B937" s="88"/>
    </row>
    <row r="938">
      <c r="A938" s="88"/>
      <c r="B938" s="88"/>
    </row>
    <row r="939">
      <c r="A939" s="88"/>
      <c r="B939" s="88"/>
    </row>
    <row r="940">
      <c r="A940" s="88"/>
      <c r="B940" s="88"/>
    </row>
    <row r="941">
      <c r="A941" s="88"/>
      <c r="B941" s="88"/>
    </row>
    <row r="942">
      <c r="A942" s="88"/>
      <c r="B942" s="88"/>
    </row>
    <row r="943">
      <c r="A943" s="88"/>
      <c r="B943" s="88"/>
    </row>
    <row r="944">
      <c r="A944" s="88"/>
      <c r="B944" s="88"/>
    </row>
    <row r="945">
      <c r="A945" s="88"/>
      <c r="B945" s="88"/>
    </row>
    <row r="946">
      <c r="A946" s="88"/>
      <c r="B946" s="88"/>
    </row>
    <row r="947">
      <c r="A947" s="88"/>
      <c r="B947" s="88"/>
    </row>
    <row r="948">
      <c r="A948" s="88"/>
      <c r="B948" s="88"/>
    </row>
    <row r="949">
      <c r="A949" s="88"/>
      <c r="B949" s="88"/>
    </row>
    <row r="950">
      <c r="A950" s="88"/>
      <c r="B950" s="88"/>
    </row>
    <row r="951">
      <c r="A951" s="88"/>
      <c r="B951" s="88"/>
    </row>
    <row r="952">
      <c r="A952" s="88"/>
      <c r="B952" s="88"/>
    </row>
    <row r="953">
      <c r="A953" s="88"/>
      <c r="B953" s="88"/>
    </row>
    <row r="954">
      <c r="A954" s="88"/>
      <c r="B954" s="88"/>
    </row>
    <row r="955">
      <c r="A955" s="88"/>
      <c r="B955" s="88"/>
    </row>
    <row r="956">
      <c r="A956" s="88"/>
      <c r="B956" s="88"/>
    </row>
    <row r="957">
      <c r="A957" s="88"/>
      <c r="B957" s="88"/>
    </row>
    <row r="958">
      <c r="A958" s="88"/>
      <c r="B958" s="88"/>
    </row>
    <row r="959">
      <c r="A959" s="88"/>
      <c r="B959" s="88"/>
    </row>
    <row r="960">
      <c r="A960" s="88"/>
      <c r="B960" s="88"/>
    </row>
    <row r="961">
      <c r="A961" s="88"/>
      <c r="B961" s="88"/>
    </row>
    <row r="962">
      <c r="A962" s="88"/>
      <c r="B962" s="88"/>
    </row>
    <row r="963">
      <c r="A963" s="88"/>
      <c r="B963" s="88"/>
    </row>
    <row r="964">
      <c r="A964" s="88"/>
      <c r="B964" s="88"/>
    </row>
    <row r="965">
      <c r="A965" s="88"/>
      <c r="B965" s="88"/>
    </row>
    <row r="966">
      <c r="A966" s="88"/>
      <c r="B966" s="88"/>
    </row>
    <row r="967">
      <c r="A967" s="88"/>
      <c r="B967" s="88"/>
    </row>
    <row r="968">
      <c r="A968" s="88"/>
      <c r="B968" s="88"/>
    </row>
    <row r="969">
      <c r="A969" s="88"/>
      <c r="B969" s="88"/>
    </row>
    <row r="970">
      <c r="A970" s="88"/>
      <c r="B970" s="88"/>
    </row>
    <row r="971">
      <c r="A971" s="88"/>
      <c r="B971" s="88"/>
    </row>
    <row r="972">
      <c r="A972" s="88"/>
      <c r="B972" s="88"/>
    </row>
    <row r="973">
      <c r="A973" s="88"/>
      <c r="B973" s="88"/>
    </row>
    <row r="974">
      <c r="A974" s="88"/>
      <c r="B974" s="88"/>
    </row>
    <row r="975">
      <c r="A975" s="88"/>
      <c r="B975" s="88"/>
    </row>
    <row r="976">
      <c r="A976" s="88"/>
      <c r="B976" s="88"/>
    </row>
    <row r="977">
      <c r="A977" s="88"/>
      <c r="B977" s="88"/>
    </row>
    <row r="978">
      <c r="A978" s="88"/>
      <c r="B978" s="88"/>
    </row>
    <row r="979">
      <c r="A979" s="88"/>
      <c r="B979" s="88"/>
    </row>
    <row r="980">
      <c r="A980" s="88"/>
      <c r="B980" s="88"/>
    </row>
    <row r="981">
      <c r="A981" s="88"/>
      <c r="B981" s="88"/>
    </row>
    <row r="982">
      <c r="A982" s="88"/>
      <c r="B982" s="88"/>
    </row>
    <row r="983">
      <c r="A983" s="88"/>
      <c r="B983" s="88"/>
    </row>
    <row r="984">
      <c r="A984" s="88"/>
      <c r="B984" s="88"/>
    </row>
    <row r="985">
      <c r="A985" s="88"/>
      <c r="B985" s="88"/>
    </row>
    <row r="986">
      <c r="A986" s="88"/>
      <c r="B986" s="88"/>
    </row>
    <row r="987">
      <c r="A987" s="88"/>
      <c r="B987" s="88"/>
    </row>
    <row r="988">
      <c r="A988" s="88"/>
      <c r="B988" s="88"/>
    </row>
    <row r="989">
      <c r="A989" s="88"/>
      <c r="B989" s="88"/>
    </row>
    <row r="990">
      <c r="A990" s="88"/>
      <c r="B990" s="88"/>
    </row>
    <row r="991">
      <c r="A991" s="88"/>
      <c r="B991" s="88"/>
    </row>
    <row r="992">
      <c r="A992" s="88"/>
      <c r="B992" s="88"/>
    </row>
    <row r="993">
      <c r="A993" s="88"/>
      <c r="B993" s="88"/>
    </row>
    <row r="994">
      <c r="A994" s="88"/>
      <c r="B994" s="88"/>
    </row>
    <row r="995">
      <c r="A995" s="88"/>
      <c r="B995" s="88"/>
    </row>
    <row r="996">
      <c r="A996" s="88"/>
      <c r="B996" s="88"/>
    </row>
    <row r="997">
      <c r="A997" s="88"/>
      <c r="B997" s="88"/>
    </row>
    <row r="998">
      <c r="A998" s="88"/>
      <c r="B998" s="88"/>
    </row>
    <row r="999">
      <c r="A999" s="88"/>
      <c r="B999" s="88"/>
    </row>
    <row r="1000">
      <c r="A1000" s="88"/>
      <c r="B1000" s="8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30.0"/>
  </cols>
  <sheetData>
    <row r="1">
      <c r="A1" s="89" t="s">
        <v>340</v>
      </c>
      <c r="B1" s="89" t="s">
        <v>341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</row>
    <row r="2">
      <c r="A2" s="91" t="s">
        <v>129</v>
      </c>
      <c r="B2" s="91" t="s">
        <v>274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</row>
    <row r="3">
      <c r="A3" s="92" t="s">
        <v>200</v>
      </c>
      <c r="B3" s="92" t="s">
        <v>321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</row>
    <row r="4">
      <c r="A4" s="91" t="s">
        <v>66</v>
      </c>
      <c r="B4" s="91" t="s">
        <v>220</v>
      </c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</row>
    <row r="5">
      <c r="A5" s="92" t="s">
        <v>194</v>
      </c>
      <c r="B5" s="92" t="s">
        <v>315</v>
      </c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</row>
    <row r="6">
      <c r="A6" s="91" t="s">
        <v>54</v>
      </c>
      <c r="B6" s="91" t="s">
        <v>216</v>
      </c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</row>
    <row r="7">
      <c r="A7" s="92" t="s">
        <v>210</v>
      </c>
      <c r="B7" s="92" t="s">
        <v>327</v>
      </c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</row>
    <row r="8">
      <c r="A8" s="91" t="s">
        <v>105</v>
      </c>
      <c r="B8" s="91" t="s">
        <v>259</v>
      </c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</row>
    <row r="9">
      <c r="A9" s="92" t="s">
        <v>68</v>
      </c>
      <c r="B9" s="92" t="s">
        <v>227</v>
      </c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</row>
    <row r="10">
      <c r="A10" s="91" t="s">
        <v>212</v>
      </c>
      <c r="B10" s="91" t="s">
        <v>329</v>
      </c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</row>
    <row r="11">
      <c r="A11" s="92" t="s">
        <v>93</v>
      </c>
      <c r="B11" s="92" t="s">
        <v>249</v>
      </c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</row>
    <row r="12">
      <c r="A12" s="91" t="s">
        <v>2</v>
      </c>
      <c r="B12" s="91" t="s">
        <v>236</v>
      </c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</row>
    <row r="13">
      <c r="A13" s="92" t="s">
        <v>165</v>
      </c>
      <c r="B13" s="92" t="s">
        <v>297</v>
      </c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</row>
    <row r="14">
      <c r="A14" s="91" t="s">
        <v>117</v>
      </c>
      <c r="B14" s="91" t="s">
        <v>267</v>
      </c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</row>
    <row r="15">
      <c r="A15" s="92" t="s">
        <v>72</v>
      </c>
      <c r="B15" s="92" t="s">
        <v>230</v>
      </c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</row>
    <row r="16">
      <c r="A16" s="91" t="s">
        <v>177</v>
      </c>
      <c r="B16" s="91" t="s">
        <v>303</v>
      </c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</row>
    <row r="17">
      <c r="A17" s="92" t="s">
        <v>89</v>
      </c>
      <c r="B17" s="92" t="s">
        <v>245</v>
      </c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</row>
    <row r="18">
      <c r="A18" s="91" t="s">
        <v>190</v>
      </c>
      <c r="B18" s="91" t="s">
        <v>312</v>
      </c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</row>
    <row r="19">
      <c r="A19" s="92" t="s">
        <v>202</v>
      </c>
      <c r="B19" s="92" t="s">
        <v>322</v>
      </c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</row>
    <row r="20">
      <c r="A20" s="91" t="s">
        <v>81</v>
      </c>
      <c r="B20" s="91" t="s">
        <v>239</v>
      </c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</row>
    <row r="21">
      <c r="A21" s="92" t="s">
        <v>208</v>
      </c>
      <c r="B21" s="92" t="s">
        <v>325</v>
      </c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</row>
    <row r="22">
      <c r="A22" s="91" t="s">
        <v>342</v>
      </c>
      <c r="B22" s="91" t="s">
        <v>343</v>
      </c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</row>
    <row r="23">
      <c r="A23" s="92" t="s">
        <v>344</v>
      </c>
      <c r="B23" s="92" t="s">
        <v>345</v>
      </c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</row>
    <row r="24">
      <c r="A24" s="91" t="s">
        <v>58</v>
      </c>
      <c r="B24" s="91" t="s">
        <v>220</v>
      </c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</row>
    <row r="25">
      <c r="A25" s="92" t="s">
        <v>113</v>
      </c>
      <c r="B25" s="92" t="s">
        <v>265</v>
      </c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</row>
    <row r="26">
      <c r="A26" s="91" t="s">
        <v>137</v>
      </c>
      <c r="B26" s="91" t="s">
        <v>277</v>
      </c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</row>
    <row r="27">
      <c r="A27" s="92" t="s">
        <v>346</v>
      </c>
      <c r="B27" s="92" t="s">
        <v>347</v>
      </c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</row>
    <row r="28">
      <c r="A28" s="91" t="s">
        <v>182</v>
      </c>
      <c r="B28" s="91" t="s">
        <v>306</v>
      </c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</row>
    <row r="29">
      <c r="A29" s="92" t="s">
        <v>119</v>
      </c>
      <c r="B29" s="92" t="s">
        <v>268</v>
      </c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</row>
    <row r="30">
      <c r="A30" s="91" t="s">
        <v>348</v>
      </c>
      <c r="B30" s="91" t="s">
        <v>349</v>
      </c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</row>
    <row r="31">
      <c r="A31" s="92" t="s">
        <v>103</v>
      </c>
      <c r="B31" s="92" t="s">
        <v>257</v>
      </c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</row>
    <row r="32">
      <c r="A32" s="91" t="s">
        <v>64</v>
      </c>
      <c r="B32" s="91" t="s">
        <v>226</v>
      </c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</row>
    <row r="33">
      <c r="A33" s="92" t="s">
        <v>350</v>
      </c>
      <c r="B33" s="92" t="s">
        <v>277</v>
      </c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</row>
    <row r="34">
      <c r="A34" s="91" t="s">
        <v>99</v>
      </c>
      <c r="B34" s="91" t="s">
        <v>254</v>
      </c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</row>
    <row r="35">
      <c r="A35" s="92" t="s">
        <v>143</v>
      </c>
      <c r="B35" s="92" t="s">
        <v>281</v>
      </c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</row>
    <row r="36">
      <c r="A36" s="91" t="s">
        <v>351</v>
      </c>
      <c r="B36" s="91" t="s">
        <v>352</v>
      </c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</row>
    <row r="37">
      <c r="A37" s="92" t="s">
        <v>353</v>
      </c>
      <c r="B37" s="92" t="s">
        <v>354</v>
      </c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</row>
    <row r="38">
      <c r="A38" s="91" t="s">
        <v>355</v>
      </c>
      <c r="B38" s="91" t="s">
        <v>356</v>
      </c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</row>
    <row r="39">
      <c r="A39" s="92" t="s">
        <v>83</v>
      </c>
      <c r="B39" s="92" t="s">
        <v>240</v>
      </c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</row>
    <row r="40">
      <c r="A40" s="91" t="s">
        <v>95</v>
      </c>
      <c r="B40" s="91" t="s">
        <v>250</v>
      </c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</row>
    <row r="41">
      <c r="A41" s="92" t="s">
        <v>192</v>
      </c>
      <c r="B41" s="92" t="s">
        <v>314</v>
      </c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</row>
    <row r="42">
      <c r="A42" s="91" t="s">
        <v>151</v>
      </c>
      <c r="B42" s="91" t="s">
        <v>288</v>
      </c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</row>
    <row r="43">
      <c r="A43" s="92" t="s">
        <v>357</v>
      </c>
      <c r="B43" s="92" t="s">
        <v>358</v>
      </c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</row>
    <row r="44">
      <c r="A44" s="91" t="s">
        <v>135</v>
      </c>
      <c r="B44" s="91" t="s">
        <v>276</v>
      </c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</row>
    <row r="45">
      <c r="A45" s="92" t="s">
        <v>97</v>
      </c>
      <c r="B45" s="92" t="s">
        <v>252</v>
      </c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</row>
    <row r="46">
      <c r="A46" s="91" t="s">
        <v>139</v>
      </c>
      <c r="B46" s="91" t="s">
        <v>278</v>
      </c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</row>
    <row r="47">
      <c r="A47" s="92" t="s">
        <v>133</v>
      </c>
      <c r="B47" s="92" t="s">
        <v>275</v>
      </c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</row>
    <row r="48">
      <c r="A48" s="91" t="s">
        <v>359</v>
      </c>
      <c r="B48" s="91" t="s">
        <v>360</v>
      </c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</row>
    <row r="49">
      <c r="A49" s="92" t="s">
        <v>56</v>
      </c>
      <c r="B49" s="92" t="s">
        <v>218</v>
      </c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</row>
    <row r="50">
      <c r="A50" s="91" t="s">
        <v>361</v>
      </c>
      <c r="B50" s="91" t="s">
        <v>362</v>
      </c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</row>
    <row r="51">
      <c r="A51" s="92" t="s">
        <v>363</v>
      </c>
      <c r="B51" s="92" t="s">
        <v>364</v>
      </c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</row>
    <row r="52">
      <c r="A52" s="91" t="s">
        <v>186</v>
      </c>
      <c r="B52" s="91" t="s">
        <v>309</v>
      </c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</row>
    <row r="53">
      <c r="A53" s="92" t="s">
        <v>365</v>
      </c>
      <c r="B53" s="92" t="s">
        <v>366</v>
      </c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</row>
    <row r="54">
      <c r="A54" s="91" t="s">
        <v>367</v>
      </c>
      <c r="B54" s="91" t="s">
        <v>354</v>
      </c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</row>
    <row r="55">
      <c r="A55" s="92" t="s">
        <v>141</v>
      </c>
      <c r="B55" s="92" t="s">
        <v>280</v>
      </c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</row>
    <row r="56">
      <c r="A56" s="91" t="s">
        <v>368</v>
      </c>
      <c r="B56" s="91" t="s">
        <v>369</v>
      </c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</row>
    <row r="57">
      <c r="A57" s="92" t="s">
        <v>121</v>
      </c>
      <c r="B57" s="92" t="s">
        <v>269</v>
      </c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</row>
    <row r="58">
      <c r="A58" s="91" t="s">
        <v>157</v>
      </c>
      <c r="B58" s="91" t="s">
        <v>291</v>
      </c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</row>
    <row r="59">
      <c r="A59" s="92" t="s">
        <v>87</v>
      </c>
      <c r="B59" s="92" t="s">
        <v>243</v>
      </c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</row>
    <row r="60">
      <c r="A60" s="91" t="s">
        <v>70</v>
      </c>
      <c r="B60" s="91" t="s">
        <v>228</v>
      </c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</row>
    <row r="61">
      <c r="A61" s="92" t="s">
        <v>123</v>
      </c>
      <c r="B61" s="92" t="s">
        <v>271</v>
      </c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</row>
    <row r="62">
      <c r="A62" s="91" t="s">
        <v>109</v>
      </c>
      <c r="B62" s="91" t="s">
        <v>262</v>
      </c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</row>
    <row r="63">
      <c r="A63" s="92" t="s">
        <v>370</v>
      </c>
      <c r="B63" s="92" t="s">
        <v>371</v>
      </c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</row>
    <row r="64">
      <c r="A64" s="91" t="s">
        <v>204</v>
      </c>
      <c r="B64" s="91" t="s">
        <v>323</v>
      </c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</row>
    <row r="65">
      <c r="A65" s="92" t="s">
        <v>91</v>
      </c>
      <c r="B65" s="92" t="s">
        <v>247</v>
      </c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</row>
    <row r="66">
      <c r="A66" s="91" t="s">
        <v>372</v>
      </c>
      <c r="B66" s="91" t="s">
        <v>373</v>
      </c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</row>
    <row r="67">
      <c r="A67" s="92" t="s">
        <v>196</v>
      </c>
      <c r="B67" s="92" t="s">
        <v>317</v>
      </c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</row>
    <row r="68">
      <c r="A68" s="91" t="s">
        <v>374</v>
      </c>
      <c r="B68" s="91" t="s">
        <v>375</v>
      </c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</row>
    <row r="69">
      <c r="A69" s="92" t="s">
        <v>131</v>
      </c>
      <c r="B69" s="92" t="s">
        <v>249</v>
      </c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</row>
    <row r="70">
      <c r="A70" s="91" t="s">
        <v>85</v>
      </c>
      <c r="B70" s="91" t="s">
        <v>241</v>
      </c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</row>
    <row r="71">
      <c r="A71" s="92" t="s">
        <v>376</v>
      </c>
      <c r="B71" s="92" t="s">
        <v>377</v>
      </c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</row>
    <row r="72">
      <c r="A72" s="91" t="s">
        <v>206</v>
      </c>
      <c r="B72" s="91" t="s">
        <v>324</v>
      </c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</row>
    <row r="73">
      <c r="A73" s="92" t="s">
        <v>60</v>
      </c>
      <c r="B73" s="92" t="s">
        <v>222</v>
      </c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</row>
    <row r="74">
      <c r="A74" s="91" t="s">
        <v>378</v>
      </c>
      <c r="B74" s="91" t="s">
        <v>379</v>
      </c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</row>
    <row r="75">
      <c r="A75" s="92" t="s">
        <v>111</v>
      </c>
      <c r="B75" s="92" t="s">
        <v>263</v>
      </c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</row>
    <row r="76">
      <c r="A76" s="91" t="s">
        <v>380</v>
      </c>
      <c r="B76" s="91" t="s">
        <v>381</v>
      </c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</row>
    <row r="77">
      <c r="A77" s="92" t="s">
        <v>145</v>
      </c>
      <c r="B77" s="92" t="s">
        <v>283</v>
      </c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</row>
    <row r="78">
      <c r="A78" s="91" t="s">
        <v>382</v>
      </c>
      <c r="B78" s="91" t="s">
        <v>383</v>
      </c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</row>
    <row r="79">
      <c r="A79" s="92" t="s">
        <v>384</v>
      </c>
      <c r="B79" s="92" t="s">
        <v>385</v>
      </c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</row>
    <row r="80">
      <c r="A80" s="91" t="s">
        <v>386</v>
      </c>
      <c r="B80" s="93" t="s">
        <v>387</v>
      </c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</row>
    <row r="81">
      <c r="A81" s="92" t="s">
        <v>388</v>
      </c>
      <c r="B81" s="92" t="s">
        <v>389</v>
      </c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</row>
    <row r="82">
      <c r="A82" s="91" t="s">
        <v>107</v>
      </c>
      <c r="B82" s="91" t="s">
        <v>260</v>
      </c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</row>
    <row r="83">
      <c r="A83" s="92" t="s">
        <v>79</v>
      </c>
      <c r="B83" s="92" t="s">
        <v>238</v>
      </c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</row>
    <row r="84">
      <c r="A84" s="91" t="s">
        <v>188</v>
      </c>
      <c r="B84" s="91" t="s">
        <v>310</v>
      </c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</row>
    <row r="85">
      <c r="A85" s="92" t="s">
        <v>175</v>
      </c>
      <c r="B85" s="92" t="s">
        <v>289</v>
      </c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</row>
    <row r="86">
      <c r="A86" s="91" t="s">
        <v>74</v>
      </c>
      <c r="B86" s="91" t="s">
        <v>232</v>
      </c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</row>
    <row r="87">
      <c r="A87" s="92" t="s">
        <v>198</v>
      </c>
      <c r="B87" s="92" t="s">
        <v>319</v>
      </c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</row>
    <row r="88">
      <c r="A88" s="91" t="s">
        <v>390</v>
      </c>
      <c r="B88" s="91" t="s">
        <v>391</v>
      </c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</row>
    <row r="89">
      <c r="A89" s="92" t="s">
        <v>392</v>
      </c>
      <c r="B89" s="92" t="s">
        <v>393</v>
      </c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</row>
    <row r="90">
      <c r="A90" s="91" t="s">
        <v>171</v>
      </c>
      <c r="B90" s="91" t="s">
        <v>300</v>
      </c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</row>
    <row r="91">
      <c r="A91" s="92" t="s">
        <v>394</v>
      </c>
      <c r="B91" s="92" t="s">
        <v>395</v>
      </c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</row>
    <row r="92">
      <c r="A92" s="91" t="s">
        <v>155</v>
      </c>
      <c r="B92" s="91" t="s">
        <v>290</v>
      </c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</row>
    <row r="93">
      <c r="A93" s="92" t="s">
        <v>115</v>
      </c>
      <c r="B93" s="92" t="s">
        <v>266</v>
      </c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</row>
    <row r="94">
      <c r="A94" s="91" t="s">
        <v>396</v>
      </c>
      <c r="B94" s="91" t="s">
        <v>397</v>
      </c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</row>
    <row r="95">
      <c r="A95" s="92" t="s">
        <v>163</v>
      </c>
      <c r="B95" s="92" t="s">
        <v>295</v>
      </c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</row>
    <row r="96">
      <c r="A96" s="91" t="s">
        <v>125</v>
      </c>
      <c r="B96" s="91" t="s">
        <v>272</v>
      </c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</row>
    <row r="97">
      <c r="A97" s="92" t="s">
        <v>76</v>
      </c>
      <c r="B97" s="92" t="s">
        <v>234</v>
      </c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</row>
    <row r="98">
      <c r="A98" s="91" t="s">
        <v>398</v>
      </c>
      <c r="B98" s="91" t="s">
        <v>399</v>
      </c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</row>
    <row r="99">
      <c r="A99" s="92" t="s">
        <v>181</v>
      </c>
      <c r="B99" s="92" t="s">
        <v>305</v>
      </c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</row>
    <row r="100">
      <c r="A100" s="91" t="s">
        <v>400</v>
      </c>
      <c r="B100" s="91" t="s">
        <v>401</v>
      </c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</row>
    <row r="101">
      <c r="A101" s="92" t="s">
        <v>402</v>
      </c>
      <c r="B101" s="92" t="s">
        <v>403</v>
      </c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</row>
    <row r="102">
      <c r="A102" s="91" t="s">
        <v>62</v>
      </c>
      <c r="B102" s="91" t="s">
        <v>224</v>
      </c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</row>
    <row r="103">
      <c r="A103" s="92" t="s">
        <v>404</v>
      </c>
      <c r="B103" s="92" t="s">
        <v>405</v>
      </c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</row>
    <row r="104">
      <c r="A104" s="91" t="s">
        <v>406</v>
      </c>
      <c r="B104" s="91" t="s">
        <v>216</v>
      </c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</row>
    <row r="105">
      <c r="A105" s="92" t="s">
        <v>173</v>
      </c>
      <c r="B105" s="92" t="s">
        <v>301</v>
      </c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</row>
    <row r="106">
      <c r="A106" s="91" t="s">
        <v>407</v>
      </c>
      <c r="B106" s="91" t="s">
        <v>408</v>
      </c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</row>
    <row r="107">
      <c r="A107" s="92" t="s">
        <v>409</v>
      </c>
      <c r="B107" s="92" t="s">
        <v>410</v>
      </c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</row>
    <row r="108">
      <c r="A108" s="91" t="s">
        <v>127</v>
      </c>
      <c r="B108" s="91" t="s">
        <v>273</v>
      </c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</row>
    <row r="109">
      <c r="A109" s="92" t="s">
        <v>147</v>
      </c>
      <c r="B109" s="92" t="s">
        <v>285</v>
      </c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</row>
    <row r="110">
      <c r="A110" s="91" t="s">
        <v>411</v>
      </c>
      <c r="B110" s="91" t="s">
        <v>412</v>
      </c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</row>
    <row r="111">
      <c r="A111" s="92" t="s">
        <v>184</v>
      </c>
      <c r="B111" s="92" t="s">
        <v>307</v>
      </c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</row>
    <row r="112">
      <c r="A112" s="91" t="s">
        <v>159</v>
      </c>
      <c r="B112" s="91" t="s">
        <v>293</v>
      </c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</row>
    <row r="113">
      <c r="A113" s="92" t="s">
        <v>413</v>
      </c>
      <c r="B113" s="92" t="s">
        <v>414</v>
      </c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</row>
    <row r="114">
      <c r="A114" s="91" t="s">
        <v>415</v>
      </c>
      <c r="B114" s="91" t="s">
        <v>416</v>
      </c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</row>
    <row r="115">
      <c r="A115" s="92" t="s">
        <v>161</v>
      </c>
      <c r="B115" s="92" t="s">
        <v>161</v>
      </c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</row>
    <row r="116">
      <c r="A116" s="91" t="s">
        <v>179</v>
      </c>
      <c r="B116" s="91" t="s">
        <v>304</v>
      </c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</row>
    <row r="117">
      <c r="A117" s="92" t="s">
        <v>149</v>
      </c>
      <c r="B117" s="92" t="s">
        <v>287</v>
      </c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</row>
    <row r="118">
      <c r="A118" s="91" t="s">
        <v>417</v>
      </c>
      <c r="B118" s="91" t="s">
        <v>418</v>
      </c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</row>
    <row r="119">
      <c r="A119" s="92" t="s">
        <v>419</v>
      </c>
      <c r="B119" s="92" t="s">
        <v>420</v>
      </c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</row>
    <row r="120">
      <c r="A120" s="91" t="s">
        <v>421</v>
      </c>
      <c r="B120" s="91" t="s">
        <v>422</v>
      </c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</row>
    <row r="121">
      <c r="A121" s="92" t="s">
        <v>101</v>
      </c>
      <c r="B121" s="92" t="s">
        <v>255</v>
      </c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</row>
    <row r="122">
      <c r="A122" s="91" t="s">
        <v>423</v>
      </c>
      <c r="B122" s="91" t="s">
        <v>424</v>
      </c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</row>
    <row r="123">
      <c r="A123" s="92" t="s">
        <v>425</v>
      </c>
      <c r="B123" s="92" t="s">
        <v>426</v>
      </c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</row>
    <row r="124">
      <c r="A124" s="91" t="s">
        <v>427</v>
      </c>
      <c r="B124" s="91" t="s">
        <v>428</v>
      </c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</row>
    <row r="125">
      <c r="A125" s="92" t="s">
        <v>429</v>
      </c>
      <c r="B125" s="92" t="s">
        <v>430</v>
      </c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</row>
    <row r="126">
      <c r="A126" s="91" t="s">
        <v>431</v>
      </c>
      <c r="B126" s="91" t="s">
        <v>432</v>
      </c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</row>
    <row r="127">
      <c r="A127" s="92" t="s">
        <v>433</v>
      </c>
      <c r="B127" s="92" t="s">
        <v>434</v>
      </c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</row>
    <row r="128">
      <c r="A128" s="91" t="s">
        <v>435</v>
      </c>
      <c r="B128" s="91" t="s">
        <v>436</v>
      </c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</row>
    <row r="129">
      <c r="A129" s="92" t="s">
        <v>437</v>
      </c>
      <c r="B129" s="92" t="s">
        <v>438</v>
      </c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</row>
    <row r="130">
      <c r="A130" s="91" t="s">
        <v>167</v>
      </c>
      <c r="B130" s="91" t="s">
        <v>298</v>
      </c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</row>
    <row r="131">
      <c r="A131" s="92" t="s">
        <v>169</v>
      </c>
      <c r="B131" s="92" t="s">
        <v>299</v>
      </c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</row>
    <row r="132">
      <c r="A132" s="91" t="s">
        <v>439</v>
      </c>
      <c r="B132" s="91" t="s">
        <v>440</v>
      </c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</row>
    <row r="133">
      <c r="A133" s="92" t="s">
        <v>441</v>
      </c>
      <c r="B133" s="92" t="s">
        <v>442</v>
      </c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</row>
    <row r="134">
      <c r="A134" s="91" t="s">
        <v>443</v>
      </c>
      <c r="B134" s="91" t="s">
        <v>444</v>
      </c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</row>
    <row r="135">
      <c r="A135" s="92" t="s">
        <v>445</v>
      </c>
      <c r="B135" s="92" t="s">
        <v>446</v>
      </c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</row>
    <row r="136">
      <c r="A136" s="91" t="s">
        <v>447</v>
      </c>
      <c r="B136" s="91" t="s">
        <v>448</v>
      </c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</row>
    <row r="137">
      <c r="A137" s="92" t="s">
        <v>449</v>
      </c>
      <c r="B137" s="92" t="s">
        <v>450</v>
      </c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</row>
    <row r="138">
      <c r="A138" s="91" t="s">
        <v>451</v>
      </c>
      <c r="B138" s="91" t="s">
        <v>452</v>
      </c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</row>
    <row r="139">
      <c r="A139" s="92" t="s">
        <v>453</v>
      </c>
      <c r="B139" s="92" t="s">
        <v>454</v>
      </c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</row>
    <row r="140">
      <c r="A140" s="91" t="s">
        <v>455</v>
      </c>
      <c r="B140" s="91" t="s">
        <v>456</v>
      </c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</row>
    <row r="141">
      <c r="A141" s="92" t="s">
        <v>457</v>
      </c>
      <c r="B141" s="92" t="s">
        <v>458</v>
      </c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</row>
    <row r="142">
      <c r="A142" s="91" t="s">
        <v>459</v>
      </c>
      <c r="B142" s="91" t="s">
        <v>460</v>
      </c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</row>
    <row r="143">
      <c r="A143" s="92" t="s">
        <v>461</v>
      </c>
      <c r="B143" s="92" t="s">
        <v>462</v>
      </c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</row>
    <row r="144">
      <c r="A144" s="91" t="s">
        <v>463</v>
      </c>
      <c r="B144" s="91" t="s">
        <v>464</v>
      </c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</row>
    <row r="145">
      <c r="A145" s="92" t="s">
        <v>465</v>
      </c>
      <c r="B145" s="92" t="s">
        <v>465</v>
      </c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</row>
    <row r="146">
      <c r="A146" s="91" t="s">
        <v>466</v>
      </c>
      <c r="B146" s="91" t="s">
        <v>467</v>
      </c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</row>
    <row r="147">
      <c r="A147" s="92" t="s">
        <v>468</v>
      </c>
      <c r="B147" s="92" t="s">
        <v>469</v>
      </c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</row>
    <row r="148">
      <c r="A148" s="91" t="s">
        <v>470</v>
      </c>
      <c r="B148" s="91" t="s">
        <v>471</v>
      </c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</row>
    <row r="149">
      <c r="A149" s="92" t="s">
        <v>472</v>
      </c>
      <c r="B149" s="92" t="s">
        <v>230</v>
      </c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</row>
    <row r="150">
      <c r="A150" s="91" t="s">
        <v>473</v>
      </c>
      <c r="B150" s="91" t="s">
        <v>474</v>
      </c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</row>
    <row r="151">
      <c r="A151" s="92" t="s">
        <v>475</v>
      </c>
      <c r="B151" s="92" t="s">
        <v>476</v>
      </c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</row>
    <row r="152">
      <c r="A152" s="91" t="s">
        <v>477</v>
      </c>
      <c r="B152" s="91" t="s">
        <v>478</v>
      </c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</row>
    <row r="153">
      <c r="A153" s="92" t="s">
        <v>479</v>
      </c>
      <c r="B153" s="92" t="s">
        <v>480</v>
      </c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</row>
    <row r="154">
      <c r="A154" s="91" t="s">
        <v>481</v>
      </c>
      <c r="B154" s="91" t="s">
        <v>482</v>
      </c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</row>
    <row r="155">
      <c r="A155" s="92" t="s">
        <v>483</v>
      </c>
      <c r="B155" s="92" t="s">
        <v>484</v>
      </c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</row>
    <row r="156">
      <c r="A156" s="91" t="s">
        <v>485</v>
      </c>
      <c r="B156" s="91" t="s">
        <v>486</v>
      </c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</row>
    <row r="157">
      <c r="A157" s="92" t="s">
        <v>487</v>
      </c>
      <c r="B157" s="92" t="s">
        <v>488</v>
      </c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</row>
    <row r="158">
      <c r="A158" s="91" t="s">
        <v>489</v>
      </c>
      <c r="B158" s="91" t="s">
        <v>490</v>
      </c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</row>
    <row r="159">
      <c r="A159" s="92" t="s">
        <v>491</v>
      </c>
      <c r="B159" s="92" t="s">
        <v>492</v>
      </c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</row>
    <row r="160">
      <c r="A160" s="91" t="s">
        <v>493</v>
      </c>
      <c r="B160" s="91" t="s">
        <v>494</v>
      </c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</row>
    <row r="161">
      <c r="A161" s="92" t="s">
        <v>495</v>
      </c>
      <c r="B161" s="92" t="s">
        <v>496</v>
      </c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</row>
    <row r="162">
      <c r="A162" s="91" t="s">
        <v>497</v>
      </c>
      <c r="B162" s="91" t="s">
        <v>498</v>
      </c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</row>
    <row r="163">
      <c r="A163" s="92" t="s">
        <v>499</v>
      </c>
      <c r="B163" s="92" t="s">
        <v>500</v>
      </c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</row>
    <row r="164">
      <c r="A164" s="91" t="s">
        <v>501</v>
      </c>
      <c r="B164" s="91" t="s">
        <v>502</v>
      </c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</row>
    <row r="165">
      <c r="A165" s="92" t="s">
        <v>503</v>
      </c>
      <c r="B165" s="92" t="s">
        <v>504</v>
      </c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</row>
    <row r="166">
      <c r="A166" s="91" t="s">
        <v>505</v>
      </c>
      <c r="B166" s="91" t="s">
        <v>506</v>
      </c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</row>
    <row r="167">
      <c r="A167" s="92" t="s">
        <v>507</v>
      </c>
      <c r="B167" s="92" t="s">
        <v>508</v>
      </c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</row>
    <row r="168">
      <c r="A168" s="91" t="s">
        <v>509</v>
      </c>
      <c r="B168" s="91" t="s">
        <v>510</v>
      </c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</row>
    <row r="169">
      <c r="A169" s="92" t="s">
        <v>511</v>
      </c>
      <c r="B169" s="92" t="s">
        <v>512</v>
      </c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</row>
    <row r="170">
      <c r="A170" s="91" t="s">
        <v>513</v>
      </c>
      <c r="B170" s="91" t="s">
        <v>514</v>
      </c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</row>
    <row r="171">
      <c r="A171" s="92" t="s">
        <v>515</v>
      </c>
      <c r="B171" s="92" t="s">
        <v>516</v>
      </c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</row>
    <row r="172">
      <c r="A172" s="91" t="s">
        <v>517</v>
      </c>
      <c r="B172" s="91" t="s">
        <v>288</v>
      </c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</row>
    <row r="173">
      <c r="A173" s="92" t="s">
        <v>153</v>
      </c>
      <c r="B173" s="92" t="s">
        <v>289</v>
      </c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</row>
    <row r="174">
      <c r="A174" s="91" t="s">
        <v>518</v>
      </c>
      <c r="B174" s="91" t="s">
        <v>519</v>
      </c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</row>
    <row r="175">
      <c r="A175" s="92" t="s">
        <v>520</v>
      </c>
      <c r="B175" s="92" t="s">
        <v>521</v>
      </c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</row>
    <row r="176">
      <c r="A176" s="91" t="s">
        <v>522</v>
      </c>
      <c r="B176" s="91" t="s">
        <v>523</v>
      </c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</row>
    <row r="177">
      <c r="A177" s="92" t="s">
        <v>524</v>
      </c>
      <c r="B177" s="92" t="s">
        <v>525</v>
      </c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</row>
    <row r="178">
      <c r="A178" s="91" t="s">
        <v>526</v>
      </c>
      <c r="B178" s="91" t="s">
        <v>527</v>
      </c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</row>
    <row r="179">
      <c r="A179" s="92" t="s">
        <v>528</v>
      </c>
      <c r="B179" s="92" t="s">
        <v>529</v>
      </c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</row>
    <row r="180">
      <c r="A180" s="91" t="s">
        <v>530</v>
      </c>
      <c r="B180" s="91" t="s">
        <v>412</v>
      </c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</row>
    <row r="181">
      <c r="A181" s="92" t="s">
        <v>531</v>
      </c>
      <c r="B181" s="92" t="s">
        <v>532</v>
      </c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</row>
    <row r="182">
      <c r="A182" s="91" t="s">
        <v>533</v>
      </c>
      <c r="B182" s="91" t="s">
        <v>534</v>
      </c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</row>
    <row r="183">
      <c r="A183" s="92" t="s">
        <v>535</v>
      </c>
      <c r="B183" s="92" t="s">
        <v>536</v>
      </c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</row>
    <row r="184">
      <c r="A184" s="91" t="s">
        <v>537</v>
      </c>
      <c r="B184" s="91" t="s">
        <v>538</v>
      </c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</row>
    <row r="185">
      <c r="A185" s="92" t="s">
        <v>539</v>
      </c>
      <c r="B185" s="92" t="s">
        <v>540</v>
      </c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</row>
    <row r="186">
      <c r="A186" s="91" t="s">
        <v>541</v>
      </c>
      <c r="B186" s="91" t="s">
        <v>542</v>
      </c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</row>
    <row r="187">
      <c r="A187" s="92" t="s">
        <v>543</v>
      </c>
      <c r="B187" s="92" t="s">
        <v>544</v>
      </c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</row>
    <row r="188">
      <c r="A188" s="91" t="s">
        <v>545</v>
      </c>
      <c r="B188" s="91" t="s">
        <v>546</v>
      </c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</row>
    <row r="189">
      <c r="A189" s="92" t="s">
        <v>547</v>
      </c>
      <c r="B189" s="92" t="s">
        <v>548</v>
      </c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</row>
    <row r="190">
      <c r="A190" s="91" t="s">
        <v>549</v>
      </c>
      <c r="B190" s="91" t="s">
        <v>550</v>
      </c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</row>
    <row r="191">
      <c r="A191" s="92" t="s">
        <v>551</v>
      </c>
      <c r="B191" s="92" t="s">
        <v>430</v>
      </c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</row>
    <row r="192">
      <c r="A192" s="91" t="s">
        <v>552</v>
      </c>
      <c r="B192" s="91" t="s">
        <v>462</v>
      </c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</row>
    <row r="193">
      <c r="A193" s="92" t="s">
        <v>553</v>
      </c>
      <c r="B193" s="92" t="s">
        <v>554</v>
      </c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</row>
    <row r="194">
      <c r="A194" s="91" t="s">
        <v>555</v>
      </c>
      <c r="B194" s="91" t="s">
        <v>556</v>
      </c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</row>
    <row r="195">
      <c r="A195" s="92" t="s">
        <v>557</v>
      </c>
      <c r="B195" s="92" t="s">
        <v>558</v>
      </c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</row>
    <row r="196">
      <c r="A196" s="91" t="s">
        <v>559</v>
      </c>
      <c r="B196" s="91" t="s">
        <v>560</v>
      </c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</row>
    <row r="197">
      <c r="A197" s="92" t="s">
        <v>561</v>
      </c>
      <c r="B197" s="92" t="s">
        <v>562</v>
      </c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</row>
    <row r="198">
      <c r="A198" s="91" t="s">
        <v>563</v>
      </c>
      <c r="B198" s="91" t="s">
        <v>564</v>
      </c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</row>
    <row r="199">
      <c r="A199" s="92" t="s">
        <v>565</v>
      </c>
      <c r="B199" s="92" t="s">
        <v>566</v>
      </c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</row>
    <row r="200">
      <c r="A200" s="91" t="s">
        <v>567</v>
      </c>
      <c r="B200" s="91" t="s">
        <v>568</v>
      </c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</row>
    <row r="201">
      <c r="A201" s="92" t="s">
        <v>569</v>
      </c>
      <c r="B201" s="92" t="s">
        <v>570</v>
      </c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</row>
    <row r="202">
      <c r="A202" s="91" t="s">
        <v>571</v>
      </c>
      <c r="B202" s="91" t="s">
        <v>572</v>
      </c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</row>
    <row r="203">
      <c r="A203" s="92" t="s">
        <v>573</v>
      </c>
      <c r="B203" s="92" t="s">
        <v>574</v>
      </c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</row>
    <row r="204">
      <c r="A204" s="91" t="s">
        <v>575</v>
      </c>
      <c r="B204" s="91" t="s">
        <v>576</v>
      </c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</row>
    <row r="205">
      <c r="A205" s="92" t="s">
        <v>577</v>
      </c>
      <c r="B205" s="92" t="s">
        <v>578</v>
      </c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</row>
    <row r="206">
      <c r="A206" s="91" t="s">
        <v>579</v>
      </c>
      <c r="B206" s="91" t="s">
        <v>580</v>
      </c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</row>
    <row r="207">
      <c r="A207" s="92" t="s">
        <v>581</v>
      </c>
      <c r="B207" s="92" t="s">
        <v>582</v>
      </c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</row>
    <row r="208">
      <c r="A208" s="91" t="s">
        <v>583</v>
      </c>
      <c r="B208" s="91" t="s">
        <v>343</v>
      </c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</row>
    <row r="209">
      <c r="A209" s="92" t="s">
        <v>584</v>
      </c>
      <c r="B209" s="92" t="s">
        <v>585</v>
      </c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</row>
    <row r="210">
      <c r="A210" s="91" t="s">
        <v>586</v>
      </c>
      <c r="B210" s="91" t="s">
        <v>587</v>
      </c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</row>
    <row r="211">
      <c r="A211" s="92" t="s">
        <v>588</v>
      </c>
      <c r="B211" s="92" t="s">
        <v>589</v>
      </c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</row>
    <row r="212">
      <c r="A212" s="91" t="s">
        <v>590</v>
      </c>
      <c r="B212" s="91" t="s">
        <v>591</v>
      </c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</row>
    <row r="213">
      <c r="A213" s="92" t="s">
        <v>592</v>
      </c>
      <c r="B213" s="92" t="s">
        <v>593</v>
      </c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</row>
    <row r="214">
      <c r="A214" s="91" t="s">
        <v>594</v>
      </c>
      <c r="B214" s="91" t="s">
        <v>595</v>
      </c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</row>
    <row r="215">
      <c r="A215" s="92" t="s">
        <v>596</v>
      </c>
      <c r="B215" s="92" t="s">
        <v>360</v>
      </c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</row>
    <row r="216">
      <c r="A216" s="91" t="s">
        <v>597</v>
      </c>
      <c r="B216" s="91" t="s">
        <v>598</v>
      </c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</row>
    <row r="217">
      <c r="A217" s="92" t="s">
        <v>599</v>
      </c>
      <c r="B217" s="92" t="s">
        <v>600</v>
      </c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</row>
    <row r="218">
      <c r="A218" s="91" t="s">
        <v>601</v>
      </c>
      <c r="B218" s="91" t="s">
        <v>602</v>
      </c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</row>
    <row r="219">
      <c r="A219" s="92" t="s">
        <v>603</v>
      </c>
      <c r="B219" s="92" t="s">
        <v>267</v>
      </c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</row>
    <row r="220">
      <c r="A220" s="91" t="s">
        <v>604</v>
      </c>
      <c r="B220" s="91" t="s">
        <v>605</v>
      </c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</row>
    <row r="221">
      <c r="A221" s="92" t="s">
        <v>606</v>
      </c>
      <c r="B221" s="92" t="s">
        <v>607</v>
      </c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</row>
    <row r="222">
      <c r="A222" s="91" t="s">
        <v>606</v>
      </c>
      <c r="B222" s="91" t="s">
        <v>608</v>
      </c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</row>
    <row r="223">
      <c r="A223" s="92" t="s">
        <v>609</v>
      </c>
      <c r="B223" s="92" t="s">
        <v>610</v>
      </c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</row>
    <row r="224">
      <c r="A224" s="91" t="s">
        <v>611</v>
      </c>
      <c r="B224" s="91" t="s">
        <v>612</v>
      </c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</row>
    <row r="225">
      <c r="A225" s="92" t="s">
        <v>613</v>
      </c>
      <c r="B225" s="92" t="s">
        <v>614</v>
      </c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</row>
    <row r="226">
      <c r="A226" s="91" t="s">
        <v>615</v>
      </c>
      <c r="B226" s="91" t="s">
        <v>616</v>
      </c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</row>
    <row r="227">
      <c r="A227" s="92" t="s">
        <v>617</v>
      </c>
      <c r="B227" s="92" t="s">
        <v>618</v>
      </c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</row>
    <row r="228">
      <c r="A228" s="91" t="s">
        <v>619</v>
      </c>
      <c r="B228" s="91" t="s">
        <v>620</v>
      </c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</row>
    <row r="229">
      <c r="A229" s="92" t="s">
        <v>621</v>
      </c>
      <c r="B229" s="92" t="s">
        <v>622</v>
      </c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</row>
    <row r="230">
      <c r="A230" s="91" t="s">
        <v>623</v>
      </c>
      <c r="B230" s="91" t="s">
        <v>620</v>
      </c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</row>
    <row r="231">
      <c r="A231" s="92" t="s">
        <v>624</v>
      </c>
      <c r="B231" s="92" t="s">
        <v>625</v>
      </c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</row>
    <row r="232">
      <c r="A232" s="91" t="s">
        <v>626</v>
      </c>
      <c r="B232" s="91" t="s">
        <v>627</v>
      </c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</row>
    <row r="233">
      <c r="A233" s="92" t="s">
        <v>628</v>
      </c>
      <c r="B233" s="92" t="s">
        <v>629</v>
      </c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</row>
    <row r="234">
      <c r="A234" s="91" t="s">
        <v>630</v>
      </c>
      <c r="B234" s="91" t="s">
        <v>631</v>
      </c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</row>
    <row r="235">
      <c r="A235" s="92" t="s">
        <v>632</v>
      </c>
      <c r="B235" s="92" t="s">
        <v>593</v>
      </c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</row>
    <row r="236">
      <c r="A236" s="91" t="s">
        <v>633</v>
      </c>
      <c r="B236" s="91" t="s">
        <v>634</v>
      </c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</row>
    <row r="237">
      <c r="A237" s="92" t="s">
        <v>635</v>
      </c>
      <c r="B237" s="92" t="s">
        <v>636</v>
      </c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</row>
    <row r="238">
      <c r="A238" s="91" t="s">
        <v>637</v>
      </c>
      <c r="B238" s="91" t="s">
        <v>275</v>
      </c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</row>
    <row r="239">
      <c r="A239" s="92" t="s">
        <v>638</v>
      </c>
      <c r="B239" s="92" t="s">
        <v>639</v>
      </c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</row>
    <row r="240">
      <c r="A240" s="91" t="s">
        <v>640</v>
      </c>
      <c r="B240" s="91" t="s">
        <v>610</v>
      </c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</row>
    <row r="241">
      <c r="A241" s="92" t="s">
        <v>641</v>
      </c>
      <c r="B241" s="92" t="s">
        <v>642</v>
      </c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</row>
    <row r="242">
      <c r="A242" s="91" t="s">
        <v>643</v>
      </c>
      <c r="B242" s="91" t="s">
        <v>644</v>
      </c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</row>
    <row r="243">
      <c r="A243" s="92" t="s">
        <v>645</v>
      </c>
      <c r="B243" s="92" t="s">
        <v>646</v>
      </c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</row>
    <row r="244">
      <c r="A244" s="91" t="s">
        <v>647</v>
      </c>
      <c r="B244" s="91" t="s">
        <v>271</v>
      </c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</row>
    <row r="245">
      <c r="A245" s="92" t="s">
        <v>648</v>
      </c>
      <c r="B245" s="92" t="s">
        <v>649</v>
      </c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</row>
    <row r="246">
      <c r="A246" s="91" t="s">
        <v>650</v>
      </c>
      <c r="B246" s="91" t="s">
        <v>564</v>
      </c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</row>
    <row r="247">
      <c r="A247" s="92" t="s">
        <v>651</v>
      </c>
      <c r="B247" s="92" t="s">
        <v>652</v>
      </c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</row>
    <row r="248">
      <c r="A248" s="91" t="s">
        <v>653</v>
      </c>
      <c r="B248" s="91" t="s">
        <v>654</v>
      </c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</row>
    <row r="249">
      <c r="A249" s="92" t="s">
        <v>655</v>
      </c>
      <c r="B249" s="92" t="s">
        <v>656</v>
      </c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</row>
    <row r="250">
      <c r="A250" s="91" t="s">
        <v>657</v>
      </c>
      <c r="B250" s="91" t="s">
        <v>658</v>
      </c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</row>
    <row r="251">
      <c r="A251" s="92" t="s">
        <v>659</v>
      </c>
      <c r="B251" s="92" t="s">
        <v>660</v>
      </c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</row>
    <row r="252">
      <c r="A252" s="91" t="s">
        <v>661</v>
      </c>
      <c r="B252" s="91" t="s">
        <v>416</v>
      </c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</row>
    <row r="253">
      <c r="A253" s="92" t="s">
        <v>662</v>
      </c>
      <c r="B253" s="92" t="s">
        <v>663</v>
      </c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</row>
    <row r="254">
      <c r="A254" s="91" t="s">
        <v>664</v>
      </c>
      <c r="B254" s="91" t="s">
        <v>665</v>
      </c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</row>
    <row r="255">
      <c r="A255" s="92" t="s">
        <v>666</v>
      </c>
      <c r="B255" s="92" t="s">
        <v>667</v>
      </c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</row>
    <row r="256">
      <c r="A256" s="91" t="s">
        <v>668</v>
      </c>
      <c r="B256" s="91" t="s">
        <v>263</v>
      </c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</row>
    <row r="257">
      <c r="A257" s="92" t="s">
        <v>669</v>
      </c>
      <c r="B257" s="92" t="s">
        <v>234</v>
      </c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</row>
    <row r="258">
      <c r="A258" s="91" t="s">
        <v>670</v>
      </c>
      <c r="B258" s="91" t="s">
        <v>671</v>
      </c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</row>
    <row r="259">
      <c r="A259" s="92" t="s">
        <v>672</v>
      </c>
      <c r="B259" s="92" t="s">
        <v>673</v>
      </c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</row>
    <row r="260">
      <c r="A260" s="91" t="s">
        <v>674</v>
      </c>
      <c r="B260" s="91" t="s">
        <v>665</v>
      </c>
      <c r="C260" s="90"/>
      <c r="D260" s="90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</row>
    <row r="261">
      <c r="A261" s="92" t="s">
        <v>675</v>
      </c>
      <c r="B261" s="92" t="s">
        <v>676</v>
      </c>
      <c r="C261" s="90"/>
      <c r="D261" s="90"/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</row>
    <row r="262">
      <c r="A262" s="91" t="s">
        <v>677</v>
      </c>
      <c r="B262" s="91" t="s">
        <v>678</v>
      </c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</row>
    <row r="263">
      <c r="A263" s="92" t="s">
        <v>679</v>
      </c>
      <c r="B263" s="92" t="s">
        <v>680</v>
      </c>
      <c r="C263" s="90"/>
      <c r="D263" s="90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</row>
    <row r="264">
      <c r="A264" s="91" t="s">
        <v>681</v>
      </c>
      <c r="B264" s="91" t="s">
        <v>682</v>
      </c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</row>
    <row r="265">
      <c r="A265" s="92" t="s">
        <v>683</v>
      </c>
      <c r="B265" s="92" t="s">
        <v>684</v>
      </c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</row>
    <row r="266">
      <c r="A266" s="91" t="s">
        <v>685</v>
      </c>
      <c r="B266" s="91" t="s">
        <v>686</v>
      </c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</row>
    <row r="267">
      <c r="A267" s="92" t="s">
        <v>687</v>
      </c>
      <c r="B267" s="92" t="s">
        <v>688</v>
      </c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</row>
    <row r="268">
      <c r="A268" s="91" t="s">
        <v>689</v>
      </c>
      <c r="B268" s="91" t="s">
        <v>589</v>
      </c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</row>
    <row r="269">
      <c r="A269" s="92" t="s">
        <v>690</v>
      </c>
      <c r="B269" s="92" t="s">
        <v>691</v>
      </c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</row>
    <row r="270">
      <c r="A270" s="91" t="s">
        <v>692</v>
      </c>
      <c r="B270" s="91" t="s">
        <v>691</v>
      </c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</row>
    <row r="271">
      <c r="A271" s="92" t="s">
        <v>693</v>
      </c>
      <c r="B271" s="92" t="s">
        <v>694</v>
      </c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</row>
    <row r="272">
      <c r="A272" s="91" t="s">
        <v>695</v>
      </c>
      <c r="B272" s="91" t="s">
        <v>696</v>
      </c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</row>
    <row r="273">
      <c r="A273" s="92" t="s">
        <v>697</v>
      </c>
      <c r="B273" s="92" t="s">
        <v>698</v>
      </c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</row>
    <row r="274">
      <c r="A274" s="91" t="s">
        <v>699</v>
      </c>
      <c r="B274" s="91" t="s">
        <v>700</v>
      </c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</row>
    <row r="275">
      <c r="A275" s="92" t="s">
        <v>701</v>
      </c>
      <c r="B275" s="92" t="s">
        <v>702</v>
      </c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</row>
    <row r="276">
      <c r="A276" s="91" t="s">
        <v>703</v>
      </c>
      <c r="B276" s="91" t="s">
        <v>704</v>
      </c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</row>
    <row r="277">
      <c r="A277" s="92" t="s">
        <v>705</v>
      </c>
      <c r="B277" s="92" t="s">
        <v>706</v>
      </c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</row>
    <row r="278">
      <c r="A278" s="91" t="s">
        <v>707</v>
      </c>
      <c r="B278" s="91" t="s">
        <v>708</v>
      </c>
      <c r="C278" s="90"/>
      <c r="D278" s="90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</row>
    <row r="279">
      <c r="A279" s="92" t="s">
        <v>709</v>
      </c>
      <c r="B279" s="92" t="s">
        <v>706</v>
      </c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</row>
    <row r="280">
      <c r="A280" s="91" t="s">
        <v>710</v>
      </c>
      <c r="B280" s="91" t="s">
        <v>570</v>
      </c>
      <c r="C280" s="90"/>
      <c r="D280" s="90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</row>
    <row r="281">
      <c r="A281" s="92" t="s">
        <v>711</v>
      </c>
      <c r="B281" s="92" t="s">
        <v>712</v>
      </c>
      <c r="C281" s="90"/>
      <c r="D281" s="90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</row>
    <row r="282">
      <c r="A282" s="91" t="s">
        <v>713</v>
      </c>
      <c r="B282" s="91" t="s">
        <v>706</v>
      </c>
      <c r="C282" s="90"/>
      <c r="D282" s="90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</row>
    <row r="283">
      <c r="A283" s="92" t="s">
        <v>714</v>
      </c>
      <c r="B283" s="92" t="s">
        <v>715</v>
      </c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</row>
    <row r="284">
      <c r="A284" s="91" t="s">
        <v>716</v>
      </c>
      <c r="B284" s="91" t="s">
        <v>448</v>
      </c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</row>
    <row r="285">
      <c r="A285" s="92" t="s">
        <v>717</v>
      </c>
      <c r="B285" s="92" t="s">
        <v>718</v>
      </c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</row>
    <row r="286">
      <c r="A286" s="91" t="s">
        <v>719</v>
      </c>
      <c r="B286" s="91" t="s">
        <v>680</v>
      </c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</row>
    <row r="287">
      <c r="A287" s="92" t="s">
        <v>720</v>
      </c>
      <c r="B287" s="92" t="s">
        <v>656</v>
      </c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</row>
    <row r="288">
      <c r="A288" s="91" t="s">
        <v>721</v>
      </c>
      <c r="B288" s="91" t="s">
        <v>722</v>
      </c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</row>
    <row r="289">
      <c r="A289" s="92" t="s">
        <v>723</v>
      </c>
      <c r="B289" s="92" t="s">
        <v>724</v>
      </c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</row>
    <row r="290">
      <c r="A290" s="91" t="s">
        <v>725</v>
      </c>
      <c r="B290" s="91" t="s">
        <v>726</v>
      </c>
      <c r="C290" s="90"/>
      <c r="D290" s="90"/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</row>
    <row r="291">
      <c r="A291" s="92" t="s">
        <v>727</v>
      </c>
      <c r="B291" s="92" t="s">
        <v>728</v>
      </c>
      <c r="C291" s="90"/>
      <c r="D291" s="90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</row>
    <row r="292">
      <c r="A292" s="91" t="s">
        <v>729</v>
      </c>
      <c r="B292" s="91" t="s">
        <v>730</v>
      </c>
      <c r="C292" s="90"/>
      <c r="D292" s="90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</row>
    <row r="293">
      <c r="A293" s="92" t="s">
        <v>731</v>
      </c>
      <c r="B293" s="92" t="s">
        <v>732</v>
      </c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</row>
    <row r="294">
      <c r="A294" s="91" t="s">
        <v>733</v>
      </c>
      <c r="B294" s="91" t="s">
        <v>734</v>
      </c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</row>
    <row r="295">
      <c r="A295" s="92" t="s">
        <v>735</v>
      </c>
      <c r="B295" s="92" t="s">
        <v>736</v>
      </c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</row>
    <row r="296">
      <c r="A296" s="91" t="s">
        <v>737</v>
      </c>
      <c r="B296" s="91" t="s">
        <v>738</v>
      </c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</row>
    <row r="297">
      <c r="A297" s="92" t="s">
        <v>739</v>
      </c>
      <c r="B297" s="92" t="s">
        <v>740</v>
      </c>
      <c r="C297" s="90"/>
      <c r="D297" s="90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</row>
    <row r="298">
      <c r="A298" s="91" t="s">
        <v>741</v>
      </c>
      <c r="B298" s="91" t="s">
        <v>742</v>
      </c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</row>
    <row r="299">
      <c r="A299" s="92" t="s">
        <v>743</v>
      </c>
      <c r="B299" s="92" t="s">
        <v>744</v>
      </c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</row>
    <row r="300">
      <c r="A300" s="91" t="s">
        <v>745</v>
      </c>
      <c r="B300" s="91" t="s">
        <v>746</v>
      </c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</row>
    <row r="301">
      <c r="A301" s="92" t="s">
        <v>747</v>
      </c>
      <c r="B301" s="92" t="s">
        <v>748</v>
      </c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</row>
    <row r="302">
      <c r="A302" s="91" t="s">
        <v>749</v>
      </c>
      <c r="B302" s="91" t="s">
        <v>750</v>
      </c>
      <c r="C302" s="90"/>
      <c r="D302" s="90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</row>
    <row r="303">
      <c r="A303" s="92" t="s">
        <v>751</v>
      </c>
      <c r="B303" s="92" t="s">
        <v>298</v>
      </c>
      <c r="C303" s="90"/>
      <c r="D303" s="90"/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</row>
    <row r="304">
      <c r="A304" s="91" t="s">
        <v>752</v>
      </c>
      <c r="B304" s="91" t="s">
        <v>753</v>
      </c>
      <c r="C304" s="90"/>
      <c r="D304" s="90"/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</row>
    <row r="305">
      <c r="A305" s="92" t="s">
        <v>754</v>
      </c>
      <c r="B305" s="92" t="s">
        <v>755</v>
      </c>
      <c r="C305" s="90"/>
      <c r="D305" s="90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</row>
    <row r="306">
      <c r="A306" s="91" t="s">
        <v>756</v>
      </c>
      <c r="B306" s="91" t="s">
        <v>757</v>
      </c>
      <c r="C306" s="90"/>
      <c r="D306" s="90"/>
      <c r="E306" s="9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</row>
    <row r="307">
      <c r="A307" s="92" t="s">
        <v>758</v>
      </c>
      <c r="B307" s="92" t="s">
        <v>759</v>
      </c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</row>
    <row r="308">
      <c r="A308" s="91" t="s">
        <v>760</v>
      </c>
      <c r="B308" s="91" t="s">
        <v>761</v>
      </c>
      <c r="C308" s="90"/>
      <c r="D308" s="90"/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</row>
    <row r="309">
      <c r="A309" s="92" t="s">
        <v>762</v>
      </c>
      <c r="B309" s="92" t="s">
        <v>478</v>
      </c>
      <c r="C309" s="90"/>
      <c r="D309" s="90"/>
      <c r="E309" s="9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</row>
    <row r="310">
      <c r="A310" s="91" t="s">
        <v>763</v>
      </c>
      <c r="B310" s="91" t="s">
        <v>764</v>
      </c>
      <c r="C310" s="90"/>
      <c r="D310" s="90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</row>
    <row r="311">
      <c r="A311" s="92" t="s">
        <v>765</v>
      </c>
      <c r="B311" s="92" t="s">
        <v>722</v>
      </c>
      <c r="C311" s="90"/>
      <c r="D311" s="90"/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</row>
    <row r="312">
      <c r="A312" s="91" t="s">
        <v>766</v>
      </c>
      <c r="B312" s="91" t="s">
        <v>767</v>
      </c>
      <c r="C312" s="90"/>
      <c r="D312" s="90"/>
      <c r="E312" s="9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</row>
    <row r="313">
      <c r="A313" s="92" t="s">
        <v>768</v>
      </c>
      <c r="B313" s="92" t="s">
        <v>728</v>
      </c>
      <c r="C313" s="90"/>
      <c r="D313" s="90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</row>
    <row r="314">
      <c r="A314" s="91" t="s">
        <v>769</v>
      </c>
      <c r="B314" s="91" t="s">
        <v>671</v>
      </c>
      <c r="C314" s="90"/>
      <c r="D314" s="90"/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</row>
    <row r="315">
      <c r="A315" s="92" t="s">
        <v>770</v>
      </c>
      <c r="B315" s="92" t="s">
        <v>771</v>
      </c>
      <c r="C315" s="90"/>
      <c r="D315" s="90"/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</row>
    <row r="316">
      <c r="A316" s="91" t="s">
        <v>772</v>
      </c>
      <c r="B316" s="91" t="s">
        <v>773</v>
      </c>
      <c r="C316" s="90"/>
      <c r="D316" s="90"/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</row>
    <row r="317">
      <c r="A317" s="92" t="s">
        <v>774</v>
      </c>
      <c r="B317" s="92" t="s">
        <v>775</v>
      </c>
      <c r="C317" s="90"/>
      <c r="D317" s="90"/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</row>
    <row r="318">
      <c r="A318" s="91" t="s">
        <v>776</v>
      </c>
      <c r="B318" s="91" t="s">
        <v>777</v>
      </c>
      <c r="C318" s="90"/>
      <c r="D318" s="90"/>
      <c r="E318" s="9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</row>
    <row r="319">
      <c r="A319" s="92" t="s">
        <v>778</v>
      </c>
      <c r="B319" s="92" t="s">
        <v>779</v>
      </c>
      <c r="C319" s="90"/>
      <c r="D319" s="90"/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</row>
    <row r="320">
      <c r="A320" s="91" t="s">
        <v>780</v>
      </c>
      <c r="B320" s="91" t="s">
        <v>781</v>
      </c>
      <c r="C320" s="90"/>
      <c r="D320" s="90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</row>
    <row r="321">
      <c r="A321" s="92" t="s">
        <v>782</v>
      </c>
      <c r="B321" s="92" t="s">
        <v>715</v>
      </c>
      <c r="C321" s="90"/>
      <c r="D321" s="90"/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</row>
    <row r="322">
      <c r="A322" s="91" t="s">
        <v>783</v>
      </c>
      <c r="B322" s="91" t="s">
        <v>784</v>
      </c>
      <c r="C322" s="90"/>
      <c r="D322" s="90"/>
      <c r="E322" s="90"/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</row>
    <row r="323">
      <c r="A323" s="92" t="s">
        <v>785</v>
      </c>
      <c r="B323" s="92" t="s">
        <v>786</v>
      </c>
      <c r="C323" s="90"/>
      <c r="D323" s="90"/>
      <c r="E323" s="90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</row>
    <row r="324">
      <c r="A324" s="91" t="s">
        <v>787</v>
      </c>
      <c r="B324" s="91" t="s">
        <v>788</v>
      </c>
      <c r="C324" s="90"/>
      <c r="D324" s="90"/>
      <c r="E324" s="90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</row>
    <row r="325">
      <c r="A325" s="92" t="s">
        <v>789</v>
      </c>
      <c r="B325" s="92" t="s">
        <v>790</v>
      </c>
      <c r="C325" s="90"/>
      <c r="D325" s="90"/>
      <c r="E325" s="9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</row>
    <row r="326">
      <c r="A326" s="91" t="s">
        <v>791</v>
      </c>
      <c r="B326" s="91" t="s">
        <v>736</v>
      </c>
      <c r="C326" s="90"/>
      <c r="D326" s="90"/>
      <c r="E326" s="9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</row>
    <row r="327">
      <c r="A327" s="92" t="s">
        <v>792</v>
      </c>
      <c r="B327" s="92" t="s">
        <v>494</v>
      </c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</row>
    <row r="328">
      <c r="A328" s="91" t="s">
        <v>793</v>
      </c>
      <c r="B328" s="91" t="s">
        <v>794</v>
      </c>
      <c r="C328" s="90"/>
      <c r="D328" s="90"/>
      <c r="E328" s="90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</row>
    <row r="329">
      <c r="A329" s="92" t="s">
        <v>795</v>
      </c>
      <c r="B329" s="92" t="s">
        <v>696</v>
      </c>
      <c r="C329" s="90"/>
      <c r="D329" s="90"/>
      <c r="E329" s="9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</row>
    <row r="330">
      <c r="A330" s="91" t="s">
        <v>796</v>
      </c>
      <c r="B330" s="91" t="s">
        <v>797</v>
      </c>
      <c r="C330" s="90"/>
      <c r="D330" s="90"/>
      <c r="E330" s="90"/>
      <c r="F330" s="90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</row>
    <row r="331">
      <c r="A331" s="92" t="s">
        <v>798</v>
      </c>
      <c r="B331" s="92" t="s">
        <v>799</v>
      </c>
      <c r="C331" s="90"/>
      <c r="D331" s="90"/>
      <c r="E331" s="90"/>
      <c r="F331" s="90"/>
      <c r="G331" s="90"/>
      <c r="H331" s="90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</row>
    <row r="332">
      <c r="A332" s="91" t="s">
        <v>800</v>
      </c>
      <c r="B332" s="91" t="s">
        <v>801</v>
      </c>
      <c r="C332" s="90"/>
      <c r="D332" s="90"/>
      <c r="E332" s="90"/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</row>
    <row r="333">
      <c r="A333" s="92" t="s">
        <v>802</v>
      </c>
      <c r="B333" s="92" t="s">
        <v>803</v>
      </c>
      <c r="C333" s="90"/>
      <c r="D333" s="90"/>
      <c r="E333" s="90"/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</row>
    <row r="334">
      <c r="A334" s="91" t="s">
        <v>804</v>
      </c>
      <c r="B334" s="91" t="s">
        <v>805</v>
      </c>
      <c r="C334" s="90"/>
      <c r="D334" s="90"/>
      <c r="E334" s="90"/>
      <c r="F334" s="90"/>
      <c r="G334" s="90"/>
      <c r="H334" s="90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</row>
    <row r="335">
      <c r="A335" s="92" t="s">
        <v>806</v>
      </c>
      <c r="B335" s="92" t="s">
        <v>698</v>
      </c>
      <c r="C335" s="90"/>
      <c r="D335" s="90"/>
      <c r="E335" s="90"/>
      <c r="F335" s="90"/>
      <c r="G335" s="90"/>
      <c r="H335" s="90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</row>
    <row r="336">
      <c r="A336" s="91" t="s">
        <v>807</v>
      </c>
      <c r="B336" s="91" t="s">
        <v>808</v>
      </c>
      <c r="C336" s="90"/>
      <c r="D336" s="90"/>
      <c r="E336" s="90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</row>
    <row r="337">
      <c r="A337" s="92" t="s">
        <v>809</v>
      </c>
      <c r="B337" s="92" t="s">
        <v>724</v>
      </c>
      <c r="C337" s="90"/>
      <c r="D337" s="90"/>
      <c r="E337" s="90"/>
      <c r="F337" s="90"/>
      <c r="G337" s="90"/>
      <c r="H337" s="90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</row>
    <row r="338">
      <c r="A338" s="91" t="s">
        <v>810</v>
      </c>
      <c r="B338" s="91" t="s">
        <v>811</v>
      </c>
      <c r="C338" s="90"/>
      <c r="D338" s="90"/>
      <c r="E338" s="90"/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</row>
    <row r="339">
      <c r="A339" s="92" t="s">
        <v>812</v>
      </c>
      <c r="B339" s="92" t="s">
        <v>813</v>
      </c>
      <c r="C339" s="90"/>
      <c r="D339" s="90"/>
      <c r="E339" s="90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</row>
    <row r="340">
      <c r="A340" s="91" t="s">
        <v>814</v>
      </c>
      <c r="B340" s="91" t="s">
        <v>815</v>
      </c>
      <c r="C340" s="90"/>
      <c r="D340" s="90"/>
      <c r="E340" s="90"/>
      <c r="F340" s="90"/>
      <c r="G340" s="90"/>
      <c r="H340" s="90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</row>
    <row r="341">
      <c r="A341" s="92" t="s">
        <v>816</v>
      </c>
      <c r="B341" s="92" t="s">
        <v>784</v>
      </c>
      <c r="C341" s="90"/>
      <c r="D341" s="90"/>
      <c r="E341" s="90"/>
      <c r="F341" s="90"/>
      <c r="G341" s="90"/>
      <c r="H341" s="90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</row>
    <row r="342">
      <c r="A342" s="91" t="s">
        <v>817</v>
      </c>
      <c r="B342" s="91" t="s">
        <v>652</v>
      </c>
      <c r="C342" s="90"/>
      <c r="D342" s="90"/>
      <c r="E342" s="90"/>
      <c r="F342" s="90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</row>
    <row r="343">
      <c r="A343" s="92" t="s">
        <v>818</v>
      </c>
      <c r="B343" s="92" t="s">
        <v>755</v>
      </c>
      <c r="C343" s="90"/>
      <c r="D343" s="90"/>
      <c r="E343" s="90"/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</row>
    <row r="344">
      <c r="A344" s="91" t="s">
        <v>819</v>
      </c>
      <c r="B344" s="91" t="s">
        <v>811</v>
      </c>
      <c r="C344" s="90"/>
      <c r="D344" s="90"/>
      <c r="E344" s="90"/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</row>
    <row r="345">
      <c r="A345" s="92" t="s">
        <v>820</v>
      </c>
      <c r="B345" s="92" t="s">
        <v>821</v>
      </c>
      <c r="C345" s="90"/>
      <c r="D345" s="90"/>
      <c r="E345" s="90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</row>
    <row r="346">
      <c r="A346" s="91" t="s">
        <v>822</v>
      </c>
      <c r="B346" s="91" t="s">
        <v>823</v>
      </c>
      <c r="C346" s="90"/>
      <c r="D346" s="90"/>
      <c r="E346" s="90"/>
      <c r="F346" s="90"/>
      <c r="G346" s="90"/>
      <c r="H346" s="90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</row>
    <row r="347">
      <c r="A347" s="92" t="s">
        <v>824</v>
      </c>
      <c r="B347" s="92" t="s">
        <v>825</v>
      </c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</row>
    <row r="348">
      <c r="A348" s="91" t="s">
        <v>826</v>
      </c>
      <c r="B348" s="91" t="s">
        <v>700</v>
      </c>
      <c r="C348" s="90"/>
      <c r="D348" s="90"/>
      <c r="E348" s="90"/>
      <c r="F348" s="90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</row>
    <row r="349">
      <c r="A349" s="92" t="s">
        <v>827</v>
      </c>
      <c r="B349" s="92" t="s">
        <v>771</v>
      </c>
      <c r="C349" s="90"/>
      <c r="D349" s="90"/>
      <c r="E349" s="9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</row>
    <row r="350">
      <c r="A350" s="91" t="s">
        <v>828</v>
      </c>
      <c r="B350" s="91" t="s">
        <v>805</v>
      </c>
      <c r="C350" s="90"/>
      <c r="D350" s="90"/>
      <c r="E350" s="90"/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</row>
    <row r="351">
      <c r="A351" s="92" t="s">
        <v>829</v>
      </c>
      <c r="B351" s="92" t="s">
        <v>830</v>
      </c>
      <c r="C351" s="90"/>
      <c r="D351" s="90"/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</row>
    <row r="352">
      <c r="A352" s="91" t="s">
        <v>831</v>
      </c>
      <c r="B352" s="91" t="s">
        <v>832</v>
      </c>
      <c r="C352" s="90"/>
      <c r="D352" s="90"/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</row>
    <row r="353">
      <c r="A353" s="92" t="s">
        <v>833</v>
      </c>
      <c r="B353" s="92" t="s">
        <v>277</v>
      </c>
      <c r="C353" s="90"/>
      <c r="D353" s="90"/>
      <c r="E353" s="9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</row>
    <row r="354">
      <c r="A354" s="91" t="s">
        <v>834</v>
      </c>
      <c r="B354" s="91" t="s">
        <v>797</v>
      </c>
      <c r="C354" s="90"/>
      <c r="D354" s="90"/>
      <c r="E354" s="90"/>
      <c r="F354" s="90"/>
      <c r="G354" s="90"/>
      <c r="H354" s="90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</row>
    <row r="355">
      <c r="A355" s="92" t="s">
        <v>835</v>
      </c>
      <c r="B355" s="92" t="s">
        <v>629</v>
      </c>
      <c r="C355" s="90"/>
      <c r="D355" s="90"/>
      <c r="E355" s="90"/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</row>
    <row r="356">
      <c r="A356" s="91" t="s">
        <v>836</v>
      </c>
      <c r="B356" s="91" t="s">
        <v>602</v>
      </c>
      <c r="C356" s="90"/>
      <c r="D356" s="90"/>
      <c r="E356" s="9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</row>
    <row r="357">
      <c r="A357" s="92" t="s">
        <v>837</v>
      </c>
      <c r="B357" s="92" t="s">
        <v>307</v>
      </c>
      <c r="C357" s="90"/>
      <c r="D357" s="90"/>
      <c r="E357" s="90"/>
      <c r="F357" s="90"/>
      <c r="G357" s="90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</row>
    <row r="358">
      <c r="A358" s="91" t="s">
        <v>838</v>
      </c>
      <c r="B358" s="91" t="s">
        <v>839</v>
      </c>
      <c r="C358" s="90"/>
      <c r="D358" s="90"/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</row>
    <row r="359">
      <c r="A359" s="92" t="s">
        <v>840</v>
      </c>
      <c r="B359" s="92" t="s">
        <v>841</v>
      </c>
      <c r="C359" s="90"/>
      <c r="D359" s="90"/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</row>
    <row r="360">
      <c r="A360" s="91" t="s">
        <v>842</v>
      </c>
      <c r="B360" s="91" t="s">
        <v>843</v>
      </c>
      <c r="C360" s="90"/>
      <c r="D360" s="90"/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</row>
    <row r="361">
      <c r="A361" s="92" t="s">
        <v>844</v>
      </c>
      <c r="B361" s="92" t="s">
        <v>845</v>
      </c>
      <c r="C361" s="90"/>
      <c r="D361" s="90"/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</row>
    <row r="362">
      <c r="A362" s="91" t="s">
        <v>846</v>
      </c>
      <c r="B362" s="91" t="s">
        <v>790</v>
      </c>
      <c r="C362" s="90"/>
      <c r="D362" s="90"/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</row>
    <row r="363">
      <c r="A363" s="92" t="s">
        <v>847</v>
      </c>
      <c r="B363" s="92" t="s">
        <v>757</v>
      </c>
      <c r="C363" s="90"/>
      <c r="D363" s="90"/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</row>
    <row r="364">
      <c r="A364" s="91" t="s">
        <v>848</v>
      </c>
      <c r="B364" s="91" t="s">
        <v>740</v>
      </c>
      <c r="C364" s="90"/>
      <c r="D364" s="90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</row>
    <row r="365">
      <c r="A365" s="92" t="s">
        <v>849</v>
      </c>
      <c r="B365" s="92" t="s">
        <v>850</v>
      </c>
      <c r="C365" s="90"/>
      <c r="D365" s="90"/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</row>
    <row r="366">
      <c r="A366" s="91" t="s">
        <v>851</v>
      </c>
      <c r="B366" s="91" t="s">
        <v>825</v>
      </c>
      <c r="C366" s="90"/>
      <c r="D366" s="90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</row>
    <row r="367">
      <c r="A367" s="92" t="s">
        <v>852</v>
      </c>
      <c r="B367" s="92" t="s">
        <v>853</v>
      </c>
      <c r="C367" s="90"/>
      <c r="D367" s="90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</row>
    <row r="368">
      <c r="A368" s="91" t="s">
        <v>854</v>
      </c>
      <c r="B368" s="91" t="s">
        <v>855</v>
      </c>
      <c r="C368" s="90"/>
      <c r="D368" s="90"/>
      <c r="E368" s="9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</row>
    <row r="369">
      <c r="A369" s="92" t="s">
        <v>856</v>
      </c>
      <c r="B369" s="92" t="s">
        <v>857</v>
      </c>
      <c r="C369" s="90"/>
      <c r="D369" s="90"/>
      <c r="E369" s="9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</row>
    <row r="370">
      <c r="A370" s="91" t="s">
        <v>858</v>
      </c>
      <c r="B370" s="91" t="s">
        <v>859</v>
      </c>
      <c r="C370" s="90"/>
      <c r="D370" s="90"/>
      <c r="E370" s="90"/>
      <c r="F370" s="90"/>
      <c r="G370" s="90"/>
      <c r="H370" s="90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</row>
    <row r="371">
      <c r="A371" s="92" t="s">
        <v>860</v>
      </c>
      <c r="B371" s="92" t="s">
        <v>853</v>
      </c>
      <c r="C371" s="90"/>
      <c r="D371" s="90"/>
      <c r="E371" s="90"/>
      <c r="F371" s="90"/>
      <c r="G371" s="90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</row>
    <row r="372">
      <c r="A372" s="91" t="s">
        <v>861</v>
      </c>
      <c r="B372" s="91" t="s">
        <v>862</v>
      </c>
      <c r="C372" s="90"/>
      <c r="D372" s="90"/>
      <c r="E372" s="9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</row>
    <row r="373">
      <c r="A373" s="92" t="s">
        <v>863</v>
      </c>
      <c r="B373" s="92" t="s">
        <v>761</v>
      </c>
      <c r="C373" s="90"/>
      <c r="D373" s="90"/>
      <c r="E373" s="90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</row>
    <row r="374">
      <c r="A374" s="91" t="s">
        <v>864</v>
      </c>
      <c r="B374" s="91" t="s">
        <v>865</v>
      </c>
      <c r="C374" s="90"/>
      <c r="D374" s="90"/>
      <c r="E374" s="90"/>
      <c r="F374" s="90"/>
      <c r="G374" s="90"/>
      <c r="H374" s="90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</row>
    <row r="375">
      <c r="A375" s="92" t="s">
        <v>866</v>
      </c>
      <c r="B375" s="92" t="s">
        <v>867</v>
      </c>
      <c r="C375" s="90"/>
      <c r="D375" s="90"/>
      <c r="E375" s="90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</row>
    <row r="376">
      <c r="A376" s="91" t="s">
        <v>868</v>
      </c>
      <c r="B376" s="91" t="s">
        <v>869</v>
      </c>
      <c r="C376" s="90"/>
      <c r="D376" s="90"/>
      <c r="E376" s="90"/>
      <c r="F376" s="90"/>
      <c r="G376" s="90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</row>
    <row r="377">
      <c r="A377" s="92" t="s">
        <v>870</v>
      </c>
      <c r="B377" s="92" t="s">
        <v>867</v>
      </c>
      <c r="C377" s="90"/>
      <c r="D377" s="90"/>
      <c r="E377" s="90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</row>
    <row r="378">
      <c r="A378" s="91" t="s">
        <v>871</v>
      </c>
      <c r="B378" s="91" t="s">
        <v>872</v>
      </c>
      <c r="C378" s="90"/>
      <c r="D378" s="90"/>
      <c r="E378" s="90"/>
      <c r="F378" s="90"/>
      <c r="G378" s="90"/>
      <c r="H378" s="9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</row>
    <row r="379">
      <c r="A379" s="92" t="s">
        <v>873</v>
      </c>
      <c r="B379" s="92" t="s">
        <v>589</v>
      </c>
      <c r="C379" s="90"/>
      <c r="D379" s="90"/>
      <c r="E379" s="9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</row>
    <row r="380">
      <c r="A380" s="91" t="s">
        <v>874</v>
      </c>
      <c r="B380" s="91" t="s">
        <v>764</v>
      </c>
      <c r="C380" s="90"/>
      <c r="D380" s="90"/>
      <c r="E380" s="90"/>
      <c r="F380" s="90"/>
      <c r="G380" s="90"/>
      <c r="H380" s="90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</row>
    <row r="381">
      <c r="A381" s="92" t="s">
        <v>875</v>
      </c>
      <c r="B381" s="92" t="s">
        <v>876</v>
      </c>
      <c r="C381" s="90"/>
      <c r="D381" s="90"/>
      <c r="E381" s="90"/>
      <c r="F381" s="90"/>
      <c r="G381" s="90"/>
      <c r="H381" s="90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</row>
    <row r="382">
      <c r="A382" s="91" t="s">
        <v>877</v>
      </c>
      <c r="B382" s="91" t="s">
        <v>878</v>
      </c>
      <c r="C382" s="90"/>
      <c r="D382" s="90"/>
      <c r="E382" s="90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</row>
    <row r="383">
      <c r="A383" s="92" t="s">
        <v>879</v>
      </c>
      <c r="B383" s="92" t="s">
        <v>825</v>
      </c>
      <c r="C383" s="90"/>
      <c r="D383" s="90"/>
      <c r="E383" s="90"/>
      <c r="F383" s="90"/>
      <c r="G383" s="90"/>
      <c r="H383" s="90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</row>
    <row r="384">
      <c r="A384" s="91" t="s">
        <v>880</v>
      </c>
      <c r="B384" s="91" t="s">
        <v>608</v>
      </c>
      <c r="C384" s="90"/>
      <c r="D384" s="90"/>
      <c r="E384" s="90"/>
      <c r="F384" s="90"/>
      <c r="G384" s="90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</row>
    <row r="385">
      <c r="A385" s="92" t="s">
        <v>880</v>
      </c>
      <c r="B385" s="92" t="s">
        <v>607</v>
      </c>
      <c r="C385" s="90"/>
      <c r="D385" s="90"/>
      <c r="E385" s="90"/>
      <c r="F385" s="90"/>
      <c r="G385" s="90"/>
      <c r="H385" s="90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</row>
    <row r="386">
      <c r="A386" s="91" t="s">
        <v>881</v>
      </c>
      <c r="B386" s="91" t="s">
        <v>882</v>
      </c>
      <c r="C386" s="90"/>
      <c r="D386" s="90"/>
      <c r="E386" s="90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</row>
    <row r="387">
      <c r="A387" s="92" t="s">
        <v>883</v>
      </c>
      <c r="B387" s="92" t="s">
        <v>832</v>
      </c>
      <c r="C387" s="90"/>
      <c r="D387" s="90"/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</row>
    <row r="388">
      <c r="A388" s="91" t="s">
        <v>884</v>
      </c>
      <c r="B388" s="91" t="s">
        <v>740</v>
      </c>
      <c r="C388" s="90"/>
      <c r="D388" s="90"/>
      <c r="E388" s="90"/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</row>
    <row r="389">
      <c r="A389" s="92" t="s">
        <v>885</v>
      </c>
      <c r="B389" s="92" t="s">
        <v>886</v>
      </c>
      <c r="C389" s="90"/>
      <c r="D389" s="90"/>
      <c r="E389" s="90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</row>
    <row r="390">
      <c r="A390" s="91" t="s">
        <v>887</v>
      </c>
      <c r="B390" s="91" t="s">
        <v>888</v>
      </c>
      <c r="C390" s="90"/>
      <c r="D390" s="90"/>
      <c r="E390" s="90"/>
      <c r="F390" s="90"/>
      <c r="G390" s="90"/>
      <c r="H390" s="90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</row>
    <row r="391">
      <c r="A391" s="92" t="s">
        <v>889</v>
      </c>
      <c r="B391" s="92" t="s">
        <v>738</v>
      </c>
      <c r="C391" s="90"/>
      <c r="D391" s="90"/>
      <c r="E391" s="90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</row>
    <row r="392">
      <c r="A392" s="91" t="s">
        <v>890</v>
      </c>
      <c r="B392" s="91" t="s">
        <v>859</v>
      </c>
      <c r="C392" s="90"/>
      <c r="D392" s="90"/>
      <c r="E392" s="90"/>
      <c r="F392" s="90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</row>
    <row r="393">
      <c r="A393" s="92" t="s">
        <v>891</v>
      </c>
      <c r="B393" s="92" t="s">
        <v>738</v>
      </c>
      <c r="C393" s="90"/>
      <c r="D393" s="90"/>
      <c r="E393" s="90"/>
      <c r="F393" s="90"/>
      <c r="G393" s="90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</row>
    <row r="394">
      <c r="A394" s="91" t="s">
        <v>892</v>
      </c>
      <c r="B394" s="91" t="s">
        <v>893</v>
      </c>
      <c r="C394" s="90"/>
      <c r="D394" s="90"/>
      <c r="E394" s="90"/>
      <c r="F394" s="90"/>
      <c r="G394" s="90"/>
      <c r="H394" s="90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</row>
    <row r="395">
      <c r="A395" s="92" t="s">
        <v>894</v>
      </c>
      <c r="B395" s="92" t="s">
        <v>821</v>
      </c>
      <c r="C395" s="90"/>
      <c r="D395" s="90"/>
      <c r="E395" s="90"/>
      <c r="F395" s="90"/>
      <c r="G395" s="90"/>
      <c r="H395" s="90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</row>
    <row r="396">
      <c r="A396" s="91" t="s">
        <v>895</v>
      </c>
      <c r="B396" s="91" t="s">
        <v>896</v>
      </c>
      <c r="C396" s="90"/>
      <c r="D396" s="90"/>
      <c r="E396" s="90"/>
      <c r="F396" s="90"/>
      <c r="G396" s="90"/>
      <c r="H396" s="90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</row>
    <row r="397">
      <c r="A397" s="92" t="s">
        <v>897</v>
      </c>
      <c r="B397" s="92" t="s">
        <v>898</v>
      </c>
      <c r="C397" s="90"/>
      <c r="D397" s="90"/>
      <c r="E397" s="90"/>
      <c r="F397" s="90"/>
      <c r="G397" s="90"/>
      <c r="H397" s="90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</row>
    <row r="398">
      <c r="A398" s="91" t="s">
        <v>899</v>
      </c>
      <c r="B398" s="91" t="s">
        <v>859</v>
      </c>
      <c r="C398" s="90"/>
      <c r="D398" s="90"/>
      <c r="E398" s="90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</row>
    <row r="399">
      <c r="A399" s="92" t="s">
        <v>900</v>
      </c>
      <c r="B399" s="92" t="s">
        <v>888</v>
      </c>
      <c r="C399" s="90"/>
      <c r="D399" s="90"/>
      <c r="E399" s="90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</row>
    <row r="400">
      <c r="A400" s="91" t="s">
        <v>901</v>
      </c>
      <c r="B400" s="91" t="s">
        <v>738</v>
      </c>
      <c r="C400" s="90"/>
      <c r="D400" s="90"/>
      <c r="E400" s="90"/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</row>
    <row r="401">
      <c r="A401" s="92" t="s">
        <v>902</v>
      </c>
      <c r="B401" s="92" t="s">
        <v>869</v>
      </c>
      <c r="C401" s="90"/>
      <c r="D401" s="90"/>
      <c r="E401" s="90"/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</row>
    <row r="402">
      <c r="A402" s="91" t="s">
        <v>903</v>
      </c>
      <c r="B402" s="91" t="s">
        <v>904</v>
      </c>
      <c r="C402" s="90"/>
      <c r="D402" s="90"/>
      <c r="E402" s="90"/>
      <c r="F402" s="90"/>
      <c r="G402" s="90"/>
      <c r="H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</row>
    <row r="403">
      <c r="A403" s="92" t="s">
        <v>905</v>
      </c>
      <c r="B403" s="92" t="s">
        <v>794</v>
      </c>
      <c r="C403" s="90"/>
      <c r="D403" s="90"/>
      <c r="E403" s="90"/>
      <c r="F403" s="90"/>
      <c r="G403" s="90"/>
      <c r="H403" s="90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</row>
    <row r="404">
      <c r="A404" s="91" t="s">
        <v>906</v>
      </c>
      <c r="B404" s="91" t="s">
        <v>882</v>
      </c>
      <c r="C404" s="90"/>
      <c r="D404" s="90"/>
      <c r="E404" s="90"/>
      <c r="F404" s="90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</row>
    <row r="405">
      <c r="A405" s="92" t="s">
        <v>907</v>
      </c>
      <c r="B405" s="92" t="s">
        <v>908</v>
      </c>
      <c r="C405" s="90"/>
      <c r="D405" s="90"/>
      <c r="E405" s="9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</row>
    <row r="406">
      <c r="A406" s="91" t="s">
        <v>909</v>
      </c>
      <c r="B406" s="91" t="s">
        <v>910</v>
      </c>
      <c r="C406" s="90"/>
      <c r="D406" s="90"/>
      <c r="E406" s="9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</row>
    <row r="407">
      <c r="A407" s="92" t="s">
        <v>911</v>
      </c>
      <c r="B407" s="92" t="s">
        <v>289</v>
      </c>
      <c r="C407" s="90"/>
      <c r="D407" s="90"/>
      <c r="E407" s="90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</row>
    <row r="408">
      <c r="A408" s="91" t="s">
        <v>912</v>
      </c>
      <c r="B408" s="91" t="s">
        <v>825</v>
      </c>
      <c r="C408" s="90"/>
      <c r="D408" s="90"/>
      <c r="E408" s="9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</row>
    <row r="409">
      <c r="A409" s="92" t="s">
        <v>913</v>
      </c>
      <c r="B409" s="92" t="s">
        <v>908</v>
      </c>
      <c r="C409" s="90"/>
      <c r="D409" s="90"/>
      <c r="E409" s="90"/>
      <c r="F409" s="90"/>
      <c r="G409" s="90"/>
      <c r="H409" s="90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</row>
    <row r="410">
      <c r="A410" s="91" t="s">
        <v>914</v>
      </c>
      <c r="B410" s="91" t="s">
        <v>908</v>
      </c>
      <c r="C410" s="90"/>
      <c r="D410" s="90"/>
      <c r="E410" s="90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</row>
    <row r="411">
      <c r="A411" s="92" t="s">
        <v>915</v>
      </c>
      <c r="B411" s="92" t="s">
        <v>234</v>
      </c>
      <c r="C411" s="90"/>
      <c r="D411" s="90"/>
      <c r="E411" s="90"/>
      <c r="F411" s="90"/>
      <c r="G411" s="90"/>
      <c r="H411" s="90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</row>
    <row r="412">
      <c r="A412" s="91" t="s">
        <v>916</v>
      </c>
      <c r="B412" s="91" t="s">
        <v>216</v>
      </c>
      <c r="C412" s="90"/>
      <c r="D412" s="90"/>
      <c r="E412" s="90"/>
      <c r="F412" s="90"/>
      <c r="G412" s="90"/>
      <c r="H412" s="90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</row>
    <row r="413">
      <c r="A413" s="92" t="s">
        <v>917</v>
      </c>
      <c r="B413" s="92" t="s">
        <v>918</v>
      </c>
      <c r="C413" s="90"/>
      <c r="D413" s="90"/>
      <c r="E413" s="9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</row>
    <row r="414">
      <c r="A414" s="91" t="s">
        <v>919</v>
      </c>
      <c r="B414" s="91" t="s">
        <v>920</v>
      </c>
      <c r="C414" s="90"/>
      <c r="D414" s="90"/>
      <c r="E414" s="90"/>
      <c r="F414" s="90"/>
      <c r="G414" s="90"/>
      <c r="H414" s="90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</row>
    <row r="415">
      <c r="A415" s="92" t="s">
        <v>921</v>
      </c>
      <c r="B415" s="92" t="s">
        <v>788</v>
      </c>
      <c r="C415" s="90"/>
      <c r="D415" s="90"/>
      <c r="E415" s="90"/>
      <c r="F415" s="90"/>
      <c r="G415" s="90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</row>
    <row r="416">
      <c r="A416" s="91" t="s">
        <v>922</v>
      </c>
      <c r="B416" s="91" t="s">
        <v>750</v>
      </c>
      <c r="C416" s="90"/>
      <c r="D416" s="90"/>
      <c r="E416" s="90"/>
      <c r="F416" s="90"/>
      <c r="G416" s="90"/>
      <c r="H416" s="90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</row>
    <row r="417">
      <c r="A417" s="92" t="s">
        <v>923</v>
      </c>
      <c r="B417" s="92" t="s">
        <v>801</v>
      </c>
      <c r="C417" s="90"/>
      <c r="D417" s="90"/>
      <c r="E417" s="90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</row>
    <row r="418">
      <c r="A418" s="91" t="s">
        <v>924</v>
      </c>
      <c r="B418" s="91" t="s">
        <v>920</v>
      </c>
      <c r="C418" s="90"/>
      <c r="D418" s="90"/>
      <c r="E418" s="90"/>
      <c r="F418" s="90"/>
      <c r="G418" s="90"/>
      <c r="H418" s="90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</row>
    <row r="419">
      <c r="A419" s="92" t="s">
        <v>925</v>
      </c>
      <c r="B419" s="92" t="s">
        <v>926</v>
      </c>
      <c r="C419" s="90"/>
      <c r="D419" s="90"/>
      <c r="E419" s="90"/>
      <c r="F419" s="90"/>
      <c r="G419" s="90"/>
      <c r="H419" s="90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</row>
    <row r="420">
      <c r="A420" s="91" t="s">
        <v>927</v>
      </c>
      <c r="B420" s="91" t="s">
        <v>448</v>
      </c>
      <c r="C420" s="90"/>
      <c r="D420" s="90"/>
      <c r="E420" s="90"/>
      <c r="F420" s="90"/>
      <c r="G420" s="90"/>
      <c r="H420" s="90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</row>
    <row r="421">
      <c r="A421" s="92" t="s">
        <v>928</v>
      </c>
      <c r="B421" s="92" t="s">
        <v>910</v>
      </c>
      <c r="C421" s="90"/>
      <c r="D421" s="90"/>
      <c r="E421" s="90"/>
      <c r="F421" s="90"/>
      <c r="G421" s="90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</row>
    <row r="422">
      <c r="A422" s="91" t="s">
        <v>929</v>
      </c>
      <c r="B422" s="91" t="s">
        <v>825</v>
      </c>
      <c r="C422" s="90"/>
      <c r="D422" s="90"/>
      <c r="E422" s="90"/>
      <c r="F422" s="90"/>
      <c r="G422" s="90"/>
      <c r="H422" s="90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</row>
    <row r="423">
      <c r="A423" s="92" t="s">
        <v>930</v>
      </c>
      <c r="B423" s="92" t="s">
        <v>931</v>
      </c>
      <c r="C423" s="90"/>
      <c r="D423" s="90"/>
      <c r="E423" s="90"/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</row>
    <row r="424">
      <c r="A424" s="91" t="s">
        <v>932</v>
      </c>
      <c r="B424" s="91" t="s">
        <v>933</v>
      </c>
      <c r="C424" s="90"/>
      <c r="D424" s="90"/>
      <c r="E424" s="90"/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</row>
    <row r="425">
      <c r="A425" s="92" t="s">
        <v>934</v>
      </c>
      <c r="B425" s="92" t="s">
        <v>933</v>
      </c>
      <c r="C425" s="90"/>
      <c r="D425" s="90"/>
      <c r="E425" s="90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</row>
    <row r="426">
      <c r="A426" s="91" t="s">
        <v>935</v>
      </c>
      <c r="B426" s="91" t="s">
        <v>886</v>
      </c>
      <c r="C426" s="90"/>
      <c r="D426" s="90"/>
      <c r="E426" s="90"/>
      <c r="F426" s="90"/>
      <c r="G426" s="90"/>
      <c r="H426" s="9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</row>
    <row r="427">
      <c r="A427" s="92" t="s">
        <v>936</v>
      </c>
      <c r="B427" s="92" t="s">
        <v>724</v>
      </c>
      <c r="C427" s="90"/>
      <c r="D427" s="90"/>
      <c r="E427" s="90"/>
      <c r="F427" s="90"/>
      <c r="G427" s="90"/>
      <c r="H427" s="9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</row>
    <row r="428">
      <c r="A428" s="91" t="s">
        <v>937</v>
      </c>
      <c r="B428" s="91" t="s">
        <v>938</v>
      </c>
      <c r="C428" s="90"/>
      <c r="D428" s="90"/>
      <c r="E428" s="90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</row>
    <row r="429">
      <c r="A429" s="92" t="s">
        <v>939</v>
      </c>
      <c r="B429" s="92" t="s">
        <v>940</v>
      </c>
      <c r="C429" s="90"/>
      <c r="D429" s="90"/>
      <c r="E429" s="90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</row>
    <row r="430">
      <c r="A430" s="91" t="s">
        <v>941</v>
      </c>
      <c r="B430" s="91" t="s">
        <v>825</v>
      </c>
      <c r="C430" s="90"/>
      <c r="D430" s="90"/>
      <c r="E430" s="90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</row>
    <row r="431">
      <c r="A431" s="92" t="s">
        <v>942</v>
      </c>
      <c r="B431" s="92" t="s">
        <v>943</v>
      </c>
      <c r="C431" s="90"/>
      <c r="D431" s="90"/>
      <c r="E431" s="90"/>
      <c r="F431" s="90"/>
      <c r="G431" s="90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</row>
    <row r="432">
      <c r="A432" s="91" t="s">
        <v>944</v>
      </c>
      <c r="B432" s="91" t="s">
        <v>945</v>
      </c>
      <c r="C432" s="90"/>
      <c r="D432" s="90"/>
      <c r="E432" s="90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</row>
    <row r="433">
      <c r="A433" s="92" t="s">
        <v>946</v>
      </c>
      <c r="B433" s="92" t="s">
        <v>825</v>
      </c>
      <c r="C433" s="90"/>
      <c r="D433" s="90"/>
      <c r="E433" s="90"/>
      <c r="F433" s="90"/>
      <c r="G433" s="90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</row>
    <row r="434">
      <c r="A434" s="91" t="s">
        <v>947</v>
      </c>
      <c r="B434" s="91" t="s">
        <v>948</v>
      </c>
      <c r="C434" s="90"/>
      <c r="D434" s="90"/>
      <c r="E434" s="90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</row>
    <row r="435">
      <c r="A435" s="92" t="s">
        <v>949</v>
      </c>
      <c r="B435" s="92" t="s">
        <v>950</v>
      </c>
      <c r="C435" s="90"/>
      <c r="D435" s="90"/>
      <c r="E435" s="90"/>
      <c r="F435" s="90"/>
      <c r="G435" s="90"/>
      <c r="H435" s="90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</row>
    <row r="436">
      <c r="A436" s="91" t="s">
        <v>951</v>
      </c>
      <c r="B436" s="91" t="s">
        <v>775</v>
      </c>
      <c r="C436" s="90"/>
      <c r="D436" s="90"/>
      <c r="E436" s="90"/>
      <c r="F436" s="90"/>
      <c r="G436" s="90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</row>
    <row r="437">
      <c r="A437" s="92" t="s">
        <v>952</v>
      </c>
      <c r="B437" s="92" t="s">
        <v>953</v>
      </c>
      <c r="C437" s="90"/>
      <c r="D437" s="90"/>
      <c r="E437" s="9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</row>
    <row r="438">
      <c r="A438" s="91" t="s">
        <v>954</v>
      </c>
      <c r="B438" s="91" t="s">
        <v>953</v>
      </c>
      <c r="C438" s="90"/>
      <c r="D438" s="90"/>
      <c r="E438" s="90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</row>
    <row r="439">
      <c r="A439" s="92" t="s">
        <v>955</v>
      </c>
      <c r="B439" s="92" t="s">
        <v>886</v>
      </c>
      <c r="C439" s="90"/>
      <c r="D439" s="90"/>
      <c r="E439" s="9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</row>
    <row r="440">
      <c r="A440" s="91" t="s">
        <v>956</v>
      </c>
      <c r="B440" s="91" t="s">
        <v>956</v>
      </c>
      <c r="C440" s="90"/>
      <c r="D440" s="90"/>
      <c r="E440" s="90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</row>
    <row r="441">
      <c r="A441" s="92" t="s">
        <v>957</v>
      </c>
      <c r="B441" s="92" t="s">
        <v>898</v>
      </c>
      <c r="C441" s="90"/>
      <c r="D441" s="90"/>
      <c r="E441" s="90"/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</row>
    <row r="442">
      <c r="A442" s="91" t="s">
        <v>958</v>
      </c>
      <c r="B442" s="91" t="s">
        <v>803</v>
      </c>
      <c r="C442" s="90"/>
      <c r="D442" s="90"/>
      <c r="E442" s="90"/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</row>
    <row r="443">
      <c r="A443" s="92" t="s">
        <v>959</v>
      </c>
      <c r="B443" s="92" t="s">
        <v>960</v>
      </c>
      <c r="C443" s="90"/>
      <c r="D443" s="90"/>
      <c r="E443" s="90"/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</row>
    <row r="444">
      <c r="A444" s="91" t="s">
        <v>961</v>
      </c>
      <c r="B444" s="91" t="s">
        <v>962</v>
      </c>
      <c r="C444" s="90"/>
      <c r="D444" s="90"/>
      <c r="E444" s="90"/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</row>
    <row r="445">
      <c r="A445" s="92" t="s">
        <v>963</v>
      </c>
      <c r="B445" s="92" t="s">
        <v>732</v>
      </c>
      <c r="C445" s="90"/>
      <c r="D445" s="90"/>
      <c r="E445" s="90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</row>
    <row r="446">
      <c r="A446" s="91" t="s">
        <v>964</v>
      </c>
      <c r="B446" s="91" t="s">
        <v>862</v>
      </c>
      <c r="C446" s="90"/>
      <c r="D446" s="90"/>
      <c r="E446" s="90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</row>
    <row r="447">
      <c r="A447" s="92" t="s">
        <v>965</v>
      </c>
      <c r="B447" s="92" t="s">
        <v>966</v>
      </c>
      <c r="C447" s="90"/>
      <c r="D447" s="90"/>
      <c r="E447" s="90"/>
      <c r="F447" s="90"/>
      <c r="G447" s="90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</row>
    <row r="448">
      <c r="A448" s="91" t="s">
        <v>967</v>
      </c>
      <c r="B448" s="91" t="s">
        <v>718</v>
      </c>
      <c r="C448" s="90"/>
      <c r="D448" s="90"/>
      <c r="E448" s="90"/>
      <c r="F448" s="90"/>
      <c r="G448" s="90"/>
      <c r="H448" s="90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</row>
    <row r="449">
      <c r="A449" s="92" t="s">
        <v>968</v>
      </c>
      <c r="B449" s="92" t="s">
        <v>969</v>
      </c>
      <c r="C449" s="90"/>
      <c r="D449" s="90"/>
      <c r="E449" s="9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</row>
    <row r="450">
      <c r="A450" s="91" t="s">
        <v>970</v>
      </c>
      <c r="B450" s="91" t="s">
        <v>970</v>
      </c>
      <c r="C450" s="90"/>
      <c r="D450" s="90"/>
      <c r="E450" s="90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</row>
    <row r="451">
      <c r="A451" s="92" t="s">
        <v>971</v>
      </c>
      <c r="B451" s="92" t="s">
        <v>972</v>
      </c>
      <c r="C451" s="90"/>
      <c r="D451" s="90"/>
      <c r="E451" s="90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</row>
    <row r="452">
      <c r="A452" s="91" t="s">
        <v>973</v>
      </c>
      <c r="B452" s="91" t="s">
        <v>974</v>
      </c>
      <c r="C452" s="90"/>
      <c r="D452" s="90"/>
      <c r="E452" s="90"/>
      <c r="F452" s="90"/>
      <c r="G452" s="90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</row>
    <row r="453">
      <c r="A453" s="92" t="s">
        <v>975</v>
      </c>
      <c r="B453" s="92" t="s">
        <v>976</v>
      </c>
      <c r="C453" s="90"/>
      <c r="D453" s="90"/>
      <c r="E453" s="90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</row>
    <row r="454">
      <c r="A454" s="91" t="s">
        <v>977</v>
      </c>
      <c r="B454" s="91" t="s">
        <v>978</v>
      </c>
      <c r="C454" s="90"/>
      <c r="D454" s="90"/>
      <c r="E454" s="90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</row>
    <row r="455">
      <c r="A455" s="92" t="s">
        <v>979</v>
      </c>
      <c r="B455" s="92" t="s">
        <v>980</v>
      </c>
      <c r="C455" s="90"/>
      <c r="D455" s="90"/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</row>
    <row r="456">
      <c r="A456" s="91" t="s">
        <v>981</v>
      </c>
      <c r="B456" s="91" t="s">
        <v>981</v>
      </c>
      <c r="C456" s="90"/>
      <c r="D456" s="90"/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</row>
    <row r="457">
      <c r="A457" s="92" t="s">
        <v>982</v>
      </c>
      <c r="B457" s="92" t="s">
        <v>982</v>
      </c>
      <c r="C457" s="90"/>
      <c r="D457" s="90"/>
      <c r="E457" s="9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</row>
    <row r="458">
      <c r="A458" s="91" t="s">
        <v>983</v>
      </c>
      <c r="B458" s="91" t="s">
        <v>974</v>
      </c>
      <c r="C458" s="90"/>
      <c r="D458" s="90"/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</row>
    <row r="459">
      <c r="A459" s="92" t="s">
        <v>984</v>
      </c>
      <c r="B459" s="92" t="s">
        <v>985</v>
      </c>
      <c r="C459" s="90"/>
      <c r="D459" s="90"/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</row>
    <row r="460">
      <c r="A460" s="91" t="s">
        <v>986</v>
      </c>
      <c r="B460" s="91" t="s">
        <v>987</v>
      </c>
      <c r="C460" s="90"/>
      <c r="D460" s="90"/>
      <c r="E460" s="9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</row>
    <row r="461">
      <c r="A461" s="92" t="s">
        <v>988</v>
      </c>
      <c r="B461" s="92" t="s">
        <v>989</v>
      </c>
      <c r="C461" s="90"/>
      <c r="D461" s="90"/>
      <c r="E461" s="90"/>
      <c r="F461" s="90"/>
      <c r="G461" s="90"/>
      <c r="H461" s="90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</row>
    <row r="462">
      <c r="A462" s="91" t="s">
        <v>990</v>
      </c>
      <c r="B462" s="91" t="s">
        <v>989</v>
      </c>
      <c r="C462" s="90"/>
      <c r="D462" s="90"/>
      <c r="E462" s="9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</row>
    <row r="463">
      <c r="A463" s="92" t="s">
        <v>991</v>
      </c>
      <c r="B463" s="92" t="s">
        <v>992</v>
      </c>
      <c r="C463" s="90"/>
      <c r="D463" s="90"/>
      <c r="E463" s="9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</row>
    <row r="464">
      <c r="A464" s="91" t="s">
        <v>993</v>
      </c>
      <c r="B464" s="91" t="s">
        <v>992</v>
      </c>
      <c r="C464" s="90"/>
      <c r="D464" s="90"/>
      <c r="E464" s="90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</row>
    <row r="465">
      <c r="A465" s="92" t="s">
        <v>994</v>
      </c>
      <c r="B465" s="92" t="s">
        <v>995</v>
      </c>
      <c r="C465" s="90"/>
      <c r="D465" s="90"/>
      <c r="E465" s="90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</row>
    <row r="466">
      <c r="A466" s="91" t="s">
        <v>996</v>
      </c>
      <c r="B466" s="91" t="s">
        <v>997</v>
      </c>
      <c r="C466" s="90"/>
      <c r="D466" s="90"/>
      <c r="E466" s="9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</row>
    <row r="467">
      <c r="A467" s="92" t="s">
        <v>998</v>
      </c>
      <c r="B467" s="92" t="s">
        <v>997</v>
      </c>
      <c r="C467" s="90"/>
      <c r="D467" s="90"/>
      <c r="E467" s="90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</row>
    <row r="468">
      <c r="A468" s="91" t="s">
        <v>999</v>
      </c>
      <c r="B468" s="91" t="s">
        <v>995</v>
      </c>
      <c r="C468" s="90"/>
      <c r="D468" s="90"/>
      <c r="E468" s="90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</row>
    <row r="469">
      <c r="A469" s="92" t="s">
        <v>1000</v>
      </c>
      <c r="B469" s="92" t="s">
        <v>1000</v>
      </c>
      <c r="C469" s="90"/>
      <c r="D469" s="90"/>
      <c r="E469" s="9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</row>
    <row r="470">
      <c r="A470" s="91" t="s">
        <v>1001</v>
      </c>
      <c r="B470" s="91" t="s">
        <v>1002</v>
      </c>
      <c r="C470" s="90"/>
      <c r="D470" s="90"/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</row>
    <row r="471">
      <c r="A471" s="92" t="s">
        <v>1003</v>
      </c>
      <c r="B471" s="92" t="s">
        <v>1004</v>
      </c>
      <c r="C471" s="90"/>
      <c r="D471" s="90"/>
      <c r="E471" s="9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</row>
    <row r="472">
      <c r="A472" s="91" t="s">
        <v>1005</v>
      </c>
      <c r="B472" s="91" t="s">
        <v>1004</v>
      </c>
      <c r="C472" s="90"/>
      <c r="D472" s="90"/>
      <c r="E472" s="9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</row>
    <row r="473">
      <c r="A473" s="92" t="s">
        <v>1006</v>
      </c>
      <c r="B473" s="92" t="s">
        <v>966</v>
      </c>
      <c r="C473" s="90"/>
      <c r="D473" s="90"/>
      <c r="E473" s="90"/>
      <c r="F473" s="90"/>
      <c r="G473" s="90"/>
      <c r="H473" s="9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</row>
    <row r="474">
      <c r="A474" s="91" t="s">
        <v>1007</v>
      </c>
      <c r="B474" s="91" t="s">
        <v>1007</v>
      </c>
      <c r="C474" s="90"/>
      <c r="D474" s="90"/>
      <c r="E474" s="90"/>
      <c r="F474" s="90"/>
      <c r="G474" s="90"/>
      <c r="H474" s="90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</row>
    <row r="475">
      <c r="A475" s="92" t="s">
        <v>1008</v>
      </c>
      <c r="B475" s="92" t="s">
        <v>546</v>
      </c>
      <c r="C475" s="90"/>
      <c r="D475" s="90"/>
      <c r="E475" s="90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</row>
    <row r="476">
      <c r="A476" s="91" t="s">
        <v>1009</v>
      </c>
      <c r="B476" s="91" t="s">
        <v>1010</v>
      </c>
      <c r="C476" s="90"/>
      <c r="D476" s="90"/>
      <c r="E476" s="90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</row>
    <row r="477">
      <c r="A477" s="92" t="s">
        <v>1011</v>
      </c>
      <c r="B477" s="92" t="s">
        <v>1011</v>
      </c>
      <c r="C477" s="90"/>
      <c r="D477" s="90"/>
      <c r="E477" s="90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</row>
    <row r="478">
      <c r="A478" s="91" t="s">
        <v>1012</v>
      </c>
      <c r="B478" s="91" t="s">
        <v>830</v>
      </c>
      <c r="C478" s="90"/>
      <c r="D478" s="90"/>
      <c r="E478" s="90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</row>
    <row r="479">
      <c r="A479" s="92" t="s">
        <v>1013</v>
      </c>
      <c r="B479" s="92" t="s">
        <v>841</v>
      </c>
      <c r="C479" s="90"/>
      <c r="D479" s="90"/>
      <c r="E479" s="90"/>
      <c r="F479" s="90"/>
      <c r="G479" s="90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</row>
    <row r="480">
      <c r="A480" s="91" t="s">
        <v>1014</v>
      </c>
      <c r="B480" s="91" t="s">
        <v>1015</v>
      </c>
      <c r="C480" s="90"/>
      <c r="D480" s="90"/>
      <c r="E480" s="90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</row>
    <row r="481">
      <c r="A481" s="92" t="s">
        <v>1016</v>
      </c>
      <c r="B481" s="92" t="s">
        <v>1017</v>
      </c>
      <c r="C481" s="90"/>
      <c r="D481" s="90"/>
      <c r="E481" s="90"/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</row>
    <row r="482">
      <c r="A482" s="91" t="s">
        <v>1018</v>
      </c>
      <c r="B482" s="91" t="s">
        <v>1017</v>
      </c>
      <c r="C482" s="90"/>
      <c r="D482" s="90"/>
      <c r="E482" s="90"/>
      <c r="F482" s="90"/>
      <c r="G482" s="90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</row>
    <row r="483">
      <c r="A483" s="92" t="s">
        <v>1019</v>
      </c>
      <c r="B483" s="92" t="s">
        <v>1020</v>
      </c>
      <c r="C483" s="90"/>
      <c r="D483" s="90"/>
      <c r="E483" s="90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</row>
    <row r="484">
      <c r="A484" s="91" t="s">
        <v>1021</v>
      </c>
      <c r="B484" s="91" t="s">
        <v>1020</v>
      </c>
      <c r="C484" s="90"/>
      <c r="D484" s="90"/>
      <c r="E484" s="90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</row>
    <row r="485">
      <c r="A485" s="92" t="s">
        <v>1022</v>
      </c>
      <c r="B485" s="92" t="s">
        <v>1022</v>
      </c>
      <c r="C485" s="90"/>
      <c r="D485" s="90"/>
      <c r="E485" s="9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</row>
    <row r="486">
      <c r="A486" s="91" t="s">
        <v>1023</v>
      </c>
      <c r="B486" s="91" t="s">
        <v>920</v>
      </c>
      <c r="C486" s="90"/>
      <c r="D486" s="90"/>
      <c r="E486" s="9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</row>
    <row r="487">
      <c r="A487" s="92" t="s">
        <v>1024</v>
      </c>
      <c r="B487" s="92" t="s">
        <v>1025</v>
      </c>
      <c r="C487" s="90"/>
      <c r="D487" s="90"/>
      <c r="E487" s="90"/>
      <c r="F487" s="90"/>
      <c r="G487" s="90"/>
      <c r="H487" s="90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</row>
    <row r="488">
      <c r="A488" s="91" t="s">
        <v>1026</v>
      </c>
      <c r="B488" s="91" t="s">
        <v>1025</v>
      </c>
      <c r="C488" s="90"/>
      <c r="D488" s="90"/>
      <c r="E488" s="90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</row>
    <row r="489">
      <c r="A489" s="92" t="s">
        <v>1027</v>
      </c>
      <c r="B489" s="92" t="s">
        <v>1025</v>
      </c>
      <c r="C489" s="90"/>
      <c r="D489" s="90"/>
      <c r="E489" s="90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</row>
    <row r="490">
      <c r="A490" s="91" t="s">
        <v>1028</v>
      </c>
      <c r="B490" s="91" t="s">
        <v>1029</v>
      </c>
      <c r="C490" s="90"/>
      <c r="D490" s="90"/>
      <c r="E490" s="90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</row>
    <row r="491">
      <c r="A491" s="92" t="s">
        <v>1030</v>
      </c>
      <c r="B491" s="92" t="s">
        <v>1031</v>
      </c>
      <c r="C491" s="90"/>
      <c r="D491" s="90"/>
      <c r="E491" s="90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</row>
    <row r="492">
      <c r="A492" s="91" t="s">
        <v>1032</v>
      </c>
      <c r="B492" s="91" t="s">
        <v>1033</v>
      </c>
      <c r="C492" s="90"/>
      <c r="D492" s="90"/>
      <c r="E492" s="90"/>
      <c r="F492" s="90"/>
      <c r="G492" s="90"/>
      <c r="H492" s="9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</row>
    <row r="493">
      <c r="A493" s="92" t="s">
        <v>1034</v>
      </c>
      <c r="B493" s="92" t="s">
        <v>1029</v>
      </c>
      <c r="C493" s="90"/>
      <c r="D493" s="90"/>
      <c r="E493" s="90"/>
      <c r="F493" s="90"/>
      <c r="G493" s="90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</row>
    <row r="494">
      <c r="A494" s="91" t="s">
        <v>1035</v>
      </c>
      <c r="B494" s="91" t="s">
        <v>1036</v>
      </c>
      <c r="C494" s="90"/>
      <c r="D494" s="90"/>
      <c r="E494" s="90"/>
      <c r="F494" s="90"/>
      <c r="G494" s="90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</row>
    <row r="495">
      <c r="A495" s="92" t="s">
        <v>1037</v>
      </c>
      <c r="B495" s="92" t="s">
        <v>1038</v>
      </c>
      <c r="C495" s="90"/>
      <c r="D495" s="90"/>
      <c r="E495" s="90"/>
      <c r="F495" s="90"/>
      <c r="G495" s="90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</row>
    <row r="496">
      <c r="A496" s="91" t="s">
        <v>1039</v>
      </c>
      <c r="B496" s="91" t="s">
        <v>1038</v>
      </c>
      <c r="C496" s="90"/>
      <c r="D496" s="90"/>
      <c r="E496" s="90"/>
      <c r="F496" s="90"/>
      <c r="G496" s="90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</row>
    <row r="497">
      <c r="A497" s="92" t="s">
        <v>1040</v>
      </c>
      <c r="B497" s="92" t="s">
        <v>1041</v>
      </c>
      <c r="C497" s="90"/>
      <c r="D497" s="90"/>
      <c r="E497" s="90"/>
      <c r="F497" s="90"/>
      <c r="G497" s="90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</row>
    <row r="498">
      <c r="A498" s="91" t="s">
        <v>1042</v>
      </c>
      <c r="B498" s="91" t="s">
        <v>1042</v>
      </c>
      <c r="C498" s="90"/>
      <c r="D498" s="90"/>
      <c r="E498" s="90"/>
      <c r="F498" s="90"/>
      <c r="G498" s="90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</row>
    <row r="499">
      <c r="A499" s="92" t="s">
        <v>1043</v>
      </c>
      <c r="B499" s="92" t="s">
        <v>1043</v>
      </c>
      <c r="C499" s="90"/>
      <c r="D499" s="90"/>
      <c r="E499" s="90"/>
      <c r="F499" s="90"/>
      <c r="G499" s="90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</row>
    <row r="500">
      <c r="A500" s="91" t="s">
        <v>1044</v>
      </c>
      <c r="B500" s="91" t="s">
        <v>1044</v>
      </c>
      <c r="C500" s="90"/>
      <c r="D500" s="90"/>
      <c r="E500" s="90"/>
      <c r="F500" s="90"/>
      <c r="G500" s="90"/>
      <c r="H500" s="90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</row>
    <row r="501">
      <c r="A501" s="92" t="s">
        <v>1045</v>
      </c>
      <c r="B501" s="92" t="s">
        <v>1045</v>
      </c>
      <c r="C501" s="90"/>
      <c r="D501" s="90"/>
      <c r="E501" s="90"/>
      <c r="F501" s="90"/>
      <c r="G501" s="90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</row>
    <row r="502">
      <c r="A502" s="91" t="s">
        <v>1046</v>
      </c>
      <c r="B502" s="91" t="s">
        <v>1046</v>
      </c>
      <c r="C502" s="90"/>
      <c r="D502" s="90"/>
      <c r="E502" s="90"/>
      <c r="F502" s="90"/>
      <c r="G502" s="90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</row>
    <row r="503">
      <c r="A503" s="92" t="s">
        <v>1047</v>
      </c>
      <c r="B503" s="92" t="s">
        <v>1048</v>
      </c>
      <c r="C503" s="90"/>
      <c r="D503" s="90"/>
      <c r="E503" s="90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</row>
    <row r="504">
      <c r="A504" s="91" t="s">
        <v>1049</v>
      </c>
      <c r="B504" s="91" t="s">
        <v>1049</v>
      </c>
      <c r="C504" s="90"/>
      <c r="D504" s="90"/>
      <c r="E504" s="90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</row>
    <row r="505">
      <c r="A505" s="92" t="s">
        <v>1050</v>
      </c>
      <c r="B505" s="92" t="s">
        <v>1050</v>
      </c>
      <c r="C505" s="90"/>
      <c r="D505" s="90"/>
      <c r="E505" s="90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</row>
    <row r="506">
      <c r="A506" s="91" t="s">
        <v>1051</v>
      </c>
      <c r="B506" s="91" t="s">
        <v>1051</v>
      </c>
      <c r="C506" s="90"/>
      <c r="D506" s="90"/>
      <c r="E506" s="9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</row>
    <row r="507">
      <c r="A507" s="92" t="s">
        <v>1052</v>
      </c>
      <c r="B507" s="92" t="s">
        <v>544</v>
      </c>
      <c r="C507" s="90"/>
      <c r="D507" s="90"/>
      <c r="E507" s="90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</row>
    <row r="508">
      <c r="A508" s="91" t="s">
        <v>1053</v>
      </c>
      <c r="B508" s="91" t="s">
        <v>649</v>
      </c>
      <c r="C508" s="90"/>
      <c r="D508" s="90"/>
      <c r="E508" s="90"/>
      <c r="F508" s="90"/>
      <c r="G508" s="90"/>
      <c r="H508" s="9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</row>
    <row r="509">
      <c r="A509" s="92" t="s">
        <v>1054</v>
      </c>
      <c r="B509" s="92" t="s">
        <v>1054</v>
      </c>
      <c r="C509" s="90"/>
      <c r="D509" s="90"/>
      <c r="E509" s="90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</row>
    <row r="510">
      <c r="A510" s="91" t="s">
        <v>1055</v>
      </c>
      <c r="B510" s="91" t="s">
        <v>1056</v>
      </c>
      <c r="C510" s="90"/>
      <c r="D510" s="90"/>
      <c r="E510" s="90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</row>
    <row r="511">
      <c r="A511" s="92" t="s">
        <v>1057</v>
      </c>
      <c r="B511" s="92" t="s">
        <v>1057</v>
      </c>
      <c r="C511" s="90"/>
      <c r="D511" s="90"/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</row>
    <row r="512">
      <c r="A512" s="91" t="s">
        <v>1058</v>
      </c>
      <c r="B512" s="91" t="s">
        <v>1058</v>
      </c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</row>
    <row r="513">
      <c r="A513" s="92" t="s">
        <v>1059</v>
      </c>
      <c r="B513" s="92" t="s">
        <v>1059</v>
      </c>
      <c r="C513" s="90"/>
      <c r="D513" s="90"/>
      <c r="E513" s="90"/>
      <c r="F513" s="90"/>
      <c r="G513" s="90"/>
      <c r="H513" s="90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</row>
    <row r="514">
      <c r="A514" s="91" t="s">
        <v>1060</v>
      </c>
      <c r="B514" s="91" t="s">
        <v>1061</v>
      </c>
      <c r="C514" s="90"/>
      <c r="D514" s="90"/>
      <c r="E514" s="9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</row>
    <row r="515">
      <c r="A515" s="92" t="s">
        <v>1062</v>
      </c>
      <c r="B515" s="92" t="s">
        <v>1063</v>
      </c>
      <c r="C515" s="90"/>
      <c r="D515" s="90"/>
      <c r="E515" s="90"/>
      <c r="F515" s="90"/>
      <c r="G515" s="90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</row>
    <row r="516">
      <c r="A516" s="91" t="s">
        <v>1064</v>
      </c>
      <c r="B516" s="91" t="s">
        <v>1065</v>
      </c>
      <c r="C516" s="90"/>
      <c r="D516" s="90"/>
      <c r="E516" s="90"/>
      <c r="F516" s="90"/>
      <c r="G516" s="90"/>
      <c r="H516" s="9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</row>
    <row r="517">
      <c r="A517" s="92" t="s">
        <v>1066</v>
      </c>
      <c r="B517" s="92" t="s">
        <v>1066</v>
      </c>
      <c r="C517" s="90"/>
      <c r="D517" s="90"/>
      <c r="E517" s="90"/>
      <c r="F517" s="90"/>
      <c r="G517" s="90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</row>
    <row r="518">
      <c r="A518" s="91" t="s">
        <v>1067</v>
      </c>
      <c r="B518" s="91" t="s">
        <v>1068</v>
      </c>
      <c r="C518" s="90"/>
      <c r="D518" s="90"/>
      <c r="E518" s="90"/>
      <c r="F518" s="90"/>
      <c r="G518" s="90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</row>
    <row r="519">
      <c r="A519" s="92" t="s">
        <v>1069</v>
      </c>
      <c r="B519" s="92" t="s">
        <v>1068</v>
      </c>
      <c r="C519" s="90"/>
      <c r="D519" s="90"/>
      <c r="E519" s="90"/>
      <c r="F519" s="90"/>
      <c r="G519" s="90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</row>
    <row r="520">
      <c r="A520" s="91" t="s">
        <v>1070</v>
      </c>
      <c r="B520" s="91" t="s">
        <v>1071</v>
      </c>
      <c r="C520" s="90"/>
      <c r="D520" s="90"/>
      <c r="E520" s="90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</row>
    <row r="521">
      <c r="A521" s="92" t="s">
        <v>1072</v>
      </c>
      <c r="B521" s="92" t="s">
        <v>995</v>
      </c>
      <c r="C521" s="90"/>
      <c r="D521" s="90"/>
      <c r="E521" s="90"/>
      <c r="F521" s="90"/>
      <c r="G521" s="90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</row>
    <row r="522">
      <c r="A522" s="91" t="s">
        <v>1073</v>
      </c>
      <c r="B522" s="91" t="s">
        <v>904</v>
      </c>
      <c r="C522" s="90"/>
      <c r="D522" s="90"/>
      <c r="E522" s="90"/>
      <c r="F522" s="90"/>
      <c r="G522" s="90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</row>
    <row r="523">
      <c r="A523" s="92" t="s">
        <v>1074</v>
      </c>
      <c r="B523" s="92" t="s">
        <v>665</v>
      </c>
      <c r="C523" s="90"/>
      <c r="D523" s="90"/>
      <c r="E523" s="90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</row>
    <row r="524">
      <c r="A524" s="91" t="s">
        <v>1075</v>
      </c>
      <c r="B524" s="91" t="s">
        <v>980</v>
      </c>
      <c r="C524" s="90"/>
      <c r="D524" s="90"/>
      <c r="E524" s="90"/>
      <c r="F524" s="90"/>
      <c r="G524" s="90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</row>
    <row r="525">
      <c r="A525" s="92" t="s">
        <v>1076</v>
      </c>
      <c r="B525" s="92" t="s">
        <v>773</v>
      </c>
      <c r="C525" s="90"/>
      <c r="D525" s="90"/>
      <c r="E525" s="90"/>
      <c r="F525" s="90"/>
      <c r="G525" s="90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</row>
    <row r="526">
      <c r="A526" s="91" t="s">
        <v>1077</v>
      </c>
      <c r="B526" s="91" t="s">
        <v>1078</v>
      </c>
      <c r="C526" s="90"/>
      <c r="D526" s="90"/>
      <c r="E526" s="90"/>
      <c r="F526" s="90"/>
      <c r="G526" s="90"/>
      <c r="H526" s="90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</row>
    <row r="527">
      <c r="A527" s="92" t="s">
        <v>1079</v>
      </c>
      <c r="B527" s="92" t="s">
        <v>1080</v>
      </c>
      <c r="C527" s="90"/>
      <c r="D527" s="90"/>
      <c r="E527" s="90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</row>
    <row r="528">
      <c r="A528" s="91" t="s">
        <v>1081</v>
      </c>
      <c r="B528" s="91" t="s">
        <v>1082</v>
      </c>
      <c r="C528" s="90"/>
      <c r="D528" s="90"/>
      <c r="E528" s="90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</row>
    <row r="529">
      <c r="A529" s="92" t="s">
        <v>1083</v>
      </c>
      <c r="B529" s="92" t="s">
        <v>1002</v>
      </c>
      <c r="C529" s="90"/>
      <c r="D529" s="90"/>
      <c r="E529" s="90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</row>
    <row r="530">
      <c r="A530" s="91" t="s">
        <v>1084</v>
      </c>
      <c r="B530" s="91" t="s">
        <v>1010</v>
      </c>
      <c r="C530" s="90"/>
      <c r="D530" s="90"/>
      <c r="E530" s="90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</row>
    <row r="531">
      <c r="A531" s="92" t="s">
        <v>1085</v>
      </c>
      <c r="B531" s="92" t="s">
        <v>893</v>
      </c>
      <c r="C531" s="90"/>
      <c r="D531" s="90"/>
      <c r="E531" s="90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</row>
    <row r="532">
      <c r="A532" s="91" t="s">
        <v>1086</v>
      </c>
      <c r="B532" s="91" t="s">
        <v>855</v>
      </c>
      <c r="C532" s="90"/>
      <c r="D532" s="90"/>
      <c r="E532" s="90"/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</row>
    <row r="533">
      <c r="A533" s="92" t="s">
        <v>1087</v>
      </c>
      <c r="B533" s="92" t="s">
        <v>732</v>
      </c>
      <c r="C533" s="90"/>
      <c r="D533" s="90"/>
      <c r="E533" s="90"/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</row>
    <row r="534">
      <c r="A534" s="91" t="s">
        <v>1088</v>
      </c>
      <c r="B534" s="91" t="s">
        <v>823</v>
      </c>
      <c r="C534" s="90"/>
      <c r="D534" s="90"/>
      <c r="E534" s="90"/>
      <c r="F534" s="90"/>
      <c r="G534" s="90"/>
      <c r="H534" s="9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</row>
    <row r="535">
      <c r="A535" s="92" t="s">
        <v>1089</v>
      </c>
      <c r="B535" s="92" t="s">
        <v>656</v>
      </c>
      <c r="C535" s="90"/>
      <c r="D535" s="90"/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</row>
    <row r="536">
      <c r="A536" s="91" t="s">
        <v>1090</v>
      </c>
      <c r="B536" s="91" t="s">
        <v>1091</v>
      </c>
      <c r="C536" s="90"/>
      <c r="D536" s="90"/>
      <c r="E536" s="90"/>
      <c r="F536" s="90"/>
      <c r="G536" s="90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</row>
    <row r="537">
      <c r="A537" s="85"/>
      <c r="B537" s="85"/>
      <c r="C537" s="90"/>
      <c r="D537" s="90"/>
      <c r="E537" s="90"/>
      <c r="F537" s="90"/>
      <c r="G537" s="90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</row>
    <row r="538">
      <c r="A538" s="85"/>
      <c r="B538" s="85"/>
      <c r="C538" s="90"/>
      <c r="D538" s="90"/>
      <c r="E538" s="9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</row>
    <row r="539">
      <c r="A539" s="85"/>
      <c r="B539" s="85"/>
      <c r="C539" s="90"/>
      <c r="D539" s="90"/>
      <c r="E539" s="90"/>
      <c r="F539" s="90"/>
      <c r="G539" s="90"/>
      <c r="H539" s="90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</row>
    <row r="540">
      <c r="A540" s="85"/>
      <c r="B540" s="85"/>
      <c r="C540" s="90"/>
      <c r="D540" s="90"/>
      <c r="E540" s="90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</row>
    <row r="541">
      <c r="A541" s="85"/>
      <c r="B541" s="85"/>
      <c r="C541" s="90"/>
      <c r="D541" s="90"/>
      <c r="E541" s="90"/>
      <c r="F541" s="90"/>
      <c r="G541" s="90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</row>
    <row r="542">
      <c r="A542" s="85"/>
      <c r="B542" s="85"/>
      <c r="C542" s="90"/>
      <c r="D542" s="90"/>
      <c r="E542" s="90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</row>
    <row r="543">
      <c r="A543" s="85"/>
      <c r="B543" s="85"/>
      <c r="C543" s="90"/>
      <c r="D543" s="90"/>
      <c r="E543" s="90"/>
      <c r="F543" s="90"/>
      <c r="G543" s="90"/>
      <c r="H543" s="9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</row>
    <row r="544">
      <c r="A544" s="85"/>
      <c r="B544" s="85"/>
      <c r="C544" s="90"/>
      <c r="D544" s="90"/>
      <c r="E544" s="90"/>
      <c r="F544" s="90"/>
      <c r="G544" s="90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</row>
    <row r="545">
      <c r="A545" s="85"/>
      <c r="B545" s="85"/>
      <c r="C545" s="90"/>
      <c r="D545" s="90"/>
      <c r="E545" s="90"/>
      <c r="F545" s="90"/>
      <c r="G545" s="90"/>
      <c r="H545" s="9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</row>
    <row r="546">
      <c r="A546" s="85"/>
      <c r="B546" s="85"/>
      <c r="C546" s="90"/>
      <c r="D546" s="90"/>
      <c r="E546" s="90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</row>
    <row r="547">
      <c r="A547" s="85"/>
      <c r="B547" s="85"/>
      <c r="C547" s="90"/>
      <c r="D547" s="90"/>
      <c r="E547" s="90"/>
      <c r="F547" s="90"/>
      <c r="G547" s="90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</row>
    <row r="548">
      <c r="A548" s="85"/>
      <c r="B548" s="85"/>
      <c r="C548" s="90"/>
      <c r="D548" s="90"/>
      <c r="E548" s="9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</row>
    <row r="549">
      <c r="A549" s="85"/>
      <c r="B549" s="85"/>
      <c r="C549" s="90"/>
      <c r="D549" s="90"/>
      <c r="E549" s="90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</row>
    <row r="550">
      <c r="A550" s="85"/>
      <c r="B550" s="85"/>
      <c r="C550" s="90"/>
      <c r="D550" s="90"/>
      <c r="E550" s="90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</row>
    <row r="551">
      <c r="A551" s="85"/>
      <c r="B551" s="85"/>
      <c r="C551" s="90"/>
      <c r="D551" s="90"/>
      <c r="E551" s="9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</row>
    <row r="552">
      <c r="A552" s="85"/>
      <c r="B552" s="85"/>
      <c r="C552" s="90"/>
      <c r="D552" s="90"/>
      <c r="E552" s="90"/>
      <c r="F552" s="90"/>
      <c r="G552" s="90"/>
      <c r="H552" s="90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</row>
    <row r="553">
      <c r="A553" s="85"/>
      <c r="B553" s="85"/>
      <c r="C553" s="90"/>
      <c r="D553" s="90"/>
      <c r="E553" s="90"/>
      <c r="F553" s="90"/>
      <c r="G553" s="90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</row>
    <row r="554">
      <c r="A554" s="85"/>
      <c r="B554" s="85"/>
      <c r="C554" s="90"/>
      <c r="D554" s="90"/>
      <c r="E554" s="90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</row>
    <row r="555">
      <c r="A555" s="85"/>
      <c r="B555" s="85"/>
      <c r="C555" s="90"/>
      <c r="D555" s="90"/>
      <c r="E555" s="90"/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</row>
    <row r="556">
      <c r="A556" s="85"/>
      <c r="B556" s="85"/>
      <c r="C556" s="90"/>
      <c r="D556" s="90"/>
      <c r="E556" s="90"/>
      <c r="F556" s="90"/>
      <c r="G556" s="90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</row>
    <row r="557">
      <c r="A557" s="85"/>
      <c r="B557" s="85"/>
      <c r="C557" s="90"/>
      <c r="D557" s="90"/>
      <c r="E557" s="90"/>
      <c r="F557" s="90"/>
      <c r="G557" s="90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</row>
    <row r="558">
      <c r="A558" s="85"/>
      <c r="B558" s="85"/>
      <c r="C558" s="90"/>
      <c r="D558" s="90"/>
      <c r="E558" s="9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</row>
    <row r="559">
      <c r="A559" s="85"/>
      <c r="B559" s="85"/>
      <c r="C559" s="90"/>
      <c r="D559" s="90"/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</row>
    <row r="560">
      <c r="A560" s="85"/>
      <c r="B560" s="85"/>
      <c r="C560" s="90"/>
      <c r="D560" s="90"/>
      <c r="E560" s="90"/>
      <c r="F560" s="90"/>
      <c r="G560" s="90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</row>
    <row r="561">
      <c r="A561" s="85"/>
      <c r="B561" s="85"/>
      <c r="C561" s="90"/>
      <c r="D561" s="90"/>
      <c r="E561" s="90"/>
      <c r="F561" s="90"/>
      <c r="G561" s="90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</row>
    <row r="562">
      <c r="A562" s="85"/>
      <c r="B562" s="85"/>
      <c r="C562" s="90"/>
      <c r="D562" s="90"/>
      <c r="E562" s="90"/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</row>
    <row r="563">
      <c r="A563" s="85"/>
      <c r="B563" s="85"/>
      <c r="C563" s="90"/>
      <c r="D563" s="90"/>
      <c r="E563" s="90"/>
      <c r="F563" s="90"/>
      <c r="G563" s="90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</row>
    <row r="564">
      <c r="A564" s="85"/>
      <c r="B564" s="85"/>
      <c r="C564" s="90"/>
      <c r="D564" s="90"/>
      <c r="E564" s="9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</row>
    <row r="565">
      <c r="A565" s="85"/>
      <c r="B565" s="85"/>
      <c r="C565" s="90"/>
      <c r="D565" s="90"/>
      <c r="E565" s="90"/>
      <c r="F565" s="90"/>
      <c r="G565" s="90"/>
      <c r="H565" s="90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</row>
    <row r="566">
      <c r="A566" s="85"/>
      <c r="B566" s="85"/>
      <c r="C566" s="90"/>
      <c r="D566" s="90"/>
      <c r="E566" s="90"/>
      <c r="F566" s="90"/>
      <c r="G566" s="90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</row>
    <row r="567">
      <c r="A567" s="85"/>
      <c r="B567" s="85"/>
      <c r="C567" s="90"/>
      <c r="D567" s="90"/>
      <c r="E567" s="90"/>
      <c r="F567" s="90"/>
      <c r="G567" s="90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</row>
    <row r="568">
      <c r="A568" s="85"/>
      <c r="B568" s="85"/>
      <c r="C568" s="90"/>
      <c r="D568" s="90"/>
      <c r="E568" s="90"/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</row>
    <row r="569">
      <c r="A569" s="85"/>
      <c r="B569" s="85"/>
      <c r="C569" s="90"/>
      <c r="D569" s="90"/>
      <c r="E569" s="90"/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</row>
    <row r="570">
      <c r="A570" s="85"/>
      <c r="B570" s="85"/>
      <c r="C570" s="90"/>
      <c r="D570" s="90"/>
      <c r="E570" s="90"/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</row>
    <row r="571">
      <c r="A571" s="85"/>
      <c r="B571" s="85"/>
      <c r="C571" s="90"/>
      <c r="D571" s="90"/>
      <c r="E571" s="90"/>
      <c r="F571" s="90"/>
      <c r="G571" s="90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</row>
    <row r="572">
      <c r="A572" s="85"/>
      <c r="B572" s="85"/>
      <c r="C572" s="90"/>
      <c r="D572" s="90"/>
      <c r="E572" s="90"/>
      <c r="F572" s="90"/>
      <c r="G572" s="90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</row>
    <row r="573">
      <c r="A573" s="85"/>
      <c r="B573" s="85"/>
      <c r="C573" s="90"/>
      <c r="D573" s="90"/>
      <c r="E573" s="90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</row>
    <row r="574">
      <c r="A574" s="85"/>
      <c r="B574" s="85"/>
      <c r="C574" s="90"/>
      <c r="D574" s="90"/>
      <c r="E574" s="90"/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</row>
    <row r="575">
      <c r="A575" s="85"/>
      <c r="B575" s="85"/>
      <c r="C575" s="90"/>
      <c r="D575" s="90"/>
      <c r="E575" s="90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</row>
    <row r="576">
      <c r="A576" s="85"/>
      <c r="B576" s="85"/>
      <c r="C576" s="90"/>
      <c r="D576" s="90"/>
      <c r="E576" s="90"/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</row>
    <row r="577">
      <c r="A577" s="85"/>
      <c r="B577" s="85"/>
      <c r="C577" s="90"/>
      <c r="D577" s="90"/>
      <c r="E577" s="90"/>
      <c r="F577" s="90"/>
      <c r="G577" s="90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</row>
    <row r="578">
      <c r="A578" s="85"/>
      <c r="B578" s="85"/>
      <c r="C578" s="90"/>
      <c r="D578" s="90"/>
      <c r="E578" s="90"/>
      <c r="F578" s="90"/>
      <c r="G578" s="90"/>
      <c r="H578" s="90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</row>
    <row r="579">
      <c r="A579" s="85"/>
      <c r="B579" s="85"/>
      <c r="C579" s="90"/>
      <c r="D579" s="90"/>
      <c r="E579" s="90"/>
      <c r="F579" s="90"/>
      <c r="G579" s="90"/>
      <c r="H579" s="9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</row>
    <row r="580">
      <c r="A580" s="85"/>
      <c r="B580" s="85"/>
      <c r="C580" s="90"/>
      <c r="D580" s="90"/>
      <c r="E580" s="90"/>
      <c r="F580" s="90"/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</row>
    <row r="581">
      <c r="A581" s="85"/>
      <c r="B581" s="85"/>
      <c r="C581" s="90"/>
      <c r="D581" s="90"/>
      <c r="E581" s="90"/>
      <c r="F581" s="90"/>
      <c r="G581" s="90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</row>
    <row r="582">
      <c r="A582" s="85"/>
      <c r="B582" s="85"/>
      <c r="C582" s="90"/>
      <c r="D582" s="90"/>
      <c r="E582" s="90"/>
      <c r="F582" s="90"/>
      <c r="G582" s="90"/>
      <c r="H582" s="9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</row>
    <row r="583">
      <c r="A583" s="85"/>
      <c r="B583" s="85"/>
      <c r="C583" s="90"/>
      <c r="D583" s="90"/>
      <c r="E583" s="90"/>
      <c r="F583" s="90"/>
      <c r="G583" s="90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</row>
    <row r="584">
      <c r="A584" s="85"/>
      <c r="B584" s="85"/>
      <c r="C584" s="90"/>
      <c r="D584" s="90"/>
      <c r="E584" s="90"/>
      <c r="F584" s="90"/>
      <c r="G584" s="90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</row>
    <row r="585">
      <c r="A585" s="85"/>
      <c r="B585" s="85"/>
      <c r="C585" s="90"/>
      <c r="D585" s="90"/>
      <c r="E585" s="90"/>
      <c r="F585" s="90"/>
      <c r="G585" s="90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</row>
    <row r="586">
      <c r="A586" s="85"/>
      <c r="B586" s="85"/>
      <c r="C586" s="90"/>
      <c r="D586" s="90"/>
      <c r="E586" s="90"/>
      <c r="F586" s="90"/>
      <c r="G586" s="90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</row>
    <row r="587">
      <c r="A587" s="85"/>
      <c r="B587" s="85"/>
      <c r="C587" s="90"/>
      <c r="D587" s="90"/>
      <c r="E587" s="90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</row>
    <row r="588">
      <c r="A588" s="85"/>
      <c r="B588" s="85"/>
      <c r="C588" s="90"/>
      <c r="D588" s="90"/>
      <c r="E588" s="90"/>
      <c r="F588" s="90"/>
      <c r="G588" s="90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</row>
    <row r="589">
      <c r="A589" s="85"/>
      <c r="B589" s="85"/>
      <c r="C589" s="90"/>
      <c r="D589" s="90"/>
      <c r="E589" s="90"/>
      <c r="F589" s="90"/>
      <c r="G589" s="90"/>
      <c r="H589" s="9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</row>
    <row r="590">
      <c r="A590" s="85"/>
      <c r="B590" s="85"/>
      <c r="C590" s="90"/>
      <c r="D590" s="90"/>
      <c r="E590" s="90"/>
      <c r="F590" s="90"/>
      <c r="G590" s="90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</row>
    <row r="591">
      <c r="A591" s="85"/>
      <c r="B591" s="85"/>
      <c r="C591" s="90"/>
      <c r="D591" s="90"/>
      <c r="E591" s="90"/>
      <c r="F591" s="90"/>
      <c r="G591" s="90"/>
      <c r="H591" s="90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</row>
    <row r="592">
      <c r="A592" s="85"/>
      <c r="B592" s="85"/>
      <c r="C592" s="90"/>
      <c r="D592" s="90"/>
      <c r="E592" s="90"/>
      <c r="F592" s="90"/>
      <c r="G592" s="90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</row>
    <row r="593">
      <c r="A593" s="85"/>
      <c r="B593" s="85"/>
      <c r="C593" s="90"/>
      <c r="D593" s="90"/>
      <c r="E593" s="9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</row>
    <row r="594">
      <c r="A594" s="85"/>
      <c r="B594" s="85"/>
      <c r="C594" s="90"/>
      <c r="D594" s="90"/>
      <c r="E594" s="9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</row>
    <row r="595">
      <c r="A595" s="85"/>
      <c r="B595" s="85"/>
      <c r="C595" s="90"/>
      <c r="D595" s="90"/>
      <c r="E595" s="90"/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</row>
    <row r="596">
      <c r="A596" s="85"/>
      <c r="B596" s="85"/>
      <c r="C596" s="90"/>
      <c r="D596" s="90"/>
      <c r="E596" s="90"/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</row>
    <row r="597">
      <c r="A597" s="85"/>
      <c r="B597" s="85"/>
      <c r="C597" s="90"/>
      <c r="D597" s="90"/>
      <c r="E597" s="90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</row>
    <row r="598">
      <c r="A598" s="85"/>
      <c r="B598" s="85"/>
      <c r="C598" s="90"/>
      <c r="D598" s="90"/>
      <c r="E598" s="90"/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</row>
    <row r="599">
      <c r="A599" s="85"/>
      <c r="B599" s="85"/>
      <c r="C599" s="90"/>
      <c r="D599" s="90"/>
      <c r="E599" s="90"/>
      <c r="F599" s="90"/>
      <c r="G599" s="90"/>
      <c r="H599" s="9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</row>
    <row r="600">
      <c r="A600" s="85"/>
      <c r="B600" s="85"/>
      <c r="C600" s="90"/>
      <c r="D600" s="90"/>
      <c r="E600" s="9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</row>
    <row r="601">
      <c r="A601" s="85"/>
      <c r="B601" s="85"/>
      <c r="C601" s="90"/>
      <c r="D601" s="90"/>
      <c r="E601" s="9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</row>
    <row r="602">
      <c r="A602" s="85"/>
      <c r="B602" s="85"/>
      <c r="C602" s="90"/>
      <c r="D602" s="90"/>
      <c r="E602" s="90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</row>
    <row r="603">
      <c r="A603" s="85"/>
      <c r="B603" s="85"/>
      <c r="C603" s="90"/>
      <c r="D603" s="90"/>
      <c r="E603" s="90"/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</row>
    <row r="604">
      <c r="A604" s="85"/>
      <c r="B604" s="85"/>
      <c r="C604" s="90"/>
      <c r="D604" s="90"/>
      <c r="E604" s="90"/>
      <c r="F604" s="90"/>
      <c r="G604" s="90"/>
      <c r="H604" s="90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</row>
    <row r="605">
      <c r="A605" s="85"/>
      <c r="B605" s="85"/>
      <c r="C605" s="90"/>
      <c r="D605" s="90"/>
      <c r="E605" s="9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</row>
    <row r="606">
      <c r="A606" s="85"/>
      <c r="B606" s="85"/>
      <c r="C606" s="90"/>
      <c r="D606" s="90"/>
      <c r="E606" s="90"/>
      <c r="F606" s="90"/>
      <c r="G606" s="90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</row>
    <row r="607">
      <c r="A607" s="85"/>
      <c r="B607" s="85"/>
      <c r="C607" s="90"/>
      <c r="D607" s="90"/>
      <c r="E607" s="90"/>
      <c r="F607" s="90"/>
      <c r="G607" s="90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</row>
    <row r="608">
      <c r="A608" s="85"/>
      <c r="B608" s="85"/>
      <c r="C608" s="90"/>
      <c r="D608" s="90"/>
      <c r="E608" s="90"/>
      <c r="F608" s="90"/>
      <c r="G608" s="90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</row>
    <row r="609">
      <c r="A609" s="85"/>
      <c r="B609" s="85"/>
      <c r="C609" s="90"/>
      <c r="D609" s="90"/>
      <c r="E609" s="90"/>
      <c r="F609" s="90"/>
      <c r="G609" s="90"/>
      <c r="H609" s="9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</row>
    <row r="610">
      <c r="A610" s="85"/>
      <c r="B610" s="85"/>
      <c r="C610" s="90"/>
      <c r="D610" s="90"/>
      <c r="E610" s="90"/>
      <c r="F610" s="90"/>
      <c r="G610" s="90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</row>
    <row r="611">
      <c r="A611" s="85"/>
      <c r="B611" s="85"/>
      <c r="C611" s="90"/>
      <c r="D611" s="90"/>
      <c r="E611" s="90"/>
      <c r="F611" s="90"/>
      <c r="G611" s="90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</row>
    <row r="612">
      <c r="A612" s="85"/>
      <c r="B612" s="85"/>
      <c r="C612" s="90"/>
      <c r="D612" s="90"/>
      <c r="E612" s="90"/>
      <c r="F612" s="90"/>
      <c r="G612" s="90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</row>
    <row r="613">
      <c r="A613" s="85"/>
      <c r="B613" s="85"/>
      <c r="C613" s="90"/>
      <c r="D613" s="90"/>
      <c r="E613" s="90"/>
      <c r="F613" s="90"/>
      <c r="G613" s="90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</row>
    <row r="614">
      <c r="A614" s="85"/>
      <c r="B614" s="85"/>
      <c r="C614" s="90"/>
      <c r="D614" s="90"/>
      <c r="E614" s="90"/>
      <c r="F614" s="90"/>
      <c r="G614" s="90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</row>
    <row r="615">
      <c r="A615" s="85"/>
      <c r="B615" s="85"/>
      <c r="C615" s="90"/>
      <c r="D615" s="90"/>
      <c r="E615" s="90"/>
      <c r="F615" s="90"/>
      <c r="G615" s="90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</row>
    <row r="616">
      <c r="A616" s="85"/>
      <c r="B616" s="85"/>
      <c r="C616" s="90"/>
      <c r="D616" s="90"/>
      <c r="E616" s="90"/>
      <c r="F616" s="90"/>
      <c r="G616" s="90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</row>
    <row r="617">
      <c r="A617" s="85"/>
      <c r="B617" s="85"/>
      <c r="C617" s="90"/>
      <c r="D617" s="90"/>
      <c r="E617" s="90"/>
      <c r="F617" s="90"/>
      <c r="G617" s="90"/>
      <c r="H617" s="90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</row>
    <row r="618">
      <c r="A618" s="85"/>
      <c r="B618" s="85"/>
      <c r="C618" s="90"/>
      <c r="D618" s="90"/>
      <c r="E618" s="9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</row>
    <row r="619">
      <c r="A619" s="85"/>
      <c r="B619" s="85"/>
      <c r="C619" s="90"/>
      <c r="D619" s="90"/>
      <c r="E619" s="9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</row>
    <row r="620">
      <c r="A620" s="85"/>
      <c r="B620" s="85"/>
      <c r="C620" s="90"/>
      <c r="D620" s="90"/>
      <c r="E620" s="90"/>
      <c r="F620" s="90"/>
      <c r="G620" s="90"/>
      <c r="H620" s="9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</row>
    <row r="621">
      <c r="A621" s="85"/>
      <c r="B621" s="85"/>
      <c r="C621" s="90"/>
      <c r="D621" s="90"/>
      <c r="E621" s="90"/>
      <c r="F621" s="90"/>
      <c r="G621" s="90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</row>
    <row r="622">
      <c r="A622" s="85"/>
      <c r="B622" s="85"/>
      <c r="C622" s="90"/>
      <c r="D622" s="90"/>
      <c r="E622" s="90"/>
      <c r="F622" s="90"/>
      <c r="G622" s="90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</row>
    <row r="623">
      <c r="A623" s="85"/>
      <c r="B623" s="85"/>
      <c r="C623" s="90"/>
      <c r="D623" s="90"/>
      <c r="E623" s="90"/>
      <c r="F623" s="90"/>
      <c r="G623" s="90"/>
      <c r="H623" s="9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</row>
    <row r="624">
      <c r="A624" s="85"/>
      <c r="B624" s="85"/>
      <c r="C624" s="90"/>
      <c r="D624" s="90"/>
      <c r="E624" s="90"/>
      <c r="F624" s="90"/>
      <c r="G624" s="90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</row>
    <row r="625">
      <c r="A625" s="85"/>
      <c r="B625" s="85"/>
      <c r="C625" s="90"/>
      <c r="D625" s="90"/>
      <c r="E625" s="90"/>
      <c r="F625" s="90"/>
      <c r="G625" s="90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</row>
    <row r="626">
      <c r="A626" s="85"/>
      <c r="B626" s="85"/>
      <c r="C626" s="90"/>
      <c r="D626" s="90"/>
      <c r="E626" s="90"/>
      <c r="F626" s="90"/>
      <c r="G626" s="90"/>
      <c r="H626" s="9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</row>
    <row r="627">
      <c r="A627" s="85"/>
      <c r="B627" s="85"/>
      <c r="C627" s="90"/>
      <c r="D627" s="90"/>
      <c r="E627" s="90"/>
      <c r="F627" s="90"/>
      <c r="G627" s="90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</row>
    <row r="628">
      <c r="A628" s="85"/>
      <c r="B628" s="85"/>
      <c r="C628" s="90"/>
      <c r="D628" s="90"/>
      <c r="E628" s="90"/>
      <c r="F628" s="90"/>
      <c r="G628" s="90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</row>
    <row r="629">
      <c r="A629" s="85"/>
      <c r="B629" s="85"/>
      <c r="C629" s="90"/>
      <c r="D629" s="90"/>
      <c r="E629" s="90"/>
      <c r="F629" s="90"/>
      <c r="G629" s="90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</row>
    <row r="630">
      <c r="A630" s="85"/>
      <c r="B630" s="85"/>
      <c r="C630" s="90"/>
      <c r="D630" s="90"/>
      <c r="E630" s="90"/>
      <c r="F630" s="90"/>
      <c r="G630" s="90"/>
      <c r="H630" s="90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</row>
    <row r="631">
      <c r="A631" s="85"/>
      <c r="B631" s="85"/>
      <c r="C631" s="90"/>
      <c r="D631" s="90"/>
      <c r="E631" s="90"/>
      <c r="F631" s="90"/>
      <c r="G631" s="90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</row>
    <row r="632">
      <c r="A632" s="85"/>
      <c r="B632" s="85"/>
      <c r="C632" s="90"/>
      <c r="D632" s="90"/>
      <c r="E632" s="90"/>
      <c r="F632" s="90"/>
      <c r="G632" s="90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</row>
    <row r="633">
      <c r="A633" s="85"/>
      <c r="B633" s="85"/>
      <c r="C633" s="90"/>
      <c r="D633" s="90"/>
      <c r="E633" s="90"/>
      <c r="F633" s="90"/>
      <c r="G633" s="90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</row>
    <row r="634">
      <c r="A634" s="85"/>
      <c r="B634" s="85"/>
      <c r="C634" s="90"/>
      <c r="D634" s="90"/>
      <c r="E634" s="90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</row>
    <row r="635">
      <c r="A635" s="85"/>
      <c r="B635" s="85"/>
      <c r="C635" s="90"/>
      <c r="D635" s="90"/>
      <c r="E635" s="90"/>
      <c r="F635" s="90"/>
      <c r="G635" s="90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</row>
    <row r="636">
      <c r="A636" s="85"/>
      <c r="B636" s="85"/>
      <c r="C636" s="90"/>
      <c r="D636" s="90"/>
      <c r="E636" s="90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</row>
    <row r="637">
      <c r="A637" s="85"/>
      <c r="B637" s="85"/>
      <c r="C637" s="90"/>
      <c r="D637" s="90"/>
      <c r="E637" s="9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</row>
    <row r="638">
      <c r="A638" s="85"/>
      <c r="B638" s="85"/>
      <c r="C638" s="90"/>
      <c r="D638" s="90"/>
      <c r="E638" s="90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</row>
    <row r="639">
      <c r="A639" s="85"/>
      <c r="B639" s="85"/>
      <c r="C639" s="90"/>
      <c r="D639" s="90"/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</row>
    <row r="640">
      <c r="A640" s="85"/>
      <c r="B640" s="85"/>
      <c r="C640" s="90"/>
      <c r="D640" s="90"/>
      <c r="E640" s="9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</row>
    <row r="641">
      <c r="A641" s="85"/>
      <c r="B641" s="85"/>
      <c r="C641" s="90"/>
      <c r="D641" s="90"/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</row>
    <row r="642">
      <c r="A642" s="85"/>
      <c r="B642" s="85"/>
      <c r="C642" s="90"/>
      <c r="D642" s="90"/>
      <c r="E642" s="90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</row>
    <row r="643">
      <c r="A643" s="85"/>
      <c r="B643" s="85"/>
      <c r="C643" s="90"/>
      <c r="D643" s="90"/>
      <c r="E643" s="90"/>
      <c r="F643" s="90"/>
      <c r="G643" s="90"/>
      <c r="H643" s="90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</row>
    <row r="644">
      <c r="A644" s="85"/>
      <c r="B644" s="85"/>
      <c r="C644" s="90"/>
      <c r="D644" s="90"/>
      <c r="E644" s="90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</row>
    <row r="645">
      <c r="A645" s="85"/>
      <c r="B645" s="85"/>
      <c r="C645" s="90"/>
      <c r="D645" s="90"/>
      <c r="E645" s="90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</row>
    <row r="646">
      <c r="A646" s="85"/>
      <c r="B646" s="85"/>
      <c r="C646" s="90"/>
      <c r="D646" s="90"/>
      <c r="E646" s="90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</row>
    <row r="647">
      <c r="A647" s="85"/>
      <c r="B647" s="85"/>
      <c r="C647" s="90"/>
      <c r="D647" s="90"/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</row>
    <row r="648">
      <c r="A648" s="85"/>
      <c r="B648" s="85"/>
      <c r="C648" s="90"/>
      <c r="D648" s="90"/>
      <c r="E648" s="90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</row>
    <row r="649">
      <c r="A649" s="85"/>
      <c r="B649" s="85"/>
      <c r="C649" s="90"/>
      <c r="D649" s="90"/>
      <c r="E649" s="90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</row>
    <row r="650">
      <c r="A650" s="85"/>
      <c r="B650" s="85"/>
      <c r="C650" s="90"/>
      <c r="D650" s="90"/>
      <c r="E650" s="90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</row>
    <row r="651">
      <c r="A651" s="85"/>
      <c r="B651" s="85"/>
      <c r="C651" s="90"/>
      <c r="D651" s="90"/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</row>
    <row r="652">
      <c r="A652" s="85"/>
      <c r="B652" s="85"/>
      <c r="C652" s="90"/>
      <c r="D652" s="90"/>
      <c r="E652" s="90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</row>
    <row r="653">
      <c r="A653" s="85"/>
      <c r="B653" s="85"/>
      <c r="C653" s="90"/>
      <c r="D653" s="90"/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</row>
    <row r="654">
      <c r="A654" s="85"/>
      <c r="B654" s="85"/>
      <c r="C654" s="90"/>
      <c r="D654" s="90"/>
      <c r="E654" s="90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</row>
    <row r="655">
      <c r="A655" s="85"/>
      <c r="B655" s="85"/>
      <c r="C655" s="90"/>
      <c r="D655" s="90"/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</row>
    <row r="656">
      <c r="A656" s="85"/>
      <c r="B656" s="85"/>
      <c r="C656" s="90"/>
      <c r="D656" s="90"/>
      <c r="E656" s="90"/>
      <c r="F656" s="90"/>
      <c r="G656" s="90"/>
      <c r="H656" s="90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</row>
    <row r="657">
      <c r="A657" s="85"/>
      <c r="B657" s="85"/>
      <c r="C657" s="90"/>
      <c r="D657" s="90"/>
      <c r="E657" s="9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</row>
    <row r="658">
      <c r="A658" s="85"/>
      <c r="B658" s="85"/>
      <c r="C658" s="90"/>
      <c r="D658" s="90"/>
      <c r="E658" s="9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</row>
    <row r="659">
      <c r="A659" s="85"/>
      <c r="B659" s="85"/>
      <c r="C659" s="90"/>
      <c r="D659" s="90"/>
      <c r="E659" s="9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</row>
    <row r="660">
      <c r="A660" s="85"/>
      <c r="B660" s="85"/>
      <c r="C660" s="90"/>
      <c r="D660" s="90"/>
      <c r="E660" s="9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</row>
    <row r="661">
      <c r="A661" s="85"/>
      <c r="B661" s="85"/>
      <c r="C661" s="90"/>
      <c r="D661" s="90"/>
      <c r="E661" s="90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</row>
    <row r="662">
      <c r="A662" s="85"/>
      <c r="B662" s="85"/>
      <c r="C662" s="90"/>
      <c r="D662" s="90"/>
      <c r="E662" s="90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</row>
    <row r="663">
      <c r="A663" s="85"/>
      <c r="B663" s="85"/>
      <c r="C663" s="90"/>
      <c r="D663" s="90"/>
      <c r="E663" s="90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</row>
    <row r="664">
      <c r="A664" s="85"/>
      <c r="B664" s="85"/>
      <c r="C664" s="90"/>
      <c r="D664" s="90"/>
      <c r="E664" s="90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</row>
    <row r="665">
      <c r="A665" s="85"/>
      <c r="B665" s="85"/>
      <c r="C665" s="90"/>
      <c r="D665" s="90"/>
      <c r="E665" s="90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</row>
    <row r="666">
      <c r="A666" s="85"/>
      <c r="B666" s="85"/>
      <c r="C666" s="90"/>
      <c r="D666" s="90"/>
      <c r="E666" s="9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</row>
    <row r="667">
      <c r="A667" s="85"/>
      <c r="B667" s="85"/>
      <c r="C667" s="90"/>
      <c r="D667" s="90"/>
      <c r="E667" s="90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</row>
    <row r="668">
      <c r="A668" s="85"/>
      <c r="B668" s="85"/>
      <c r="C668" s="90"/>
      <c r="D668" s="90"/>
      <c r="E668" s="90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</row>
    <row r="669">
      <c r="A669" s="85"/>
      <c r="B669" s="85"/>
      <c r="C669" s="90"/>
      <c r="D669" s="90"/>
      <c r="E669" s="90"/>
      <c r="F669" s="90"/>
      <c r="G669" s="90"/>
      <c r="H669" s="90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</row>
    <row r="670">
      <c r="A670" s="85"/>
      <c r="B670" s="85"/>
      <c r="C670" s="90"/>
      <c r="D670" s="90"/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</row>
    <row r="671">
      <c r="A671" s="85"/>
      <c r="B671" s="85"/>
      <c r="C671" s="90"/>
      <c r="D671" s="90"/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</row>
    <row r="672">
      <c r="A672" s="85"/>
      <c r="B672" s="85"/>
      <c r="C672" s="90"/>
      <c r="D672" s="90"/>
      <c r="E672" s="90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</row>
    <row r="673">
      <c r="A673" s="85"/>
      <c r="B673" s="85"/>
      <c r="C673" s="90"/>
      <c r="D673" s="90"/>
      <c r="E673" s="90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</row>
    <row r="674">
      <c r="A674" s="85"/>
      <c r="B674" s="85"/>
      <c r="C674" s="90"/>
      <c r="D674" s="90"/>
      <c r="E674" s="90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</row>
    <row r="675">
      <c r="A675" s="85"/>
      <c r="B675" s="85"/>
      <c r="C675" s="90"/>
      <c r="D675" s="90"/>
      <c r="E675" s="90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</row>
    <row r="676">
      <c r="A676" s="85"/>
      <c r="B676" s="85"/>
      <c r="C676" s="90"/>
      <c r="D676" s="90"/>
      <c r="E676" s="90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</row>
    <row r="677">
      <c r="A677" s="85"/>
      <c r="B677" s="85"/>
      <c r="C677" s="90"/>
      <c r="D677" s="90"/>
      <c r="E677" s="90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</row>
    <row r="678">
      <c r="A678" s="85"/>
      <c r="B678" s="85"/>
      <c r="C678" s="90"/>
      <c r="D678" s="90"/>
      <c r="E678" s="90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</row>
    <row r="679">
      <c r="A679" s="85"/>
      <c r="B679" s="85"/>
      <c r="C679" s="90"/>
      <c r="D679" s="90"/>
      <c r="E679" s="90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</row>
    <row r="680">
      <c r="A680" s="85"/>
      <c r="B680" s="85"/>
      <c r="C680" s="90"/>
      <c r="D680" s="90"/>
      <c r="E680" s="90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</row>
    <row r="681">
      <c r="A681" s="85"/>
      <c r="B681" s="85"/>
      <c r="C681" s="90"/>
      <c r="D681" s="90"/>
      <c r="E681" s="9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</row>
    <row r="682">
      <c r="A682" s="85"/>
      <c r="B682" s="85"/>
      <c r="C682" s="90"/>
      <c r="D682" s="90"/>
      <c r="E682" s="90"/>
      <c r="F682" s="90"/>
      <c r="G682" s="90"/>
      <c r="H682" s="90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</row>
    <row r="683">
      <c r="A683" s="85"/>
      <c r="B683" s="85"/>
      <c r="C683" s="90"/>
      <c r="D683" s="90"/>
      <c r="E683" s="9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</row>
    <row r="684">
      <c r="A684" s="85"/>
      <c r="B684" s="85"/>
      <c r="C684" s="90"/>
      <c r="D684" s="90"/>
      <c r="E684" s="90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</row>
    <row r="685">
      <c r="A685" s="85"/>
      <c r="B685" s="85"/>
      <c r="C685" s="90"/>
      <c r="D685" s="90"/>
      <c r="E685" s="90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</row>
    <row r="686">
      <c r="A686" s="85"/>
      <c r="B686" s="85"/>
      <c r="C686" s="90"/>
      <c r="D686" s="90"/>
      <c r="E686" s="90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</row>
    <row r="687">
      <c r="A687" s="85"/>
      <c r="B687" s="85"/>
      <c r="C687" s="90"/>
      <c r="D687" s="90"/>
      <c r="E687" s="90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</row>
    <row r="688">
      <c r="A688" s="85"/>
      <c r="B688" s="85"/>
      <c r="C688" s="90"/>
      <c r="D688" s="90"/>
      <c r="E688" s="90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</row>
    <row r="689">
      <c r="A689" s="85"/>
      <c r="B689" s="85"/>
      <c r="C689" s="90"/>
      <c r="D689" s="90"/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</row>
    <row r="690">
      <c r="A690" s="85"/>
      <c r="B690" s="85"/>
      <c r="C690" s="90"/>
      <c r="D690" s="90"/>
      <c r="E690" s="90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</row>
    <row r="691">
      <c r="A691" s="85"/>
      <c r="B691" s="85"/>
      <c r="C691" s="90"/>
      <c r="D691" s="90"/>
      <c r="E691" s="90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</row>
    <row r="692">
      <c r="A692" s="85"/>
      <c r="B692" s="85"/>
      <c r="C692" s="90"/>
      <c r="D692" s="90"/>
      <c r="E692" s="90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</row>
    <row r="693">
      <c r="A693" s="85"/>
      <c r="B693" s="85"/>
      <c r="C693" s="90"/>
      <c r="D693" s="90"/>
      <c r="E693" s="90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</row>
    <row r="694">
      <c r="A694" s="85"/>
      <c r="B694" s="85"/>
      <c r="C694" s="90"/>
      <c r="D694" s="90"/>
      <c r="E694" s="90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</row>
    <row r="695">
      <c r="A695" s="85"/>
      <c r="B695" s="85"/>
      <c r="C695" s="90"/>
      <c r="D695" s="90"/>
      <c r="E695" s="90"/>
      <c r="F695" s="90"/>
      <c r="G695" s="90"/>
      <c r="H695" s="90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</row>
    <row r="696">
      <c r="A696" s="85"/>
      <c r="B696" s="85"/>
      <c r="C696" s="90"/>
      <c r="D696" s="90"/>
      <c r="E696" s="90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</row>
    <row r="697">
      <c r="A697" s="85"/>
      <c r="B697" s="85"/>
      <c r="C697" s="90"/>
      <c r="D697" s="90"/>
      <c r="E697" s="90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</row>
    <row r="698">
      <c r="A698" s="85"/>
      <c r="B698" s="85"/>
      <c r="C698" s="90"/>
      <c r="D698" s="90"/>
      <c r="E698" s="90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</row>
    <row r="699">
      <c r="A699" s="85"/>
      <c r="B699" s="85"/>
      <c r="C699" s="90"/>
      <c r="D699" s="90"/>
      <c r="E699" s="90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</row>
    <row r="700">
      <c r="A700" s="85"/>
      <c r="B700" s="85"/>
      <c r="C700" s="90"/>
      <c r="D700" s="90"/>
      <c r="E700" s="90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</row>
    <row r="701">
      <c r="A701" s="85"/>
      <c r="B701" s="85"/>
      <c r="C701" s="90"/>
      <c r="D701" s="90"/>
      <c r="E701" s="9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</row>
    <row r="702">
      <c r="A702" s="85"/>
      <c r="B702" s="85"/>
      <c r="C702" s="90"/>
      <c r="D702" s="90"/>
      <c r="E702" s="90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</row>
    <row r="703">
      <c r="A703" s="85"/>
      <c r="B703" s="85"/>
      <c r="C703" s="90"/>
      <c r="D703" s="90"/>
      <c r="E703" s="90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</row>
    <row r="704">
      <c r="A704" s="85"/>
      <c r="B704" s="85"/>
      <c r="C704" s="90"/>
      <c r="D704" s="90"/>
      <c r="E704" s="90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</row>
    <row r="705">
      <c r="A705" s="85"/>
      <c r="B705" s="85"/>
      <c r="C705" s="90"/>
      <c r="D705" s="90"/>
      <c r="E705" s="9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</row>
    <row r="706">
      <c r="A706" s="85"/>
      <c r="B706" s="85"/>
      <c r="C706" s="90"/>
      <c r="D706" s="90"/>
      <c r="E706" s="90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</row>
    <row r="707">
      <c r="A707" s="85"/>
      <c r="B707" s="85"/>
      <c r="C707" s="90"/>
      <c r="D707" s="90"/>
      <c r="E707" s="90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</row>
    <row r="708">
      <c r="A708" s="85"/>
      <c r="B708" s="85"/>
      <c r="C708" s="90"/>
      <c r="D708" s="90"/>
      <c r="E708" s="90"/>
      <c r="F708" s="90"/>
      <c r="G708" s="90"/>
      <c r="H708" s="90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</row>
    <row r="709">
      <c r="A709" s="85"/>
      <c r="B709" s="85"/>
      <c r="C709" s="90"/>
      <c r="D709" s="90"/>
      <c r="E709" s="90"/>
      <c r="F709" s="90"/>
      <c r="G709" s="90"/>
      <c r="H709" s="90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</row>
    <row r="710">
      <c r="A710" s="85"/>
      <c r="B710" s="85"/>
      <c r="C710" s="90"/>
      <c r="D710" s="90"/>
      <c r="E710" s="90"/>
      <c r="F710" s="90"/>
      <c r="G710" s="90"/>
      <c r="H710" s="90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</row>
    <row r="711">
      <c r="A711" s="85"/>
      <c r="B711" s="85"/>
      <c r="C711" s="90"/>
      <c r="D711" s="90"/>
      <c r="E711" s="90"/>
      <c r="F711" s="90"/>
      <c r="G711" s="90"/>
      <c r="H711" s="90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</row>
    <row r="712">
      <c r="A712" s="85"/>
      <c r="B712" s="85"/>
      <c r="C712" s="90"/>
      <c r="D712" s="90"/>
      <c r="E712" s="90"/>
      <c r="F712" s="90"/>
      <c r="G712" s="90"/>
      <c r="H712" s="90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</row>
    <row r="713">
      <c r="A713" s="85"/>
      <c r="B713" s="85"/>
      <c r="C713" s="90"/>
      <c r="D713" s="90"/>
      <c r="E713" s="90"/>
      <c r="F713" s="90"/>
      <c r="G713" s="90"/>
      <c r="H713" s="90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</row>
    <row r="714">
      <c r="A714" s="85"/>
      <c r="B714" s="85"/>
      <c r="C714" s="90"/>
      <c r="D714" s="90"/>
      <c r="E714" s="90"/>
      <c r="F714" s="90"/>
      <c r="G714" s="90"/>
      <c r="H714" s="90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</row>
    <row r="715">
      <c r="A715" s="85"/>
      <c r="B715" s="85"/>
      <c r="C715" s="90"/>
      <c r="D715" s="90"/>
      <c r="E715" s="90"/>
      <c r="F715" s="90"/>
      <c r="G715" s="90"/>
      <c r="H715" s="90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</row>
    <row r="716">
      <c r="A716" s="85"/>
      <c r="B716" s="85"/>
      <c r="C716" s="90"/>
      <c r="D716" s="90"/>
      <c r="E716" s="90"/>
      <c r="F716" s="90"/>
      <c r="G716" s="90"/>
      <c r="H716" s="90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</row>
    <row r="717">
      <c r="A717" s="85"/>
      <c r="B717" s="85"/>
      <c r="C717" s="90"/>
      <c r="D717" s="90"/>
      <c r="E717" s="90"/>
      <c r="F717" s="90"/>
      <c r="G717" s="90"/>
      <c r="H717" s="90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</row>
    <row r="718">
      <c r="A718" s="85"/>
      <c r="B718" s="85"/>
      <c r="C718" s="90"/>
      <c r="D718" s="90"/>
      <c r="E718" s="90"/>
      <c r="F718" s="90"/>
      <c r="G718" s="90"/>
      <c r="H718" s="90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</row>
    <row r="719">
      <c r="A719" s="85"/>
      <c r="B719" s="85"/>
      <c r="C719" s="90"/>
      <c r="D719" s="90"/>
      <c r="E719" s="90"/>
      <c r="F719" s="90"/>
      <c r="G719" s="90"/>
      <c r="H719" s="90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</row>
    <row r="720">
      <c r="A720" s="85"/>
      <c r="B720" s="85"/>
      <c r="C720" s="90"/>
      <c r="D720" s="90"/>
      <c r="E720" s="90"/>
      <c r="F720" s="90"/>
      <c r="G720" s="90"/>
      <c r="H720" s="90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</row>
    <row r="721">
      <c r="A721" s="85"/>
      <c r="B721" s="85"/>
      <c r="C721" s="90"/>
      <c r="D721" s="90"/>
      <c r="E721" s="90"/>
      <c r="F721" s="90"/>
      <c r="G721" s="90"/>
      <c r="H721" s="90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</row>
    <row r="722">
      <c r="A722" s="85"/>
      <c r="B722" s="85"/>
      <c r="C722" s="90"/>
      <c r="D722" s="90"/>
      <c r="E722" s="90"/>
      <c r="F722" s="90"/>
      <c r="G722" s="90"/>
      <c r="H722" s="90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</row>
    <row r="723">
      <c r="A723" s="85"/>
      <c r="B723" s="85"/>
      <c r="C723" s="90"/>
      <c r="D723" s="90"/>
      <c r="E723" s="90"/>
      <c r="F723" s="90"/>
      <c r="G723" s="90"/>
      <c r="H723" s="90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</row>
    <row r="724">
      <c r="A724" s="85"/>
      <c r="B724" s="85"/>
      <c r="C724" s="90"/>
      <c r="D724" s="90"/>
      <c r="E724" s="90"/>
      <c r="F724" s="90"/>
      <c r="G724" s="90"/>
      <c r="H724" s="90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</row>
    <row r="725">
      <c r="A725" s="85"/>
      <c r="B725" s="85"/>
      <c r="C725" s="90"/>
      <c r="D725" s="90"/>
      <c r="E725" s="90"/>
      <c r="F725" s="90"/>
      <c r="G725" s="90"/>
      <c r="H725" s="90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</row>
    <row r="726">
      <c r="A726" s="85"/>
      <c r="B726" s="85"/>
      <c r="C726" s="90"/>
      <c r="D726" s="90"/>
      <c r="E726" s="90"/>
      <c r="F726" s="90"/>
      <c r="G726" s="90"/>
      <c r="H726" s="90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</row>
    <row r="727">
      <c r="A727" s="85"/>
      <c r="B727" s="85"/>
      <c r="C727" s="90"/>
      <c r="D727" s="90"/>
      <c r="E727" s="90"/>
      <c r="F727" s="90"/>
      <c r="G727" s="90"/>
      <c r="H727" s="90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</row>
    <row r="728">
      <c r="A728" s="85"/>
      <c r="B728" s="85"/>
      <c r="C728" s="90"/>
      <c r="D728" s="90"/>
      <c r="E728" s="90"/>
      <c r="F728" s="90"/>
      <c r="G728" s="90"/>
      <c r="H728" s="90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</row>
    <row r="729">
      <c r="A729" s="85"/>
      <c r="B729" s="85"/>
      <c r="C729" s="90"/>
      <c r="D729" s="90"/>
      <c r="E729" s="90"/>
      <c r="F729" s="90"/>
      <c r="G729" s="90"/>
      <c r="H729" s="90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</row>
    <row r="730">
      <c r="A730" s="85"/>
      <c r="B730" s="85"/>
      <c r="C730" s="90"/>
      <c r="D730" s="90"/>
      <c r="E730" s="90"/>
      <c r="F730" s="90"/>
      <c r="G730" s="90"/>
      <c r="H730" s="90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</row>
    <row r="731">
      <c r="A731" s="85"/>
      <c r="B731" s="85"/>
      <c r="C731" s="90"/>
      <c r="D731" s="90"/>
      <c r="E731" s="90"/>
      <c r="F731" s="90"/>
      <c r="G731" s="90"/>
      <c r="H731" s="90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</row>
    <row r="732">
      <c r="A732" s="85"/>
      <c r="B732" s="85"/>
      <c r="C732" s="90"/>
      <c r="D732" s="90"/>
      <c r="E732" s="90"/>
      <c r="F732" s="90"/>
      <c r="G732" s="90"/>
      <c r="H732" s="90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</row>
    <row r="733">
      <c r="A733" s="85"/>
      <c r="B733" s="85"/>
      <c r="C733" s="90"/>
      <c r="D733" s="90"/>
      <c r="E733" s="90"/>
      <c r="F733" s="90"/>
      <c r="G733" s="90"/>
      <c r="H733" s="90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</row>
    <row r="734">
      <c r="A734" s="85"/>
      <c r="B734" s="85"/>
      <c r="C734" s="90"/>
      <c r="D734" s="90"/>
      <c r="E734" s="90"/>
      <c r="F734" s="90"/>
      <c r="G734" s="90"/>
      <c r="H734" s="90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</row>
    <row r="735">
      <c r="A735" s="85"/>
      <c r="B735" s="85"/>
      <c r="C735" s="90"/>
      <c r="D735" s="90"/>
      <c r="E735" s="90"/>
      <c r="F735" s="90"/>
      <c r="G735" s="90"/>
      <c r="H735" s="90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</row>
    <row r="736">
      <c r="A736" s="85"/>
      <c r="B736" s="85"/>
      <c r="C736" s="90"/>
      <c r="D736" s="90"/>
      <c r="E736" s="90"/>
      <c r="F736" s="90"/>
      <c r="G736" s="90"/>
      <c r="H736" s="90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</row>
    <row r="737">
      <c r="A737" s="85"/>
      <c r="B737" s="85"/>
      <c r="C737" s="90"/>
      <c r="D737" s="90"/>
      <c r="E737" s="90"/>
      <c r="F737" s="90"/>
      <c r="G737" s="90"/>
      <c r="H737" s="90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</row>
    <row r="738">
      <c r="A738" s="85"/>
      <c r="B738" s="85"/>
      <c r="C738" s="90"/>
      <c r="D738" s="90"/>
      <c r="E738" s="90"/>
      <c r="F738" s="90"/>
      <c r="G738" s="90"/>
      <c r="H738" s="90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</row>
    <row r="739">
      <c r="A739" s="85"/>
      <c r="B739" s="85"/>
      <c r="C739" s="90"/>
      <c r="D739" s="90"/>
      <c r="E739" s="90"/>
      <c r="F739" s="90"/>
      <c r="G739" s="90"/>
      <c r="H739" s="90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</row>
    <row r="740">
      <c r="A740" s="85"/>
      <c r="B740" s="85"/>
      <c r="C740" s="90"/>
      <c r="D740" s="90"/>
      <c r="E740" s="90"/>
      <c r="F740" s="90"/>
      <c r="G740" s="90"/>
      <c r="H740" s="90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</row>
    <row r="741">
      <c r="A741" s="85"/>
      <c r="B741" s="85"/>
      <c r="C741" s="90"/>
      <c r="D741" s="90"/>
      <c r="E741" s="90"/>
      <c r="F741" s="90"/>
      <c r="G741" s="90"/>
      <c r="H741" s="90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</row>
    <row r="742">
      <c r="A742" s="85"/>
      <c r="B742" s="85"/>
      <c r="C742" s="90"/>
      <c r="D742" s="90"/>
      <c r="E742" s="90"/>
      <c r="F742" s="90"/>
      <c r="G742" s="90"/>
      <c r="H742" s="90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</row>
    <row r="743">
      <c r="A743" s="85"/>
      <c r="B743" s="85"/>
      <c r="C743" s="90"/>
      <c r="D743" s="90"/>
      <c r="E743" s="90"/>
      <c r="F743" s="90"/>
      <c r="G743" s="90"/>
      <c r="H743" s="90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</row>
    <row r="744">
      <c r="A744" s="85"/>
      <c r="B744" s="85"/>
      <c r="C744" s="90"/>
      <c r="D744" s="90"/>
      <c r="E744" s="90"/>
      <c r="F744" s="90"/>
      <c r="G744" s="90"/>
      <c r="H744" s="90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</row>
    <row r="745">
      <c r="A745" s="85"/>
      <c r="B745" s="85"/>
      <c r="C745" s="90"/>
      <c r="D745" s="90"/>
      <c r="E745" s="90"/>
      <c r="F745" s="90"/>
      <c r="G745" s="90"/>
      <c r="H745" s="90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</row>
    <row r="746">
      <c r="A746" s="85"/>
      <c r="B746" s="85"/>
      <c r="C746" s="90"/>
      <c r="D746" s="90"/>
      <c r="E746" s="90"/>
      <c r="F746" s="90"/>
      <c r="G746" s="90"/>
      <c r="H746" s="90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</row>
    <row r="747">
      <c r="A747" s="85"/>
      <c r="B747" s="85"/>
      <c r="C747" s="90"/>
      <c r="D747" s="90"/>
      <c r="E747" s="90"/>
      <c r="F747" s="90"/>
      <c r="G747" s="90"/>
      <c r="H747" s="90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</row>
    <row r="748">
      <c r="A748" s="85"/>
      <c r="B748" s="85"/>
      <c r="C748" s="90"/>
      <c r="D748" s="90"/>
      <c r="E748" s="90"/>
      <c r="F748" s="90"/>
      <c r="G748" s="90"/>
      <c r="H748" s="90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</row>
    <row r="749">
      <c r="A749" s="85"/>
      <c r="B749" s="85"/>
      <c r="C749" s="90"/>
      <c r="D749" s="90"/>
      <c r="E749" s="90"/>
      <c r="F749" s="90"/>
      <c r="G749" s="90"/>
      <c r="H749" s="90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</row>
    <row r="750">
      <c r="A750" s="85"/>
      <c r="B750" s="85"/>
      <c r="C750" s="90"/>
      <c r="D750" s="90"/>
      <c r="E750" s="90"/>
      <c r="F750" s="90"/>
      <c r="G750" s="90"/>
      <c r="H750" s="90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</row>
    <row r="751">
      <c r="A751" s="85"/>
      <c r="B751" s="85"/>
      <c r="C751" s="90"/>
      <c r="D751" s="90"/>
      <c r="E751" s="90"/>
      <c r="F751" s="90"/>
      <c r="G751" s="90"/>
      <c r="H751" s="90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</row>
    <row r="752">
      <c r="A752" s="85"/>
      <c r="B752" s="85"/>
      <c r="C752" s="90"/>
      <c r="D752" s="90"/>
      <c r="E752" s="90"/>
      <c r="F752" s="90"/>
      <c r="G752" s="90"/>
      <c r="H752" s="90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</row>
    <row r="753">
      <c r="A753" s="85"/>
      <c r="B753" s="85"/>
      <c r="C753" s="90"/>
      <c r="D753" s="90"/>
      <c r="E753" s="90"/>
      <c r="F753" s="90"/>
      <c r="G753" s="90"/>
      <c r="H753" s="90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</row>
    <row r="754">
      <c r="A754" s="85"/>
      <c r="B754" s="85"/>
      <c r="C754" s="90"/>
      <c r="D754" s="90"/>
      <c r="E754" s="90"/>
      <c r="F754" s="90"/>
      <c r="G754" s="90"/>
      <c r="H754" s="90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</row>
    <row r="755">
      <c r="A755" s="85"/>
      <c r="B755" s="85"/>
      <c r="C755" s="90"/>
      <c r="D755" s="90"/>
      <c r="E755" s="90"/>
      <c r="F755" s="90"/>
      <c r="G755" s="90"/>
      <c r="H755" s="90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</row>
    <row r="756">
      <c r="A756" s="85"/>
      <c r="B756" s="85"/>
      <c r="C756" s="90"/>
      <c r="D756" s="90"/>
      <c r="E756" s="90"/>
      <c r="F756" s="90"/>
      <c r="G756" s="90"/>
      <c r="H756" s="90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</row>
    <row r="757">
      <c r="A757" s="85"/>
      <c r="B757" s="85"/>
      <c r="C757" s="90"/>
      <c r="D757" s="90"/>
      <c r="E757" s="90"/>
      <c r="F757" s="90"/>
      <c r="G757" s="90"/>
      <c r="H757" s="90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</row>
    <row r="758">
      <c r="A758" s="85"/>
      <c r="B758" s="85"/>
      <c r="C758" s="90"/>
      <c r="D758" s="90"/>
      <c r="E758" s="90"/>
      <c r="F758" s="90"/>
      <c r="G758" s="90"/>
      <c r="H758" s="90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</row>
    <row r="759">
      <c r="A759" s="85"/>
      <c r="B759" s="85"/>
      <c r="C759" s="90"/>
      <c r="D759" s="90"/>
      <c r="E759" s="90"/>
      <c r="F759" s="90"/>
      <c r="G759" s="90"/>
      <c r="H759" s="90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</row>
    <row r="760">
      <c r="A760" s="85"/>
      <c r="B760" s="85"/>
      <c r="C760" s="90"/>
      <c r="D760" s="90"/>
      <c r="E760" s="90"/>
      <c r="F760" s="90"/>
      <c r="G760" s="90"/>
      <c r="H760" s="90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</row>
    <row r="761">
      <c r="A761" s="85"/>
      <c r="B761" s="85"/>
      <c r="C761" s="90"/>
      <c r="D761" s="90"/>
      <c r="E761" s="90"/>
      <c r="F761" s="90"/>
      <c r="G761" s="90"/>
      <c r="H761" s="90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</row>
    <row r="762">
      <c r="A762" s="85"/>
      <c r="B762" s="85"/>
      <c r="C762" s="90"/>
      <c r="D762" s="90"/>
      <c r="E762" s="90"/>
      <c r="F762" s="90"/>
      <c r="G762" s="90"/>
      <c r="H762" s="90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</row>
    <row r="763">
      <c r="A763" s="85"/>
      <c r="B763" s="85"/>
      <c r="C763" s="90"/>
      <c r="D763" s="90"/>
      <c r="E763" s="90"/>
      <c r="F763" s="90"/>
      <c r="G763" s="90"/>
      <c r="H763" s="90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</row>
    <row r="764">
      <c r="A764" s="85"/>
      <c r="B764" s="85"/>
      <c r="C764" s="90"/>
      <c r="D764" s="90"/>
      <c r="E764" s="90"/>
      <c r="F764" s="90"/>
      <c r="G764" s="90"/>
      <c r="H764" s="90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</row>
    <row r="765">
      <c r="A765" s="85"/>
      <c r="B765" s="85"/>
      <c r="C765" s="90"/>
      <c r="D765" s="90"/>
      <c r="E765" s="90"/>
      <c r="F765" s="90"/>
      <c r="G765" s="90"/>
      <c r="H765" s="90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</row>
    <row r="766">
      <c r="A766" s="85"/>
      <c r="B766" s="85"/>
      <c r="C766" s="90"/>
      <c r="D766" s="90"/>
      <c r="E766" s="90"/>
      <c r="F766" s="90"/>
      <c r="G766" s="90"/>
      <c r="H766" s="90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</row>
    <row r="767">
      <c r="A767" s="85"/>
      <c r="B767" s="85"/>
      <c r="C767" s="90"/>
      <c r="D767" s="90"/>
      <c r="E767" s="90"/>
      <c r="F767" s="90"/>
      <c r="G767" s="90"/>
      <c r="H767" s="90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</row>
    <row r="768">
      <c r="A768" s="85"/>
      <c r="B768" s="85"/>
      <c r="C768" s="90"/>
      <c r="D768" s="90"/>
      <c r="E768" s="90"/>
      <c r="F768" s="90"/>
      <c r="G768" s="90"/>
      <c r="H768" s="90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</row>
    <row r="769">
      <c r="A769" s="85"/>
      <c r="B769" s="85"/>
      <c r="C769" s="90"/>
      <c r="D769" s="90"/>
      <c r="E769" s="90"/>
      <c r="F769" s="90"/>
      <c r="G769" s="90"/>
      <c r="H769" s="9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</row>
    <row r="770">
      <c r="A770" s="85"/>
      <c r="B770" s="85"/>
      <c r="C770" s="90"/>
      <c r="D770" s="90"/>
      <c r="E770" s="90"/>
      <c r="F770" s="90"/>
      <c r="G770" s="90"/>
      <c r="H770" s="90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</row>
    <row r="771">
      <c r="A771" s="85"/>
      <c r="B771" s="85"/>
      <c r="C771" s="90"/>
      <c r="D771" s="90"/>
      <c r="E771" s="90"/>
      <c r="F771" s="90"/>
      <c r="G771" s="90"/>
      <c r="H771" s="9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</row>
    <row r="772">
      <c r="A772" s="85"/>
      <c r="B772" s="85"/>
      <c r="C772" s="90"/>
      <c r="D772" s="90"/>
      <c r="E772" s="90"/>
      <c r="F772" s="90"/>
      <c r="G772" s="90"/>
      <c r="H772" s="90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</row>
    <row r="773">
      <c r="A773" s="85"/>
      <c r="B773" s="85"/>
      <c r="C773" s="90"/>
      <c r="D773" s="90"/>
      <c r="E773" s="90"/>
      <c r="F773" s="90"/>
      <c r="G773" s="90"/>
      <c r="H773" s="90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</row>
    <row r="774">
      <c r="A774" s="85"/>
      <c r="B774" s="85"/>
      <c r="C774" s="90"/>
      <c r="D774" s="90"/>
      <c r="E774" s="90"/>
      <c r="F774" s="90"/>
      <c r="G774" s="90"/>
      <c r="H774" s="90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</row>
    <row r="775">
      <c r="A775" s="85"/>
      <c r="B775" s="85"/>
      <c r="C775" s="90"/>
      <c r="D775" s="90"/>
      <c r="E775" s="90"/>
      <c r="F775" s="90"/>
      <c r="G775" s="90"/>
      <c r="H775" s="90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</row>
    <row r="776">
      <c r="A776" s="85"/>
      <c r="B776" s="85"/>
      <c r="C776" s="90"/>
      <c r="D776" s="90"/>
      <c r="E776" s="90"/>
      <c r="F776" s="90"/>
      <c r="G776" s="90"/>
      <c r="H776" s="90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</row>
    <row r="777">
      <c r="A777" s="85"/>
      <c r="B777" s="85"/>
      <c r="C777" s="90"/>
      <c r="D777" s="90"/>
      <c r="E777" s="90"/>
      <c r="F777" s="90"/>
      <c r="G777" s="90"/>
      <c r="H777" s="90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</row>
    <row r="778">
      <c r="A778" s="85"/>
      <c r="B778" s="85"/>
      <c r="C778" s="90"/>
      <c r="D778" s="90"/>
      <c r="E778" s="90"/>
      <c r="F778" s="90"/>
      <c r="G778" s="90"/>
      <c r="H778" s="90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</row>
    <row r="779">
      <c r="A779" s="85"/>
      <c r="B779" s="85"/>
      <c r="C779" s="90"/>
      <c r="D779" s="90"/>
      <c r="E779" s="90"/>
      <c r="F779" s="90"/>
      <c r="G779" s="90"/>
      <c r="H779" s="90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</row>
    <row r="780">
      <c r="A780" s="85"/>
      <c r="B780" s="85"/>
      <c r="C780" s="90"/>
      <c r="D780" s="90"/>
      <c r="E780" s="90"/>
      <c r="F780" s="90"/>
      <c r="G780" s="90"/>
      <c r="H780" s="90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</row>
    <row r="781">
      <c r="A781" s="85"/>
      <c r="B781" s="85"/>
      <c r="C781" s="90"/>
      <c r="D781" s="90"/>
      <c r="E781" s="90"/>
      <c r="F781" s="90"/>
      <c r="G781" s="90"/>
      <c r="H781" s="90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</row>
    <row r="782">
      <c r="A782" s="85"/>
      <c r="B782" s="85"/>
      <c r="C782" s="90"/>
      <c r="D782" s="90"/>
      <c r="E782" s="90"/>
      <c r="F782" s="90"/>
      <c r="G782" s="90"/>
      <c r="H782" s="90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</row>
    <row r="783">
      <c r="A783" s="85"/>
      <c r="B783" s="85"/>
      <c r="C783" s="90"/>
      <c r="D783" s="90"/>
      <c r="E783" s="90"/>
      <c r="F783" s="90"/>
      <c r="G783" s="90"/>
      <c r="H783" s="90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</row>
    <row r="784">
      <c r="A784" s="85"/>
      <c r="B784" s="85"/>
      <c r="C784" s="90"/>
      <c r="D784" s="90"/>
      <c r="E784" s="90"/>
      <c r="F784" s="90"/>
      <c r="G784" s="90"/>
      <c r="H784" s="90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</row>
    <row r="785">
      <c r="A785" s="85"/>
      <c r="B785" s="85"/>
      <c r="C785" s="90"/>
      <c r="D785" s="90"/>
      <c r="E785" s="90"/>
      <c r="F785" s="90"/>
      <c r="G785" s="90"/>
      <c r="H785" s="90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</row>
    <row r="786">
      <c r="A786" s="85"/>
      <c r="B786" s="85"/>
      <c r="C786" s="90"/>
      <c r="D786" s="90"/>
      <c r="E786" s="90"/>
      <c r="F786" s="90"/>
      <c r="G786" s="90"/>
      <c r="H786" s="90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</row>
    <row r="787">
      <c r="A787" s="85"/>
      <c r="B787" s="85"/>
      <c r="C787" s="90"/>
      <c r="D787" s="90"/>
      <c r="E787" s="90"/>
      <c r="F787" s="90"/>
      <c r="G787" s="90"/>
      <c r="H787" s="90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</row>
    <row r="788">
      <c r="A788" s="85"/>
      <c r="B788" s="85"/>
      <c r="C788" s="90"/>
      <c r="D788" s="90"/>
      <c r="E788" s="90"/>
      <c r="F788" s="90"/>
      <c r="G788" s="90"/>
      <c r="H788" s="90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</row>
    <row r="789">
      <c r="A789" s="85"/>
      <c r="B789" s="85"/>
      <c r="C789" s="90"/>
      <c r="D789" s="90"/>
      <c r="E789" s="90"/>
      <c r="F789" s="90"/>
      <c r="G789" s="90"/>
      <c r="H789" s="90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</row>
    <row r="790">
      <c r="A790" s="85"/>
      <c r="B790" s="85"/>
      <c r="C790" s="90"/>
      <c r="D790" s="90"/>
      <c r="E790" s="90"/>
      <c r="F790" s="90"/>
      <c r="G790" s="90"/>
      <c r="H790" s="90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</row>
    <row r="791">
      <c r="A791" s="85"/>
      <c r="B791" s="85"/>
      <c r="C791" s="90"/>
      <c r="D791" s="90"/>
      <c r="E791" s="90"/>
      <c r="F791" s="90"/>
      <c r="G791" s="90"/>
      <c r="H791" s="90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</row>
    <row r="792">
      <c r="A792" s="85"/>
      <c r="B792" s="85"/>
      <c r="C792" s="90"/>
      <c r="D792" s="90"/>
      <c r="E792" s="90"/>
      <c r="F792" s="90"/>
      <c r="G792" s="90"/>
      <c r="H792" s="90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</row>
    <row r="793">
      <c r="A793" s="85"/>
      <c r="B793" s="85"/>
      <c r="C793" s="90"/>
      <c r="D793" s="90"/>
      <c r="E793" s="90"/>
      <c r="F793" s="90"/>
      <c r="G793" s="90"/>
      <c r="H793" s="90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</row>
    <row r="794">
      <c r="A794" s="85"/>
      <c r="B794" s="85"/>
      <c r="C794" s="90"/>
      <c r="D794" s="90"/>
      <c r="E794" s="90"/>
      <c r="F794" s="90"/>
      <c r="G794" s="90"/>
      <c r="H794" s="90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</row>
    <row r="795">
      <c r="A795" s="85"/>
      <c r="B795" s="85"/>
      <c r="C795" s="90"/>
      <c r="D795" s="90"/>
      <c r="E795" s="90"/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</row>
    <row r="796">
      <c r="A796" s="85"/>
      <c r="B796" s="85"/>
      <c r="C796" s="90"/>
      <c r="D796" s="90"/>
      <c r="E796" s="90"/>
      <c r="F796" s="90"/>
      <c r="G796" s="90"/>
      <c r="H796" s="90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</row>
    <row r="797">
      <c r="A797" s="85"/>
      <c r="B797" s="85"/>
      <c r="C797" s="90"/>
      <c r="D797" s="90"/>
      <c r="E797" s="90"/>
      <c r="F797" s="90"/>
      <c r="G797" s="90"/>
      <c r="H797" s="90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</row>
    <row r="798">
      <c r="A798" s="85"/>
      <c r="B798" s="85"/>
      <c r="C798" s="90"/>
      <c r="D798" s="90"/>
      <c r="E798" s="90"/>
      <c r="F798" s="90"/>
      <c r="G798" s="90"/>
      <c r="H798" s="90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</row>
    <row r="799">
      <c r="A799" s="85"/>
      <c r="B799" s="85"/>
      <c r="C799" s="90"/>
      <c r="D799" s="90"/>
      <c r="E799" s="90"/>
      <c r="F799" s="90"/>
      <c r="G799" s="90"/>
      <c r="H799" s="90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</row>
    <row r="800">
      <c r="A800" s="85"/>
      <c r="B800" s="85"/>
      <c r="C800" s="90"/>
      <c r="D800" s="90"/>
      <c r="E800" s="90"/>
      <c r="F800" s="90"/>
      <c r="G800" s="90"/>
      <c r="H800" s="90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</row>
    <row r="801">
      <c r="A801" s="85"/>
      <c r="B801" s="85"/>
      <c r="C801" s="90"/>
      <c r="D801" s="90"/>
      <c r="E801" s="90"/>
      <c r="F801" s="90"/>
      <c r="G801" s="90"/>
      <c r="H801" s="90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</row>
    <row r="802">
      <c r="A802" s="85"/>
      <c r="B802" s="85"/>
      <c r="C802" s="90"/>
      <c r="D802" s="90"/>
      <c r="E802" s="90"/>
      <c r="F802" s="90"/>
      <c r="G802" s="90"/>
      <c r="H802" s="90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</row>
    <row r="803">
      <c r="A803" s="85"/>
      <c r="B803" s="85"/>
      <c r="C803" s="90"/>
      <c r="D803" s="90"/>
      <c r="E803" s="90"/>
      <c r="F803" s="90"/>
      <c r="G803" s="90"/>
      <c r="H803" s="90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</row>
    <row r="804">
      <c r="A804" s="85"/>
      <c r="B804" s="85"/>
      <c r="C804" s="90"/>
      <c r="D804" s="90"/>
      <c r="E804" s="90"/>
      <c r="F804" s="90"/>
      <c r="G804" s="90"/>
      <c r="H804" s="90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</row>
    <row r="805">
      <c r="A805" s="85"/>
      <c r="B805" s="85"/>
      <c r="C805" s="90"/>
      <c r="D805" s="90"/>
      <c r="E805" s="90"/>
      <c r="F805" s="90"/>
      <c r="G805" s="90"/>
      <c r="H805" s="90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</row>
    <row r="806">
      <c r="A806" s="85"/>
      <c r="B806" s="85"/>
      <c r="C806" s="90"/>
      <c r="D806" s="90"/>
      <c r="E806" s="90"/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</row>
    <row r="807">
      <c r="A807" s="85"/>
      <c r="B807" s="85"/>
      <c r="C807" s="90"/>
      <c r="D807" s="90"/>
      <c r="E807" s="90"/>
      <c r="F807" s="90"/>
      <c r="G807" s="90"/>
      <c r="H807" s="90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</row>
    <row r="808">
      <c r="A808" s="85"/>
      <c r="B808" s="85"/>
      <c r="C808" s="90"/>
      <c r="D808" s="90"/>
      <c r="E808" s="90"/>
      <c r="F808" s="90"/>
      <c r="G808" s="90"/>
      <c r="H808" s="90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</row>
    <row r="809">
      <c r="A809" s="85"/>
      <c r="B809" s="85"/>
      <c r="C809" s="90"/>
      <c r="D809" s="90"/>
      <c r="E809" s="90"/>
      <c r="F809" s="90"/>
      <c r="G809" s="90"/>
      <c r="H809" s="90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</row>
    <row r="810">
      <c r="A810" s="85"/>
      <c r="B810" s="85"/>
      <c r="C810" s="90"/>
      <c r="D810" s="90"/>
      <c r="E810" s="90"/>
      <c r="F810" s="90"/>
      <c r="G810" s="90"/>
      <c r="H810" s="90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</row>
    <row r="811">
      <c r="A811" s="85"/>
      <c r="B811" s="85"/>
      <c r="C811" s="90"/>
      <c r="D811" s="90"/>
      <c r="E811" s="90"/>
      <c r="F811" s="90"/>
      <c r="G811" s="90"/>
      <c r="H811" s="90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</row>
    <row r="812">
      <c r="A812" s="85"/>
      <c r="B812" s="85"/>
      <c r="C812" s="90"/>
      <c r="D812" s="90"/>
      <c r="E812" s="90"/>
      <c r="F812" s="90"/>
      <c r="G812" s="90"/>
      <c r="H812" s="90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</row>
    <row r="813">
      <c r="A813" s="85"/>
      <c r="B813" s="85"/>
      <c r="C813" s="90"/>
      <c r="D813" s="90"/>
      <c r="E813" s="90"/>
      <c r="F813" s="90"/>
      <c r="G813" s="90"/>
      <c r="H813" s="90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</row>
    <row r="814">
      <c r="A814" s="85"/>
      <c r="B814" s="85"/>
      <c r="C814" s="90"/>
      <c r="D814" s="90"/>
      <c r="E814" s="90"/>
      <c r="F814" s="90"/>
      <c r="G814" s="90"/>
      <c r="H814" s="90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</row>
    <row r="815">
      <c r="A815" s="85"/>
      <c r="B815" s="85"/>
      <c r="C815" s="90"/>
      <c r="D815" s="90"/>
      <c r="E815" s="90"/>
      <c r="F815" s="90"/>
      <c r="G815" s="90"/>
      <c r="H815" s="90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</row>
    <row r="816">
      <c r="A816" s="85"/>
      <c r="B816" s="85"/>
      <c r="C816" s="90"/>
      <c r="D816" s="90"/>
      <c r="E816" s="90"/>
      <c r="F816" s="90"/>
      <c r="G816" s="90"/>
      <c r="H816" s="90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</row>
    <row r="817">
      <c r="A817" s="85"/>
      <c r="B817" s="85"/>
      <c r="C817" s="90"/>
      <c r="D817" s="90"/>
      <c r="E817" s="90"/>
      <c r="F817" s="90"/>
      <c r="G817" s="90"/>
      <c r="H817" s="90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</row>
    <row r="818">
      <c r="A818" s="85"/>
      <c r="B818" s="85"/>
      <c r="C818" s="90"/>
      <c r="D818" s="90"/>
      <c r="E818" s="90"/>
      <c r="F818" s="90"/>
      <c r="G818" s="90"/>
      <c r="H818" s="90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</row>
    <row r="819">
      <c r="A819" s="85"/>
      <c r="B819" s="85"/>
      <c r="C819" s="90"/>
      <c r="D819" s="90"/>
      <c r="E819" s="90"/>
      <c r="F819" s="90"/>
      <c r="G819" s="90"/>
      <c r="H819" s="90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</row>
    <row r="820">
      <c r="A820" s="85"/>
      <c r="B820" s="85"/>
      <c r="C820" s="90"/>
      <c r="D820" s="90"/>
      <c r="E820" s="90"/>
      <c r="F820" s="90"/>
      <c r="G820" s="90"/>
      <c r="H820" s="90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</row>
    <row r="821">
      <c r="A821" s="85"/>
      <c r="B821" s="85"/>
      <c r="C821" s="90"/>
      <c r="D821" s="90"/>
      <c r="E821" s="90"/>
      <c r="F821" s="90"/>
      <c r="G821" s="90"/>
      <c r="H821" s="90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</row>
    <row r="822">
      <c r="A822" s="85"/>
      <c r="B822" s="85"/>
      <c r="C822" s="90"/>
      <c r="D822" s="90"/>
      <c r="E822" s="90"/>
      <c r="F822" s="90"/>
      <c r="G822" s="90"/>
      <c r="H822" s="90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</row>
    <row r="823">
      <c r="A823" s="85"/>
      <c r="B823" s="85"/>
      <c r="C823" s="90"/>
      <c r="D823" s="90"/>
      <c r="E823" s="90"/>
      <c r="F823" s="90"/>
      <c r="G823" s="90"/>
      <c r="H823" s="90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</row>
    <row r="824">
      <c r="A824" s="85"/>
      <c r="B824" s="85"/>
      <c r="C824" s="90"/>
      <c r="D824" s="90"/>
      <c r="E824" s="90"/>
      <c r="F824" s="90"/>
      <c r="G824" s="90"/>
      <c r="H824" s="90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</row>
    <row r="825">
      <c r="A825" s="85"/>
      <c r="B825" s="85"/>
      <c r="C825" s="90"/>
      <c r="D825" s="90"/>
      <c r="E825" s="90"/>
      <c r="F825" s="90"/>
      <c r="G825" s="90"/>
      <c r="H825" s="90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</row>
    <row r="826">
      <c r="A826" s="85"/>
      <c r="B826" s="85"/>
      <c r="C826" s="90"/>
      <c r="D826" s="90"/>
      <c r="E826" s="90"/>
      <c r="F826" s="90"/>
      <c r="G826" s="90"/>
      <c r="H826" s="90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</row>
    <row r="827">
      <c r="A827" s="85"/>
      <c r="B827" s="85"/>
      <c r="C827" s="90"/>
      <c r="D827" s="90"/>
      <c r="E827" s="90"/>
      <c r="F827" s="90"/>
      <c r="G827" s="90"/>
      <c r="H827" s="90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</row>
    <row r="828">
      <c r="A828" s="85"/>
      <c r="B828" s="85"/>
      <c r="C828" s="90"/>
      <c r="D828" s="90"/>
      <c r="E828" s="90"/>
      <c r="F828" s="90"/>
      <c r="G828" s="90"/>
      <c r="H828" s="90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</row>
    <row r="829">
      <c r="A829" s="85"/>
      <c r="B829" s="85"/>
      <c r="C829" s="90"/>
      <c r="D829" s="90"/>
      <c r="E829" s="90"/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</row>
    <row r="830">
      <c r="A830" s="85"/>
      <c r="B830" s="85"/>
      <c r="C830" s="90"/>
      <c r="D830" s="90"/>
      <c r="E830" s="90"/>
      <c r="F830" s="90"/>
      <c r="G830" s="90"/>
      <c r="H830" s="9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</row>
    <row r="831">
      <c r="A831" s="85"/>
      <c r="B831" s="85"/>
      <c r="C831" s="90"/>
      <c r="D831" s="90"/>
      <c r="E831" s="90"/>
      <c r="F831" s="90"/>
      <c r="G831" s="90"/>
      <c r="H831" s="90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</row>
    <row r="832">
      <c r="A832" s="85"/>
      <c r="B832" s="85"/>
      <c r="C832" s="90"/>
      <c r="D832" s="90"/>
      <c r="E832" s="90"/>
      <c r="F832" s="90"/>
      <c r="G832" s="90"/>
      <c r="H832" s="90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</row>
    <row r="833">
      <c r="A833" s="85"/>
      <c r="B833" s="85"/>
      <c r="C833" s="90"/>
      <c r="D833" s="90"/>
      <c r="E833" s="90"/>
      <c r="F833" s="90"/>
      <c r="G833" s="90"/>
      <c r="H833" s="90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</row>
    <row r="834">
      <c r="A834" s="85"/>
      <c r="B834" s="85"/>
      <c r="C834" s="90"/>
      <c r="D834" s="90"/>
      <c r="E834" s="90"/>
      <c r="F834" s="90"/>
      <c r="G834" s="90"/>
      <c r="H834" s="90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</row>
    <row r="835">
      <c r="A835" s="85"/>
      <c r="B835" s="85"/>
      <c r="C835" s="90"/>
      <c r="D835" s="90"/>
      <c r="E835" s="90"/>
      <c r="F835" s="90"/>
      <c r="G835" s="90"/>
      <c r="H835" s="90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</row>
    <row r="836">
      <c r="A836" s="85"/>
      <c r="B836" s="85"/>
      <c r="C836" s="90"/>
      <c r="D836" s="90"/>
      <c r="E836" s="90"/>
      <c r="F836" s="90"/>
      <c r="G836" s="90"/>
      <c r="H836" s="90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</row>
    <row r="837">
      <c r="A837" s="85"/>
      <c r="B837" s="85"/>
      <c r="C837" s="90"/>
      <c r="D837" s="90"/>
      <c r="E837" s="90"/>
      <c r="F837" s="90"/>
      <c r="G837" s="90"/>
      <c r="H837" s="90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</row>
    <row r="838">
      <c r="A838" s="85"/>
      <c r="B838" s="85"/>
      <c r="C838" s="90"/>
      <c r="D838" s="90"/>
      <c r="E838" s="90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</row>
    <row r="839">
      <c r="A839" s="85"/>
      <c r="B839" s="85"/>
      <c r="C839" s="90"/>
      <c r="D839" s="90"/>
      <c r="E839" s="90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</row>
    <row r="840">
      <c r="A840" s="85"/>
      <c r="B840" s="85"/>
      <c r="C840" s="90"/>
      <c r="D840" s="90"/>
      <c r="E840" s="90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</row>
    <row r="841">
      <c r="A841" s="85"/>
      <c r="B841" s="85"/>
      <c r="C841" s="90"/>
      <c r="D841" s="90"/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</row>
    <row r="842">
      <c r="A842" s="85"/>
      <c r="B842" s="85"/>
      <c r="C842" s="90"/>
      <c r="D842" s="90"/>
      <c r="E842" s="90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</row>
    <row r="843">
      <c r="A843" s="85"/>
      <c r="B843" s="85"/>
      <c r="C843" s="90"/>
      <c r="D843" s="90"/>
      <c r="E843" s="90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</row>
    <row r="844">
      <c r="A844" s="85"/>
      <c r="B844" s="85"/>
      <c r="C844" s="90"/>
      <c r="D844" s="90"/>
      <c r="E844" s="9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</row>
    <row r="845">
      <c r="A845" s="85"/>
      <c r="B845" s="85"/>
      <c r="C845" s="90"/>
      <c r="D845" s="90"/>
      <c r="E845" s="90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</row>
    <row r="846">
      <c r="A846" s="85"/>
      <c r="B846" s="85"/>
      <c r="C846" s="90"/>
      <c r="D846" s="90"/>
      <c r="E846" s="90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</row>
    <row r="847">
      <c r="A847" s="85"/>
      <c r="B847" s="85"/>
      <c r="C847" s="90"/>
      <c r="D847" s="90"/>
      <c r="E847" s="90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</row>
    <row r="848">
      <c r="A848" s="85"/>
      <c r="B848" s="85"/>
      <c r="C848" s="90"/>
      <c r="D848" s="90"/>
      <c r="E848" s="90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</row>
    <row r="849">
      <c r="A849" s="85"/>
      <c r="B849" s="85"/>
      <c r="C849" s="90"/>
      <c r="D849" s="90"/>
      <c r="E849" s="90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</row>
    <row r="850">
      <c r="A850" s="85"/>
      <c r="B850" s="85"/>
      <c r="C850" s="90"/>
      <c r="D850" s="90"/>
      <c r="E850" s="90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</row>
    <row r="851">
      <c r="A851" s="85"/>
      <c r="B851" s="85"/>
      <c r="C851" s="90"/>
      <c r="D851" s="90"/>
      <c r="E851" s="90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</row>
    <row r="852">
      <c r="A852" s="85"/>
      <c r="B852" s="85"/>
      <c r="C852" s="90"/>
      <c r="D852" s="90"/>
      <c r="E852" s="90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</row>
    <row r="853">
      <c r="A853" s="85"/>
      <c r="B853" s="85"/>
      <c r="C853" s="90"/>
      <c r="D853" s="90"/>
      <c r="E853" s="90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</row>
    <row r="854">
      <c r="A854" s="85"/>
      <c r="B854" s="85"/>
      <c r="C854" s="90"/>
      <c r="D854" s="90"/>
      <c r="E854" s="90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</row>
    <row r="855">
      <c r="A855" s="85"/>
      <c r="B855" s="85"/>
      <c r="C855" s="90"/>
      <c r="D855" s="90"/>
      <c r="E855" s="90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</row>
    <row r="856">
      <c r="A856" s="85"/>
      <c r="B856" s="85"/>
      <c r="C856" s="90"/>
      <c r="D856" s="90"/>
      <c r="E856" s="90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</row>
    <row r="857">
      <c r="A857" s="85"/>
      <c r="B857" s="85"/>
      <c r="C857" s="90"/>
      <c r="D857" s="90"/>
      <c r="E857" s="90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</row>
    <row r="858">
      <c r="A858" s="85"/>
      <c r="B858" s="85"/>
      <c r="C858" s="90"/>
      <c r="D858" s="90"/>
      <c r="E858" s="90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</row>
    <row r="859">
      <c r="A859" s="85"/>
      <c r="B859" s="85"/>
      <c r="C859" s="90"/>
      <c r="D859" s="90"/>
      <c r="E859" s="90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</row>
    <row r="860">
      <c r="A860" s="85"/>
      <c r="B860" s="85"/>
      <c r="C860" s="90"/>
      <c r="D860" s="90"/>
      <c r="E860" s="90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</row>
    <row r="861">
      <c r="A861" s="85"/>
      <c r="B861" s="85"/>
      <c r="C861" s="90"/>
      <c r="D861" s="90"/>
      <c r="E861" s="90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</row>
    <row r="862">
      <c r="A862" s="85"/>
      <c r="B862" s="85"/>
      <c r="C862" s="90"/>
      <c r="D862" s="90"/>
      <c r="E862" s="9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</row>
    <row r="863">
      <c r="A863" s="85"/>
      <c r="B863" s="85"/>
      <c r="C863" s="90"/>
      <c r="D863" s="90"/>
      <c r="E863" s="90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</row>
    <row r="864">
      <c r="A864" s="85"/>
      <c r="B864" s="85"/>
      <c r="C864" s="90"/>
      <c r="D864" s="90"/>
      <c r="E864" s="90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</row>
    <row r="865">
      <c r="A865" s="85"/>
      <c r="B865" s="85"/>
      <c r="C865" s="90"/>
      <c r="D865" s="90"/>
      <c r="E865" s="90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</row>
    <row r="866">
      <c r="A866" s="85"/>
      <c r="B866" s="85"/>
      <c r="C866" s="90"/>
      <c r="D866" s="90"/>
      <c r="E866" s="90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</row>
    <row r="867">
      <c r="A867" s="85"/>
      <c r="B867" s="85"/>
      <c r="C867" s="90"/>
      <c r="D867" s="90"/>
      <c r="E867" s="90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</row>
    <row r="868">
      <c r="A868" s="85"/>
      <c r="B868" s="85"/>
      <c r="C868" s="90"/>
      <c r="D868" s="90"/>
      <c r="E868" s="90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</row>
    <row r="869">
      <c r="A869" s="85"/>
      <c r="B869" s="85"/>
      <c r="C869" s="90"/>
      <c r="D869" s="90"/>
      <c r="E869" s="90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</row>
    <row r="870">
      <c r="A870" s="85"/>
      <c r="B870" s="85"/>
      <c r="C870" s="90"/>
      <c r="D870" s="90"/>
      <c r="E870" s="90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</row>
    <row r="871">
      <c r="A871" s="85"/>
      <c r="B871" s="85"/>
      <c r="C871" s="90"/>
      <c r="D871" s="90"/>
      <c r="E871" s="90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</row>
    <row r="872">
      <c r="A872" s="85"/>
      <c r="B872" s="85"/>
      <c r="C872" s="90"/>
      <c r="D872" s="90"/>
      <c r="E872" s="90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</row>
    <row r="873">
      <c r="A873" s="85"/>
      <c r="B873" s="85"/>
      <c r="C873" s="90"/>
      <c r="D873" s="90"/>
      <c r="E873" s="90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</row>
    <row r="874">
      <c r="A874" s="85"/>
      <c r="B874" s="85"/>
      <c r="C874" s="90"/>
      <c r="D874" s="90"/>
      <c r="E874" s="90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</row>
    <row r="875">
      <c r="A875" s="85"/>
      <c r="B875" s="85"/>
      <c r="C875" s="90"/>
      <c r="D875" s="90"/>
      <c r="E875" s="90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</row>
    <row r="876">
      <c r="A876" s="85"/>
      <c r="B876" s="85"/>
      <c r="C876" s="90"/>
      <c r="D876" s="90"/>
      <c r="E876" s="9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</row>
    <row r="877">
      <c r="A877" s="85"/>
      <c r="B877" s="85"/>
      <c r="C877" s="90"/>
      <c r="D877" s="90"/>
      <c r="E877" s="90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</row>
    <row r="878">
      <c r="A878" s="85"/>
      <c r="B878" s="85"/>
      <c r="C878" s="90"/>
      <c r="D878" s="90"/>
      <c r="E878" s="90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</row>
    <row r="879">
      <c r="A879" s="85"/>
      <c r="B879" s="85"/>
      <c r="C879" s="90"/>
      <c r="D879" s="90"/>
      <c r="E879" s="90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</row>
    <row r="880">
      <c r="A880" s="85"/>
      <c r="B880" s="85"/>
      <c r="C880" s="90"/>
      <c r="D880" s="90"/>
      <c r="E880" s="90"/>
      <c r="F880" s="90"/>
      <c r="G880" s="90"/>
      <c r="H880" s="90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</row>
    <row r="881">
      <c r="A881" s="85"/>
      <c r="B881" s="85"/>
      <c r="C881" s="90"/>
      <c r="D881" s="90"/>
      <c r="E881" s="90"/>
      <c r="F881" s="90"/>
      <c r="G881" s="90"/>
      <c r="H881" s="90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</row>
    <row r="882">
      <c r="A882" s="85"/>
      <c r="B882" s="85"/>
      <c r="C882" s="90"/>
      <c r="D882" s="90"/>
      <c r="E882" s="90"/>
      <c r="F882" s="90"/>
      <c r="G882" s="90"/>
      <c r="H882" s="90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</row>
    <row r="883">
      <c r="A883" s="85"/>
      <c r="B883" s="85"/>
      <c r="C883" s="90"/>
      <c r="D883" s="90"/>
      <c r="E883" s="90"/>
      <c r="F883" s="90"/>
      <c r="G883" s="90"/>
      <c r="H883" s="90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</row>
    <row r="884">
      <c r="A884" s="85"/>
      <c r="B884" s="85"/>
      <c r="C884" s="90"/>
      <c r="D884" s="90"/>
      <c r="E884" s="90"/>
      <c r="F884" s="90"/>
      <c r="G884" s="90"/>
      <c r="H884" s="90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</row>
    <row r="885">
      <c r="A885" s="85"/>
      <c r="B885" s="85"/>
      <c r="C885" s="90"/>
      <c r="D885" s="90"/>
      <c r="E885" s="90"/>
      <c r="F885" s="90"/>
      <c r="G885" s="90"/>
      <c r="H885" s="90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</row>
    <row r="886">
      <c r="A886" s="85"/>
      <c r="B886" s="85"/>
      <c r="C886" s="90"/>
      <c r="D886" s="90"/>
      <c r="E886" s="90"/>
      <c r="F886" s="90"/>
      <c r="G886" s="90"/>
      <c r="H886" s="90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</row>
    <row r="887">
      <c r="A887" s="85"/>
      <c r="B887" s="85"/>
      <c r="C887" s="90"/>
      <c r="D887" s="90"/>
      <c r="E887" s="90"/>
      <c r="F887" s="90"/>
      <c r="G887" s="90"/>
      <c r="H887" s="90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</row>
    <row r="888">
      <c r="A888" s="85"/>
      <c r="B888" s="85"/>
      <c r="C888" s="90"/>
      <c r="D888" s="90"/>
      <c r="E888" s="90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</row>
    <row r="889">
      <c r="A889" s="85"/>
      <c r="B889" s="85"/>
      <c r="C889" s="90"/>
      <c r="D889" s="90"/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</row>
    <row r="890">
      <c r="A890" s="85"/>
      <c r="B890" s="85"/>
      <c r="C890" s="90"/>
      <c r="D890" s="90"/>
      <c r="E890" s="90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</row>
    <row r="891">
      <c r="A891" s="85"/>
      <c r="B891" s="85"/>
      <c r="C891" s="90"/>
      <c r="D891" s="90"/>
      <c r="E891" s="9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</row>
    <row r="892">
      <c r="A892" s="85"/>
      <c r="B892" s="85"/>
      <c r="C892" s="90"/>
      <c r="D892" s="90"/>
      <c r="E892" s="90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</row>
    <row r="893">
      <c r="A893" s="85"/>
      <c r="B893" s="85"/>
      <c r="C893" s="90"/>
      <c r="D893" s="90"/>
      <c r="E893" s="90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</row>
    <row r="894">
      <c r="A894" s="85"/>
      <c r="B894" s="85"/>
      <c r="C894" s="90"/>
      <c r="D894" s="90"/>
      <c r="E894" s="90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</row>
    <row r="895">
      <c r="A895" s="85"/>
      <c r="B895" s="85"/>
      <c r="C895" s="90"/>
      <c r="D895" s="90"/>
      <c r="E895" s="90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</row>
    <row r="896">
      <c r="A896" s="85"/>
      <c r="B896" s="85"/>
      <c r="C896" s="90"/>
      <c r="D896" s="90"/>
      <c r="E896" s="90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</row>
    <row r="897">
      <c r="A897" s="85"/>
      <c r="B897" s="85"/>
      <c r="C897" s="90"/>
      <c r="D897" s="90"/>
      <c r="E897" s="90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</row>
    <row r="898">
      <c r="A898" s="85"/>
      <c r="B898" s="85"/>
      <c r="C898" s="90"/>
      <c r="D898" s="90"/>
      <c r="E898" s="90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</row>
    <row r="899">
      <c r="A899" s="85"/>
      <c r="B899" s="85"/>
      <c r="C899" s="90"/>
      <c r="D899" s="90"/>
      <c r="E899" s="90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</row>
    <row r="900">
      <c r="A900" s="85"/>
      <c r="B900" s="85"/>
      <c r="C900" s="90"/>
      <c r="D900" s="90"/>
      <c r="E900" s="90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</row>
    <row r="901">
      <c r="A901" s="85"/>
      <c r="B901" s="85"/>
      <c r="C901" s="90"/>
      <c r="D901" s="90"/>
      <c r="E901" s="90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</row>
    <row r="902">
      <c r="A902" s="85"/>
      <c r="B902" s="85"/>
      <c r="C902" s="90"/>
      <c r="D902" s="90"/>
      <c r="E902" s="90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</row>
    <row r="903">
      <c r="A903" s="85"/>
      <c r="B903" s="85"/>
      <c r="C903" s="90"/>
      <c r="D903" s="90"/>
      <c r="E903" s="90"/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</row>
    <row r="904">
      <c r="A904" s="85"/>
      <c r="B904" s="85"/>
      <c r="C904" s="90"/>
      <c r="D904" s="90"/>
      <c r="E904" s="90"/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</row>
    <row r="905">
      <c r="A905" s="85"/>
      <c r="B905" s="85"/>
      <c r="C905" s="90"/>
      <c r="D905" s="90"/>
      <c r="E905" s="90"/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</row>
    <row r="906">
      <c r="A906" s="85"/>
      <c r="B906" s="85"/>
      <c r="C906" s="90"/>
      <c r="D906" s="90"/>
      <c r="E906" s="90"/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</row>
    <row r="907">
      <c r="A907" s="85"/>
      <c r="B907" s="85"/>
      <c r="C907" s="90"/>
      <c r="D907" s="90"/>
      <c r="E907" s="90"/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</row>
    <row r="908">
      <c r="A908" s="85"/>
      <c r="B908" s="85"/>
      <c r="C908" s="90"/>
      <c r="D908" s="90"/>
      <c r="E908" s="90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</row>
    <row r="909">
      <c r="A909" s="85"/>
      <c r="B909" s="85"/>
      <c r="C909" s="90"/>
      <c r="D909" s="90"/>
      <c r="E909" s="90"/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</row>
    <row r="910">
      <c r="A910" s="85"/>
      <c r="B910" s="85"/>
      <c r="C910" s="90"/>
      <c r="D910" s="90"/>
      <c r="E910" s="90"/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</row>
    <row r="911">
      <c r="A911" s="85"/>
      <c r="B911" s="85"/>
      <c r="C911" s="90"/>
      <c r="D911" s="90"/>
      <c r="E911" s="90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</row>
    <row r="912">
      <c r="A912" s="85"/>
      <c r="B912" s="85"/>
      <c r="C912" s="90"/>
      <c r="D912" s="90"/>
      <c r="E912" s="90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</row>
    <row r="913">
      <c r="A913" s="85"/>
      <c r="B913" s="85"/>
      <c r="C913" s="90"/>
      <c r="D913" s="90"/>
      <c r="E913" s="90"/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</row>
    <row r="914">
      <c r="A914" s="85"/>
      <c r="B914" s="85"/>
      <c r="C914" s="90"/>
      <c r="D914" s="90"/>
      <c r="E914" s="90"/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</row>
    <row r="915">
      <c r="A915" s="85"/>
      <c r="B915" s="85"/>
      <c r="C915" s="90"/>
      <c r="D915" s="90"/>
      <c r="E915" s="90"/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</row>
    <row r="916">
      <c r="A916" s="85"/>
      <c r="B916" s="85"/>
      <c r="C916" s="90"/>
      <c r="D916" s="90"/>
      <c r="E916" s="90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</row>
    <row r="917">
      <c r="A917" s="85"/>
      <c r="B917" s="85"/>
      <c r="C917" s="90"/>
      <c r="D917" s="90"/>
      <c r="E917" s="90"/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</row>
    <row r="918">
      <c r="A918" s="85"/>
      <c r="B918" s="85"/>
      <c r="C918" s="90"/>
      <c r="D918" s="90"/>
      <c r="E918" s="90"/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</row>
    <row r="919">
      <c r="A919" s="85"/>
      <c r="B919" s="85"/>
      <c r="C919" s="90"/>
      <c r="D919" s="90"/>
      <c r="E919" s="90"/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</row>
    <row r="920">
      <c r="A920" s="85"/>
      <c r="B920" s="85"/>
      <c r="C920" s="90"/>
      <c r="D920" s="90"/>
      <c r="E920" s="90"/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</row>
    <row r="921">
      <c r="A921" s="85"/>
      <c r="B921" s="85"/>
      <c r="C921" s="90"/>
      <c r="D921" s="90"/>
      <c r="E921" s="90"/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</row>
    <row r="922">
      <c r="A922" s="85"/>
      <c r="B922" s="85"/>
      <c r="C922" s="90"/>
      <c r="D922" s="90"/>
      <c r="E922" s="90"/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</row>
    <row r="923">
      <c r="A923" s="85"/>
      <c r="B923" s="85"/>
      <c r="C923" s="90"/>
      <c r="D923" s="90"/>
      <c r="E923" s="90"/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</row>
    <row r="924">
      <c r="A924" s="85"/>
      <c r="B924" s="85"/>
      <c r="C924" s="90"/>
      <c r="D924" s="90"/>
      <c r="E924" s="90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</row>
    <row r="925">
      <c r="A925" s="85"/>
      <c r="B925" s="85"/>
      <c r="C925" s="90"/>
      <c r="D925" s="90"/>
      <c r="E925" s="90"/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</row>
    <row r="926">
      <c r="A926" s="85"/>
      <c r="B926" s="85"/>
      <c r="C926" s="90"/>
      <c r="D926" s="90"/>
      <c r="E926" s="90"/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</row>
    <row r="927">
      <c r="A927" s="85"/>
      <c r="B927" s="85"/>
      <c r="C927" s="90"/>
      <c r="D927" s="90"/>
      <c r="E927" s="90"/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</row>
    <row r="928">
      <c r="A928" s="85"/>
      <c r="B928" s="85"/>
      <c r="C928" s="90"/>
      <c r="D928" s="90"/>
      <c r="E928" s="90"/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</row>
    <row r="929">
      <c r="A929" s="85"/>
      <c r="B929" s="85"/>
      <c r="C929" s="90"/>
      <c r="D929" s="90"/>
      <c r="E929" s="90"/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</row>
    <row r="930">
      <c r="A930" s="85"/>
      <c r="B930" s="85"/>
      <c r="C930" s="90"/>
      <c r="D930" s="90"/>
      <c r="E930" s="90"/>
      <c r="F930" s="90"/>
      <c r="G930" s="90"/>
      <c r="H930" s="90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  <c r="Z930" s="90"/>
    </row>
    <row r="931">
      <c r="A931" s="85"/>
      <c r="B931" s="85"/>
      <c r="C931" s="90"/>
      <c r="D931" s="90"/>
      <c r="E931" s="90"/>
      <c r="F931" s="90"/>
      <c r="G931" s="90"/>
      <c r="H931" s="90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  <c r="Z931" s="90"/>
    </row>
    <row r="932">
      <c r="A932" s="85"/>
      <c r="B932" s="85"/>
      <c r="C932" s="90"/>
      <c r="D932" s="90"/>
      <c r="E932" s="90"/>
      <c r="F932" s="90"/>
      <c r="G932" s="90"/>
      <c r="H932" s="90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  <c r="Z932" s="90"/>
    </row>
    <row r="933">
      <c r="A933" s="85"/>
      <c r="B933" s="85"/>
      <c r="C933" s="90"/>
      <c r="D933" s="90"/>
      <c r="E933" s="90"/>
      <c r="F933" s="90"/>
      <c r="G933" s="90"/>
      <c r="H933" s="90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/>
    </row>
    <row r="934">
      <c r="A934" s="85"/>
      <c r="B934" s="85"/>
      <c r="C934" s="90"/>
      <c r="D934" s="90"/>
      <c r="E934" s="90"/>
      <c r="F934" s="90"/>
      <c r="G934" s="90"/>
      <c r="H934" s="90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  <c r="Z934" s="90"/>
    </row>
    <row r="935">
      <c r="A935" s="85"/>
      <c r="B935" s="85"/>
      <c r="C935" s="90"/>
      <c r="D935" s="90"/>
      <c r="E935" s="90"/>
      <c r="F935" s="90"/>
      <c r="G935" s="90"/>
      <c r="H935" s="90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</row>
    <row r="936">
      <c r="A936" s="85"/>
      <c r="B936" s="85"/>
      <c r="C936" s="90"/>
      <c r="D936" s="90"/>
      <c r="E936" s="90"/>
      <c r="F936" s="90"/>
      <c r="G936" s="90"/>
      <c r="H936" s="90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</row>
    <row r="937">
      <c r="A937" s="85"/>
      <c r="B937" s="85"/>
      <c r="C937" s="90"/>
      <c r="D937" s="90"/>
      <c r="E937" s="90"/>
      <c r="F937" s="90"/>
      <c r="G937" s="90"/>
      <c r="H937" s="90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  <c r="Z937" s="90"/>
    </row>
    <row r="938">
      <c r="A938" s="85"/>
      <c r="B938" s="85"/>
      <c r="C938" s="90"/>
      <c r="D938" s="90"/>
      <c r="E938" s="90"/>
      <c r="F938" s="90"/>
      <c r="G938" s="90"/>
      <c r="H938" s="90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  <c r="Z938" s="90"/>
    </row>
    <row r="939">
      <c r="A939" s="85"/>
      <c r="B939" s="85"/>
      <c r="C939" s="90"/>
      <c r="D939" s="90"/>
      <c r="E939" s="90"/>
      <c r="F939" s="90"/>
      <c r="G939" s="90"/>
      <c r="H939" s="90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  <c r="Z939" s="90"/>
    </row>
    <row r="940">
      <c r="A940" s="85"/>
      <c r="B940" s="85"/>
      <c r="C940" s="90"/>
      <c r="D940" s="90"/>
      <c r="E940" s="90"/>
      <c r="F940" s="90"/>
      <c r="G940" s="90"/>
      <c r="H940" s="90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  <c r="Z940" s="90"/>
    </row>
    <row r="941">
      <c r="A941" s="85"/>
      <c r="B941" s="85"/>
      <c r="C941" s="90"/>
      <c r="D941" s="90"/>
      <c r="E941" s="90"/>
      <c r="F941" s="90"/>
      <c r="G941" s="90"/>
      <c r="H941" s="90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  <c r="Z941" s="90"/>
    </row>
    <row r="942">
      <c r="A942" s="85"/>
      <c r="B942" s="85"/>
      <c r="C942" s="90"/>
      <c r="D942" s="90"/>
      <c r="E942" s="90"/>
      <c r="F942" s="90"/>
      <c r="G942" s="90"/>
      <c r="H942" s="90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  <c r="Z942" s="90"/>
    </row>
    <row r="943">
      <c r="A943" s="85"/>
      <c r="B943" s="85"/>
      <c r="C943" s="90"/>
      <c r="D943" s="90"/>
      <c r="E943" s="90"/>
      <c r="F943" s="90"/>
      <c r="G943" s="90"/>
      <c r="H943" s="90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  <c r="Z943" s="90"/>
    </row>
    <row r="944">
      <c r="A944" s="85"/>
      <c r="B944" s="85"/>
      <c r="C944" s="90"/>
      <c r="D944" s="90"/>
      <c r="E944" s="90"/>
      <c r="F944" s="90"/>
      <c r="G944" s="90"/>
      <c r="H944" s="90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  <c r="Z944" s="90"/>
    </row>
    <row r="945">
      <c r="A945" s="85"/>
      <c r="B945" s="85"/>
      <c r="C945" s="90"/>
      <c r="D945" s="90"/>
      <c r="E945" s="90"/>
      <c r="F945" s="90"/>
      <c r="G945" s="90"/>
      <c r="H945" s="90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  <c r="Z945" s="90"/>
    </row>
    <row r="946">
      <c r="A946" s="85"/>
      <c r="B946" s="85"/>
      <c r="C946" s="90"/>
      <c r="D946" s="90"/>
      <c r="E946" s="90"/>
      <c r="F946" s="90"/>
      <c r="G946" s="90"/>
      <c r="H946" s="90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  <c r="Z946" s="90"/>
    </row>
    <row r="947">
      <c r="A947" s="85"/>
      <c r="B947" s="85"/>
      <c r="C947" s="90"/>
      <c r="D947" s="90"/>
      <c r="E947" s="90"/>
      <c r="F947" s="90"/>
      <c r="G947" s="90"/>
      <c r="H947" s="90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  <c r="Z947" s="90"/>
    </row>
    <row r="948">
      <c r="A948" s="85"/>
      <c r="B948" s="85"/>
      <c r="C948" s="90"/>
      <c r="D948" s="90"/>
      <c r="E948" s="90"/>
      <c r="F948" s="90"/>
      <c r="G948" s="90"/>
      <c r="H948" s="90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  <c r="Z948" s="90"/>
    </row>
    <row r="949">
      <c r="A949" s="85"/>
      <c r="B949" s="85"/>
      <c r="C949" s="90"/>
      <c r="D949" s="90"/>
      <c r="E949" s="90"/>
      <c r="F949" s="90"/>
      <c r="G949" s="90"/>
      <c r="H949" s="90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  <c r="Z949" s="90"/>
    </row>
    <row r="950">
      <c r="A950" s="85"/>
      <c r="B950" s="85"/>
      <c r="C950" s="90"/>
      <c r="D950" s="90"/>
      <c r="E950" s="90"/>
      <c r="F950" s="90"/>
      <c r="G950" s="90"/>
      <c r="H950" s="90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  <c r="Z950" s="90"/>
    </row>
    <row r="951">
      <c r="A951" s="85"/>
      <c r="B951" s="85"/>
      <c r="C951" s="90"/>
      <c r="D951" s="90"/>
      <c r="E951" s="90"/>
      <c r="F951" s="90"/>
      <c r="G951" s="90"/>
      <c r="H951" s="90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  <c r="Z951" s="90"/>
    </row>
    <row r="952">
      <c r="A952" s="85"/>
      <c r="B952" s="85"/>
      <c r="C952" s="90"/>
      <c r="D952" s="90"/>
      <c r="E952" s="90"/>
      <c r="F952" s="90"/>
      <c r="G952" s="90"/>
      <c r="H952" s="90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  <c r="Z952" s="90"/>
    </row>
    <row r="953">
      <c r="A953" s="85"/>
      <c r="B953" s="85"/>
      <c r="C953" s="90"/>
      <c r="D953" s="90"/>
      <c r="E953" s="90"/>
      <c r="F953" s="90"/>
      <c r="G953" s="90"/>
      <c r="H953" s="90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  <c r="Z953" s="90"/>
    </row>
    <row r="954">
      <c r="A954" s="85"/>
      <c r="B954" s="85"/>
      <c r="C954" s="90"/>
      <c r="D954" s="90"/>
      <c r="E954" s="90"/>
      <c r="F954" s="90"/>
      <c r="G954" s="90"/>
      <c r="H954" s="90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  <c r="Z954" s="90"/>
    </row>
    <row r="955">
      <c r="A955" s="85"/>
      <c r="B955" s="85"/>
      <c r="C955" s="90"/>
      <c r="D955" s="90"/>
      <c r="E955" s="90"/>
      <c r="F955" s="90"/>
      <c r="G955" s="90"/>
      <c r="H955" s="90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  <c r="Z955" s="90"/>
    </row>
    <row r="956">
      <c r="A956" s="85"/>
      <c r="B956" s="85"/>
      <c r="C956" s="90"/>
      <c r="D956" s="90"/>
      <c r="E956" s="90"/>
      <c r="F956" s="90"/>
      <c r="G956" s="90"/>
      <c r="H956" s="90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  <c r="Z956" s="90"/>
    </row>
    <row r="957">
      <c r="A957" s="85"/>
      <c r="B957" s="85"/>
      <c r="C957" s="90"/>
      <c r="D957" s="90"/>
      <c r="E957" s="90"/>
      <c r="F957" s="90"/>
      <c r="G957" s="90"/>
      <c r="H957" s="90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  <c r="Z957" s="90"/>
    </row>
    <row r="958">
      <c r="A958" s="85"/>
      <c r="B958" s="85"/>
      <c r="C958" s="90"/>
      <c r="D958" s="90"/>
      <c r="E958" s="90"/>
      <c r="F958" s="90"/>
      <c r="G958" s="90"/>
      <c r="H958" s="90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  <c r="Z958" s="90"/>
    </row>
    <row r="959">
      <c r="A959" s="85"/>
      <c r="B959" s="85"/>
      <c r="C959" s="90"/>
      <c r="D959" s="90"/>
      <c r="E959" s="90"/>
      <c r="F959" s="90"/>
      <c r="G959" s="90"/>
      <c r="H959" s="90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  <c r="Z959" s="90"/>
    </row>
    <row r="960">
      <c r="A960" s="85"/>
      <c r="B960" s="85"/>
      <c r="C960" s="90"/>
      <c r="D960" s="90"/>
      <c r="E960" s="90"/>
      <c r="F960" s="90"/>
      <c r="G960" s="90"/>
      <c r="H960" s="90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  <c r="Z960" s="90"/>
    </row>
    <row r="961">
      <c r="A961" s="85"/>
      <c r="B961" s="85"/>
      <c r="C961" s="90"/>
      <c r="D961" s="90"/>
      <c r="E961" s="90"/>
      <c r="F961" s="90"/>
      <c r="G961" s="90"/>
      <c r="H961" s="90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  <c r="Z961" s="90"/>
    </row>
    <row r="962">
      <c r="A962" s="85"/>
      <c r="B962" s="85"/>
      <c r="C962" s="90"/>
      <c r="D962" s="90"/>
      <c r="E962" s="90"/>
      <c r="F962" s="90"/>
      <c r="G962" s="90"/>
      <c r="H962" s="90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  <c r="Z962" s="90"/>
    </row>
    <row r="963">
      <c r="A963" s="85"/>
      <c r="B963" s="85"/>
      <c r="C963" s="90"/>
      <c r="D963" s="90"/>
      <c r="E963" s="90"/>
      <c r="F963" s="90"/>
      <c r="G963" s="90"/>
      <c r="H963" s="90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  <c r="Z963" s="90"/>
    </row>
    <row r="964">
      <c r="A964" s="85"/>
      <c r="B964" s="85"/>
      <c r="C964" s="90"/>
      <c r="D964" s="90"/>
      <c r="E964" s="90"/>
      <c r="F964" s="90"/>
      <c r="G964" s="90"/>
      <c r="H964" s="90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  <c r="Z964" s="90"/>
    </row>
    <row r="965">
      <c r="A965" s="85"/>
      <c r="B965" s="85"/>
      <c r="C965" s="90"/>
      <c r="D965" s="90"/>
      <c r="E965" s="90"/>
      <c r="F965" s="90"/>
      <c r="G965" s="90"/>
      <c r="H965" s="90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  <c r="Z965" s="90"/>
    </row>
    <row r="966">
      <c r="A966" s="85"/>
      <c r="B966" s="85"/>
      <c r="C966" s="90"/>
      <c r="D966" s="90"/>
      <c r="E966" s="90"/>
      <c r="F966" s="90"/>
      <c r="G966" s="90"/>
      <c r="H966" s="90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  <c r="Z966" s="90"/>
    </row>
    <row r="967">
      <c r="A967" s="85"/>
      <c r="B967" s="85"/>
      <c r="C967" s="90"/>
      <c r="D967" s="90"/>
      <c r="E967" s="90"/>
      <c r="F967" s="90"/>
      <c r="G967" s="90"/>
      <c r="H967" s="90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  <c r="Z967" s="90"/>
    </row>
    <row r="968">
      <c r="A968" s="85"/>
      <c r="B968" s="85"/>
      <c r="C968" s="90"/>
      <c r="D968" s="90"/>
      <c r="E968" s="90"/>
      <c r="F968" s="90"/>
      <c r="G968" s="90"/>
      <c r="H968" s="90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  <c r="Z968" s="90"/>
    </row>
    <row r="969">
      <c r="A969" s="85"/>
      <c r="B969" s="85"/>
      <c r="C969" s="90"/>
      <c r="D969" s="90"/>
      <c r="E969" s="90"/>
      <c r="F969" s="90"/>
      <c r="G969" s="90"/>
      <c r="H969" s="90"/>
      <c r="I969" s="90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  <c r="Z969" s="90"/>
    </row>
    <row r="970">
      <c r="A970" s="85"/>
      <c r="B970" s="85"/>
      <c r="C970" s="90"/>
      <c r="D970" s="90"/>
      <c r="E970" s="90"/>
      <c r="F970" s="90"/>
      <c r="G970" s="90"/>
      <c r="H970" s="90"/>
      <c r="I970" s="90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  <c r="Z970" s="90"/>
    </row>
    <row r="971">
      <c r="A971" s="85"/>
      <c r="B971" s="85"/>
      <c r="C971" s="90"/>
      <c r="D971" s="90"/>
      <c r="E971" s="90"/>
      <c r="F971" s="90"/>
      <c r="G971" s="90"/>
      <c r="H971" s="90"/>
      <c r="I971" s="90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  <c r="Z971" s="90"/>
    </row>
    <row r="972">
      <c r="A972" s="85"/>
      <c r="B972" s="85"/>
      <c r="C972" s="90"/>
      <c r="D972" s="90"/>
      <c r="E972" s="90"/>
      <c r="F972" s="90"/>
      <c r="G972" s="90"/>
      <c r="H972" s="90"/>
      <c r="I972" s="90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  <c r="Z972" s="90"/>
    </row>
    <row r="973">
      <c r="A973" s="85"/>
      <c r="B973" s="85"/>
      <c r="C973" s="90"/>
      <c r="D973" s="90"/>
      <c r="E973" s="90"/>
      <c r="F973" s="90"/>
      <c r="G973" s="90"/>
      <c r="H973" s="90"/>
      <c r="I973" s="90"/>
      <c r="J973" s="90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  <c r="Z973" s="90"/>
    </row>
    <row r="974">
      <c r="A974" s="85"/>
      <c r="B974" s="85"/>
      <c r="C974" s="90"/>
      <c r="D974" s="90"/>
      <c r="E974" s="90"/>
      <c r="F974" s="90"/>
      <c r="G974" s="90"/>
      <c r="H974" s="90"/>
      <c r="I974" s="90"/>
      <c r="J974" s="90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  <c r="Z974" s="90"/>
    </row>
    <row r="975">
      <c r="A975" s="85"/>
      <c r="B975" s="85"/>
      <c r="C975" s="90"/>
      <c r="D975" s="90"/>
      <c r="E975" s="90"/>
      <c r="F975" s="90"/>
      <c r="G975" s="90"/>
      <c r="H975" s="90"/>
      <c r="I975" s="90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  <c r="Z975" s="90"/>
    </row>
    <row r="976">
      <c r="A976" s="85"/>
      <c r="B976" s="85"/>
      <c r="C976" s="90"/>
      <c r="D976" s="90"/>
      <c r="E976" s="90"/>
      <c r="F976" s="90"/>
      <c r="G976" s="90"/>
      <c r="H976" s="90"/>
      <c r="I976" s="90"/>
      <c r="J976" s="90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  <c r="Z976" s="90"/>
    </row>
    <row r="977">
      <c r="A977" s="85"/>
      <c r="B977" s="85"/>
      <c r="C977" s="90"/>
      <c r="D977" s="90"/>
      <c r="E977" s="90"/>
      <c r="F977" s="90"/>
      <c r="G977" s="90"/>
      <c r="H977" s="90"/>
      <c r="I977" s="90"/>
      <c r="J977" s="90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  <c r="Z977" s="90"/>
    </row>
    <row r="978">
      <c r="A978" s="85"/>
      <c r="B978" s="85"/>
      <c r="C978" s="90"/>
      <c r="D978" s="90"/>
      <c r="E978" s="90"/>
      <c r="F978" s="90"/>
      <c r="G978" s="90"/>
      <c r="H978" s="90"/>
      <c r="I978" s="90"/>
      <c r="J978" s="90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  <c r="Z978" s="90"/>
    </row>
    <row r="979">
      <c r="A979" s="85"/>
      <c r="B979" s="85"/>
      <c r="C979" s="90"/>
      <c r="D979" s="90"/>
      <c r="E979" s="90"/>
      <c r="F979" s="90"/>
      <c r="G979" s="90"/>
      <c r="H979" s="90"/>
      <c r="I979" s="90"/>
      <c r="J979" s="90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  <c r="Z979" s="90"/>
    </row>
    <row r="980">
      <c r="A980" s="85"/>
      <c r="B980" s="85"/>
      <c r="C980" s="90"/>
      <c r="D980" s="90"/>
      <c r="E980" s="90"/>
      <c r="F980" s="90"/>
      <c r="G980" s="90"/>
      <c r="H980" s="90"/>
      <c r="I980" s="90"/>
      <c r="J980" s="90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  <c r="Z980" s="90"/>
    </row>
    <row r="981">
      <c r="A981" s="85"/>
      <c r="B981" s="85"/>
      <c r="C981" s="90"/>
      <c r="D981" s="90"/>
      <c r="E981" s="90"/>
      <c r="F981" s="90"/>
      <c r="G981" s="90"/>
      <c r="H981" s="90"/>
      <c r="I981" s="90"/>
      <c r="J981" s="90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  <c r="Z981" s="90"/>
    </row>
    <row r="982">
      <c r="A982" s="85"/>
      <c r="B982" s="85"/>
      <c r="C982" s="90"/>
      <c r="D982" s="90"/>
      <c r="E982" s="90"/>
      <c r="F982" s="90"/>
      <c r="G982" s="90"/>
      <c r="H982" s="90"/>
      <c r="I982" s="90"/>
      <c r="J982" s="90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  <c r="Z982" s="90"/>
    </row>
    <row r="983">
      <c r="A983" s="85"/>
      <c r="B983" s="85"/>
      <c r="C983" s="90"/>
      <c r="D983" s="90"/>
      <c r="E983" s="90"/>
      <c r="F983" s="90"/>
      <c r="G983" s="90"/>
      <c r="H983" s="90"/>
      <c r="I983" s="90"/>
      <c r="J983" s="90"/>
      <c r="K983" s="90"/>
      <c r="L983" s="90"/>
      <c r="M983" s="90"/>
      <c r="N983" s="90"/>
      <c r="O983" s="90"/>
      <c r="P983" s="90"/>
      <c r="Q983" s="90"/>
      <c r="R983" s="90"/>
      <c r="S983" s="90"/>
      <c r="T983" s="90"/>
      <c r="U983" s="90"/>
      <c r="V983" s="90"/>
      <c r="W983" s="90"/>
      <c r="X983" s="90"/>
      <c r="Y983" s="90"/>
      <c r="Z983" s="90"/>
    </row>
    <row r="984">
      <c r="A984" s="85"/>
      <c r="B984" s="85"/>
      <c r="C984" s="90"/>
      <c r="D984" s="90"/>
      <c r="E984" s="90"/>
      <c r="F984" s="90"/>
      <c r="G984" s="90"/>
      <c r="H984" s="90"/>
      <c r="I984" s="90"/>
      <c r="J984" s="90"/>
      <c r="K984" s="90"/>
      <c r="L984" s="90"/>
      <c r="M984" s="90"/>
      <c r="N984" s="90"/>
      <c r="O984" s="90"/>
      <c r="P984" s="90"/>
      <c r="Q984" s="90"/>
      <c r="R984" s="90"/>
      <c r="S984" s="90"/>
      <c r="T984" s="90"/>
      <c r="U984" s="90"/>
      <c r="V984" s="90"/>
      <c r="W984" s="90"/>
      <c r="X984" s="90"/>
      <c r="Y984" s="90"/>
      <c r="Z984" s="90"/>
    </row>
    <row r="985">
      <c r="A985" s="85"/>
      <c r="B985" s="85"/>
      <c r="C985" s="90"/>
      <c r="D985" s="90"/>
      <c r="E985" s="90"/>
      <c r="F985" s="90"/>
      <c r="G985" s="90"/>
      <c r="H985" s="90"/>
      <c r="I985" s="90"/>
      <c r="J985" s="90"/>
      <c r="K985" s="90"/>
      <c r="L985" s="90"/>
      <c r="M985" s="90"/>
      <c r="N985" s="90"/>
      <c r="O985" s="90"/>
      <c r="P985" s="90"/>
      <c r="Q985" s="90"/>
      <c r="R985" s="90"/>
      <c r="S985" s="90"/>
      <c r="T985" s="90"/>
      <c r="U985" s="90"/>
      <c r="V985" s="90"/>
      <c r="W985" s="90"/>
      <c r="X985" s="90"/>
      <c r="Y985" s="90"/>
      <c r="Z985" s="90"/>
    </row>
    <row r="986">
      <c r="A986" s="85"/>
      <c r="B986" s="85"/>
      <c r="C986" s="90"/>
      <c r="D986" s="90"/>
      <c r="E986" s="90"/>
      <c r="F986" s="90"/>
      <c r="G986" s="90"/>
      <c r="H986" s="90"/>
      <c r="I986" s="90"/>
      <c r="J986" s="90"/>
      <c r="K986" s="90"/>
      <c r="L986" s="90"/>
      <c r="M986" s="90"/>
      <c r="N986" s="90"/>
      <c r="O986" s="90"/>
      <c r="P986" s="90"/>
      <c r="Q986" s="90"/>
      <c r="R986" s="90"/>
      <c r="S986" s="90"/>
      <c r="T986" s="90"/>
      <c r="U986" s="90"/>
      <c r="V986" s="90"/>
      <c r="W986" s="90"/>
      <c r="X986" s="90"/>
      <c r="Y986" s="90"/>
      <c r="Z986" s="90"/>
    </row>
    <row r="987">
      <c r="A987" s="85"/>
      <c r="B987" s="85"/>
      <c r="C987" s="90"/>
      <c r="D987" s="90"/>
      <c r="E987" s="90"/>
      <c r="F987" s="90"/>
      <c r="G987" s="90"/>
      <c r="H987" s="90"/>
      <c r="I987" s="90"/>
      <c r="J987" s="90"/>
      <c r="K987" s="90"/>
      <c r="L987" s="90"/>
      <c r="M987" s="90"/>
      <c r="N987" s="90"/>
      <c r="O987" s="90"/>
      <c r="P987" s="90"/>
      <c r="Q987" s="90"/>
      <c r="R987" s="90"/>
      <c r="S987" s="90"/>
      <c r="T987" s="90"/>
      <c r="U987" s="90"/>
      <c r="V987" s="90"/>
      <c r="W987" s="90"/>
      <c r="X987" s="90"/>
      <c r="Y987" s="90"/>
      <c r="Z987" s="90"/>
    </row>
    <row r="988">
      <c r="A988" s="85"/>
      <c r="B988" s="85"/>
      <c r="C988" s="90"/>
      <c r="D988" s="90"/>
      <c r="E988" s="90"/>
      <c r="F988" s="90"/>
      <c r="G988" s="90"/>
      <c r="H988" s="90"/>
      <c r="I988" s="90"/>
      <c r="J988" s="90"/>
      <c r="K988" s="90"/>
      <c r="L988" s="90"/>
      <c r="M988" s="90"/>
      <c r="N988" s="90"/>
      <c r="O988" s="90"/>
      <c r="P988" s="90"/>
      <c r="Q988" s="90"/>
      <c r="R988" s="90"/>
      <c r="S988" s="90"/>
      <c r="T988" s="90"/>
      <c r="U988" s="90"/>
      <c r="V988" s="90"/>
      <c r="W988" s="90"/>
      <c r="X988" s="90"/>
      <c r="Y988" s="90"/>
      <c r="Z988" s="90"/>
    </row>
    <row r="989">
      <c r="A989" s="85"/>
      <c r="B989" s="85"/>
      <c r="C989" s="90"/>
      <c r="D989" s="90"/>
      <c r="E989" s="90"/>
      <c r="F989" s="90"/>
      <c r="G989" s="90"/>
      <c r="H989" s="90"/>
      <c r="I989" s="90"/>
      <c r="J989" s="90"/>
      <c r="K989" s="90"/>
      <c r="L989" s="90"/>
      <c r="M989" s="90"/>
      <c r="N989" s="90"/>
      <c r="O989" s="90"/>
      <c r="P989" s="90"/>
      <c r="Q989" s="90"/>
      <c r="R989" s="90"/>
      <c r="S989" s="90"/>
      <c r="T989" s="90"/>
      <c r="U989" s="90"/>
      <c r="V989" s="90"/>
      <c r="W989" s="90"/>
      <c r="X989" s="90"/>
      <c r="Y989" s="90"/>
      <c r="Z989" s="90"/>
    </row>
    <row r="990">
      <c r="A990" s="85"/>
      <c r="B990" s="85"/>
      <c r="C990" s="90"/>
      <c r="D990" s="90"/>
      <c r="E990" s="90"/>
      <c r="F990" s="90"/>
      <c r="G990" s="90"/>
      <c r="H990" s="90"/>
      <c r="I990" s="90"/>
      <c r="J990" s="90"/>
      <c r="K990" s="90"/>
      <c r="L990" s="90"/>
      <c r="M990" s="90"/>
      <c r="N990" s="90"/>
      <c r="O990" s="90"/>
      <c r="P990" s="90"/>
      <c r="Q990" s="90"/>
      <c r="R990" s="90"/>
      <c r="S990" s="90"/>
      <c r="T990" s="90"/>
      <c r="U990" s="90"/>
      <c r="V990" s="90"/>
      <c r="W990" s="90"/>
      <c r="X990" s="90"/>
      <c r="Y990" s="90"/>
      <c r="Z990" s="90"/>
    </row>
    <row r="991">
      <c r="A991" s="85"/>
      <c r="B991" s="85"/>
      <c r="C991" s="90"/>
      <c r="D991" s="90"/>
      <c r="E991" s="90"/>
      <c r="F991" s="90"/>
      <c r="G991" s="90"/>
      <c r="H991" s="90"/>
      <c r="I991" s="90"/>
      <c r="J991" s="90"/>
      <c r="K991" s="90"/>
      <c r="L991" s="90"/>
      <c r="M991" s="90"/>
      <c r="N991" s="90"/>
      <c r="O991" s="90"/>
      <c r="P991" s="90"/>
      <c r="Q991" s="90"/>
      <c r="R991" s="90"/>
      <c r="S991" s="90"/>
      <c r="T991" s="90"/>
      <c r="U991" s="90"/>
      <c r="V991" s="90"/>
      <c r="W991" s="90"/>
      <c r="X991" s="90"/>
      <c r="Y991" s="90"/>
      <c r="Z991" s="90"/>
    </row>
    <row r="992">
      <c r="A992" s="85"/>
      <c r="B992" s="85"/>
      <c r="C992" s="90"/>
      <c r="D992" s="90"/>
      <c r="E992" s="90"/>
      <c r="F992" s="90"/>
      <c r="G992" s="90"/>
      <c r="H992" s="90"/>
      <c r="I992" s="90"/>
      <c r="J992" s="90"/>
      <c r="K992" s="90"/>
      <c r="L992" s="90"/>
      <c r="M992" s="90"/>
      <c r="N992" s="90"/>
      <c r="O992" s="90"/>
      <c r="P992" s="90"/>
      <c r="Q992" s="90"/>
      <c r="R992" s="90"/>
      <c r="S992" s="90"/>
      <c r="T992" s="90"/>
      <c r="U992" s="90"/>
      <c r="V992" s="90"/>
      <c r="W992" s="90"/>
      <c r="X992" s="90"/>
      <c r="Y992" s="90"/>
      <c r="Z992" s="90"/>
    </row>
    <row r="993">
      <c r="A993" s="85"/>
      <c r="B993" s="85"/>
      <c r="C993" s="90"/>
      <c r="D993" s="90"/>
      <c r="E993" s="90"/>
      <c r="F993" s="90"/>
      <c r="G993" s="90"/>
      <c r="H993" s="90"/>
      <c r="I993" s="90"/>
      <c r="J993" s="90"/>
      <c r="K993" s="90"/>
      <c r="L993" s="90"/>
      <c r="M993" s="90"/>
      <c r="N993" s="90"/>
      <c r="O993" s="90"/>
      <c r="P993" s="90"/>
      <c r="Q993" s="90"/>
      <c r="R993" s="90"/>
      <c r="S993" s="90"/>
      <c r="T993" s="90"/>
      <c r="U993" s="90"/>
      <c r="V993" s="90"/>
      <c r="W993" s="90"/>
      <c r="X993" s="90"/>
      <c r="Y993" s="90"/>
      <c r="Z993" s="90"/>
    </row>
    <row r="994">
      <c r="A994" s="85"/>
      <c r="B994" s="85"/>
      <c r="C994" s="90"/>
      <c r="D994" s="90"/>
      <c r="E994" s="90"/>
      <c r="F994" s="90"/>
      <c r="G994" s="90"/>
      <c r="H994" s="90"/>
      <c r="I994" s="90"/>
      <c r="J994" s="90"/>
      <c r="K994" s="90"/>
      <c r="L994" s="90"/>
      <c r="M994" s="90"/>
      <c r="N994" s="90"/>
      <c r="O994" s="90"/>
      <c r="P994" s="90"/>
      <c r="Q994" s="90"/>
      <c r="R994" s="90"/>
      <c r="S994" s="90"/>
      <c r="T994" s="90"/>
      <c r="U994" s="90"/>
      <c r="V994" s="90"/>
      <c r="W994" s="90"/>
      <c r="X994" s="90"/>
      <c r="Y994" s="90"/>
      <c r="Z994" s="90"/>
    </row>
    <row r="995">
      <c r="A995" s="85"/>
      <c r="B995" s="85"/>
      <c r="C995" s="90"/>
      <c r="D995" s="90"/>
      <c r="E995" s="90"/>
      <c r="F995" s="90"/>
      <c r="G995" s="90"/>
      <c r="H995" s="90"/>
      <c r="I995" s="90"/>
      <c r="J995" s="90"/>
      <c r="K995" s="90"/>
      <c r="L995" s="90"/>
      <c r="M995" s="90"/>
      <c r="N995" s="90"/>
      <c r="O995" s="90"/>
      <c r="P995" s="90"/>
      <c r="Q995" s="90"/>
      <c r="R995" s="90"/>
      <c r="S995" s="90"/>
      <c r="T995" s="90"/>
      <c r="U995" s="90"/>
      <c r="V995" s="90"/>
      <c r="W995" s="90"/>
      <c r="X995" s="90"/>
      <c r="Y995" s="90"/>
      <c r="Z995" s="90"/>
    </row>
    <row r="996">
      <c r="A996" s="85"/>
      <c r="B996" s="85"/>
      <c r="C996" s="90"/>
      <c r="D996" s="90"/>
      <c r="E996" s="90"/>
      <c r="F996" s="90"/>
      <c r="G996" s="90"/>
      <c r="H996" s="90"/>
      <c r="I996" s="90"/>
      <c r="J996" s="90"/>
      <c r="K996" s="90"/>
      <c r="L996" s="90"/>
      <c r="M996" s="90"/>
      <c r="N996" s="90"/>
      <c r="O996" s="90"/>
      <c r="P996" s="90"/>
      <c r="Q996" s="90"/>
      <c r="R996" s="90"/>
      <c r="S996" s="90"/>
      <c r="T996" s="90"/>
      <c r="U996" s="90"/>
      <c r="V996" s="90"/>
      <c r="W996" s="90"/>
      <c r="X996" s="90"/>
      <c r="Y996" s="90"/>
      <c r="Z996" s="90"/>
    </row>
    <row r="997">
      <c r="A997" s="85"/>
      <c r="B997" s="85"/>
      <c r="C997" s="90"/>
      <c r="D997" s="90"/>
      <c r="E997" s="90"/>
      <c r="F997" s="90"/>
      <c r="G997" s="90"/>
      <c r="H997" s="90"/>
      <c r="I997" s="90"/>
      <c r="J997" s="90"/>
      <c r="K997" s="90"/>
      <c r="L997" s="90"/>
      <c r="M997" s="90"/>
      <c r="N997" s="90"/>
      <c r="O997" s="90"/>
      <c r="P997" s="90"/>
      <c r="Q997" s="90"/>
      <c r="R997" s="90"/>
      <c r="S997" s="90"/>
      <c r="T997" s="90"/>
      <c r="U997" s="90"/>
      <c r="V997" s="90"/>
      <c r="W997" s="90"/>
      <c r="X997" s="90"/>
      <c r="Y997" s="90"/>
      <c r="Z997" s="90"/>
    </row>
    <row r="998">
      <c r="A998" s="85"/>
      <c r="B998" s="85"/>
      <c r="C998" s="90"/>
      <c r="D998" s="90"/>
      <c r="E998" s="90"/>
      <c r="F998" s="90"/>
      <c r="G998" s="90"/>
      <c r="H998" s="90"/>
      <c r="I998" s="90"/>
      <c r="J998" s="90"/>
      <c r="K998" s="90"/>
      <c r="L998" s="90"/>
      <c r="M998" s="90"/>
      <c r="N998" s="90"/>
      <c r="O998" s="90"/>
      <c r="P998" s="90"/>
      <c r="Q998" s="90"/>
      <c r="R998" s="90"/>
      <c r="S998" s="90"/>
      <c r="T998" s="90"/>
      <c r="U998" s="90"/>
      <c r="V998" s="90"/>
      <c r="W998" s="90"/>
      <c r="X998" s="90"/>
      <c r="Y998" s="90"/>
      <c r="Z998" s="90"/>
    </row>
    <row r="999">
      <c r="A999" s="85"/>
      <c r="B999" s="85"/>
      <c r="C999" s="90"/>
      <c r="D999" s="90"/>
      <c r="E999" s="90"/>
      <c r="F999" s="90"/>
      <c r="G999" s="90"/>
      <c r="H999" s="90"/>
      <c r="I999" s="90"/>
      <c r="J999" s="90"/>
      <c r="K999" s="90"/>
      <c r="L999" s="90"/>
      <c r="M999" s="90"/>
      <c r="N999" s="90"/>
      <c r="O999" s="90"/>
      <c r="P999" s="90"/>
      <c r="Q999" s="90"/>
      <c r="R999" s="90"/>
      <c r="S999" s="90"/>
      <c r="T999" s="90"/>
      <c r="U999" s="90"/>
      <c r="V999" s="90"/>
      <c r="W999" s="90"/>
      <c r="X999" s="90"/>
      <c r="Y999" s="90"/>
      <c r="Z999" s="90"/>
    </row>
    <row r="1000">
      <c r="A1000" s="85"/>
      <c r="B1000" s="85"/>
      <c r="C1000" s="90"/>
      <c r="D1000" s="90"/>
      <c r="E1000" s="90"/>
      <c r="F1000" s="90"/>
      <c r="G1000" s="90"/>
      <c r="H1000" s="90"/>
      <c r="I1000" s="90"/>
      <c r="J1000" s="90"/>
      <c r="K1000" s="90"/>
      <c r="L1000" s="90"/>
      <c r="M1000" s="90"/>
      <c r="N1000" s="90"/>
      <c r="O1000" s="90"/>
      <c r="P1000" s="90"/>
      <c r="Q1000" s="90"/>
      <c r="R1000" s="90"/>
      <c r="S1000" s="90"/>
      <c r="T1000" s="90"/>
      <c r="U1000" s="90"/>
      <c r="V1000" s="90"/>
      <c r="W1000" s="90"/>
      <c r="X1000" s="90"/>
      <c r="Y1000" s="90"/>
      <c r="Z1000" s="90"/>
    </row>
  </sheetData>
  <drawing r:id="rId1"/>
</worksheet>
</file>